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tabRatio="862" activeTab="1"/>
  </bookViews>
  <sheets>
    <sheet name="detail" sheetId="1" r:id="rId1"/>
    <sheet name="payroll" sheetId="2" r:id="rId2"/>
    <sheet name="Web Expense Summary" sheetId="3" r:id="rId3"/>
    <sheet name="Web Revenue Summary" sheetId="4" r:id="rId4"/>
  </sheets>
  <definedNames>
    <definedName name="_xlnm.Print_Area" localSheetId="0">'detail'!$A$1:$X$303</definedName>
    <definedName name="_xlnm.Print_Area" localSheetId="1">'payroll'!$A$1:$AB$377</definedName>
    <definedName name="_xlnm.Print_Titles" localSheetId="0">'detail'!$1:$6</definedName>
  </definedNames>
  <calcPr fullCalcOnLoad="1"/>
</workbook>
</file>

<file path=xl/sharedStrings.xml><?xml version="1.0" encoding="utf-8"?>
<sst xmlns="http://schemas.openxmlformats.org/spreadsheetml/2006/main" count="1694" uniqueCount="208">
  <si>
    <t>for the period ending</t>
  </si>
  <si>
    <t>Year to</t>
  </si>
  <si>
    <t>Projected</t>
  </si>
  <si>
    <t>Total</t>
  </si>
  <si>
    <t>Net</t>
  </si>
  <si>
    <t>Expenditures:</t>
  </si>
  <si>
    <t>Adjusted</t>
  </si>
  <si>
    <t>Budget</t>
  </si>
  <si>
    <t>Date</t>
  </si>
  <si>
    <t>Expenditure</t>
  </si>
  <si>
    <t>Exp to</t>
  </si>
  <si>
    <t>YTD and</t>
  </si>
  <si>
    <t>Balance</t>
  </si>
  <si>
    <t>Revenue:</t>
  </si>
  <si>
    <t>Revenue</t>
  </si>
  <si>
    <t>Revenue to</t>
  </si>
  <si>
    <t>Under/(Over)</t>
  </si>
  <si>
    <t>Org/Object</t>
  </si>
  <si>
    <t>Description</t>
  </si>
  <si>
    <t>Revision</t>
  </si>
  <si>
    <t>Activity</t>
  </si>
  <si>
    <t>Reservat'ns</t>
  </si>
  <si>
    <t>Adjustments</t>
  </si>
  <si>
    <t>Year End</t>
  </si>
  <si>
    <t>Projections</t>
  </si>
  <si>
    <t>at Year End</t>
  </si>
  <si>
    <t>Pers Svcs</t>
  </si>
  <si>
    <t>Tuition</t>
  </si>
  <si>
    <t>Benefits</t>
  </si>
  <si>
    <t>Lab Fees</t>
  </si>
  <si>
    <t>Travel</t>
  </si>
  <si>
    <t>Gen Fund</t>
  </si>
  <si>
    <t>Contr Svcs</t>
  </si>
  <si>
    <t>UA Receipts</t>
  </si>
  <si>
    <t>Commdty</t>
  </si>
  <si>
    <t>Aux Receipts</t>
  </si>
  <si>
    <t>Resale</t>
  </si>
  <si>
    <t>Interest Income</t>
  </si>
  <si>
    <t>Equipment</t>
  </si>
  <si>
    <t>Overhead</t>
  </si>
  <si>
    <t>Fin Aid</t>
  </si>
  <si>
    <t>Intra Agency Rcpt</t>
  </si>
  <si>
    <t>CIP Receipts</t>
  </si>
  <si>
    <t>Misc</t>
  </si>
  <si>
    <t>Other  93/94/95/98</t>
  </si>
  <si>
    <t>TOTAL</t>
  </si>
  <si>
    <t>PAYROLL PROJECTION SUMMARY</t>
  </si>
  <si>
    <t>Form   P-3</t>
  </si>
  <si>
    <t xml:space="preserve">  Benefit Type</t>
  </si>
  <si>
    <t>ECLS Codes</t>
  </si>
  <si>
    <t>Leave and Benefit Rates</t>
  </si>
  <si>
    <t xml:space="preserve">  Annual</t>
  </si>
  <si>
    <t>Sick</t>
  </si>
  <si>
    <t>Holiday</t>
  </si>
  <si>
    <t xml:space="preserve">Staff </t>
  </si>
  <si>
    <t>Current as of:</t>
  </si>
  <si>
    <t xml:space="preserve">   0 = Classified</t>
  </si>
  <si>
    <t>NR</t>
  </si>
  <si>
    <t>Code</t>
  </si>
  <si>
    <t>Category</t>
  </si>
  <si>
    <t xml:space="preserve"> </t>
  </si>
  <si>
    <t>Leave</t>
  </si>
  <si>
    <t xml:space="preserve">   1 = Classified Union</t>
  </si>
  <si>
    <t>CR</t>
  </si>
  <si>
    <t>Data thru LD#</t>
  </si>
  <si>
    <t xml:space="preserve">   2 = APT (Exempt)</t>
  </si>
  <si>
    <t>XR</t>
  </si>
  <si>
    <t xml:space="preserve">  Classified</t>
  </si>
  <si>
    <t>LD Date is</t>
  </si>
  <si>
    <t xml:space="preserve">   3 = Extended Temporary</t>
  </si>
  <si>
    <t>NX/XX</t>
  </si>
  <si>
    <t xml:space="preserve">  Classified Union</t>
  </si>
  <si>
    <t xml:space="preserve">   4 = Executive</t>
  </si>
  <si>
    <t>EX</t>
  </si>
  <si>
    <t xml:space="preserve">  APT (Exempt)</t>
  </si>
  <si>
    <t xml:space="preserve">   5 = Faculty, UNAC</t>
  </si>
  <si>
    <t>F9</t>
  </si>
  <si>
    <t xml:space="preserve">  Extended Temporary</t>
  </si>
  <si>
    <t xml:space="preserve">  Executive</t>
  </si>
  <si>
    <t xml:space="preserve">  Faculty, UNAC</t>
  </si>
  <si>
    <t xml:space="preserve">   8 = Faculty temp represented</t>
  </si>
  <si>
    <t>FT/FW</t>
  </si>
  <si>
    <t xml:space="preserve">   9 = Temporary</t>
  </si>
  <si>
    <t>CT/NT/XT</t>
  </si>
  <si>
    <t xml:space="preserve">  10 = Student Taxable</t>
  </si>
  <si>
    <t xml:space="preserve">  Faculty-Temp represented</t>
  </si>
  <si>
    <t xml:space="preserve">  11 = Students non-taxable</t>
  </si>
  <si>
    <t xml:space="preserve">  Temporary</t>
  </si>
  <si>
    <t xml:space="preserve">  Student Taxable</t>
  </si>
  <si>
    <t xml:space="preserve">  Students non-taxable</t>
  </si>
  <si>
    <t>Org # &amp; Org title</t>
  </si>
  <si>
    <t>Hrs</t>
  </si>
  <si>
    <t>Days</t>
  </si>
  <si>
    <t>Hourly</t>
  </si>
  <si>
    <t>Benefit</t>
  </si>
  <si>
    <t>Beg</t>
  </si>
  <si>
    <t>Stop</t>
  </si>
  <si>
    <t>Per</t>
  </si>
  <si>
    <t>Holi-</t>
  </si>
  <si>
    <t>Per-</t>
  </si>
  <si>
    <t>Days of</t>
  </si>
  <si>
    <t>Gross</t>
  </si>
  <si>
    <t>Annual</t>
  </si>
  <si>
    <t>Name</t>
  </si>
  <si>
    <t>Wage</t>
  </si>
  <si>
    <t>Obj</t>
  </si>
  <si>
    <t>PCN</t>
  </si>
  <si>
    <t>Type</t>
  </si>
  <si>
    <t>Day</t>
  </si>
  <si>
    <t>Contract</t>
  </si>
  <si>
    <t>Rem</t>
  </si>
  <si>
    <t>day</t>
  </si>
  <si>
    <t>sonal</t>
  </si>
  <si>
    <t>Other</t>
  </si>
  <si>
    <t>Earnings</t>
  </si>
  <si>
    <t>Salary</t>
  </si>
  <si>
    <t>Labor</t>
  </si>
  <si>
    <t>_</t>
  </si>
  <si>
    <t>Subtotal: Permanent Positions and Committed Pool Labor</t>
  </si>
  <si>
    <t>=</t>
  </si>
  <si>
    <t>Leave/Benefit</t>
  </si>
  <si>
    <t>Rate</t>
  </si>
  <si>
    <t>-</t>
  </si>
  <si>
    <t>Pool Labor Projections:</t>
  </si>
  <si>
    <t>Adjunct Faculty</t>
  </si>
  <si>
    <t xml:space="preserve"> Faculty, UNAC</t>
  </si>
  <si>
    <t xml:space="preserve">Classified Overtime    </t>
  </si>
  <si>
    <t xml:space="preserve">Temporary Non-Students    </t>
  </si>
  <si>
    <t xml:space="preserve">Temporary Students    </t>
  </si>
  <si>
    <t>None</t>
  </si>
  <si>
    <t>TOTAL PAYROLL PROJECTIONS</t>
  </si>
  <si>
    <t xml:space="preserve">  </t>
  </si>
  <si>
    <t>Start</t>
  </si>
  <si>
    <t>End</t>
  </si>
  <si>
    <t>Holidays</t>
  </si>
  <si>
    <t>\P</t>
  </si>
  <si>
    <t>/wchL1~/WCHQ1~</t>
  </si>
  <si>
    <t>\P M128..M130</t>
  </si>
  <si>
    <t>LD#</t>
  </si>
  <si>
    <t>Remaining</t>
  </si>
  <si>
    <t>/ppos{esc}\015\143~qagpq</t>
  </si>
  <si>
    <t>/wcda1..bj1~</t>
  </si>
  <si>
    <t>\A</t>
  </si>
  <si>
    <t>\A M132..M133</t>
  </si>
  <si>
    <t>\I</t>
  </si>
  <si>
    <t>/WGPD</t>
  </si>
  <si>
    <t>/WIR~</t>
  </si>
  <si>
    <t>{UP}{END}{LEFT}/C{END}{RIGHT 25}~</t>
  </si>
  <si>
    <t>{DOWN}~</t>
  </si>
  <si>
    <t>{DOWN}</t>
  </si>
  <si>
    <t>/RE{RIGHT 7}~</t>
  </si>
  <si>
    <t>a1</t>
  </si>
  <si>
    <t>/WGPE</t>
  </si>
  <si>
    <t>b2</t>
  </si>
  <si>
    <t>c3</t>
  </si>
  <si>
    <t>d4</t>
  </si>
  <si>
    <t>e5</t>
  </si>
  <si>
    <t>\D</t>
  </si>
  <si>
    <t>/rfd~~@date({?})~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</si>
  <si>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</si>
  <si>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</si>
  <si>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</si>
  <si>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</si>
  <si>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</si>
  <si>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</si>
  <si>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</si>
  <si>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</si>
  <si>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</si>
  <si>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</si>
  <si>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Org</t>
  </si>
  <si>
    <t>Fund</t>
  </si>
  <si>
    <t>Current</t>
  </si>
  <si>
    <t>YTD</t>
  </si>
  <si>
    <t>Level 5 Org</t>
  </si>
  <si>
    <t>Level 3 Program</t>
  </si>
  <si>
    <t>Account Type Title</t>
  </si>
  <si>
    <t>Expended</t>
  </si>
  <si>
    <t>Encum</t>
  </si>
  <si>
    <t xml:space="preserve">   7 = Faculty non-represented 12 mo</t>
  </si>
  <si>
    <t>FR</t>
  </si>
  <si>
    <t xml:space="preserve">   12 = Faculty non-represented &lt;12 mo</t>
  </si>
  <si>
    <t>FN</t>
  </si>
  <si>
    <t xml:space="preserve">  Faculty non-rep 12 mo</t>
  </si>
  <si>
    <t xml:space="preserve">  Faculty non-rep &lt;12 mo</t>
  </si>
  <si>
    <t xml:space="preserve">  Faculty, UAFT</t>
  </si>
  <si>
    <t xml:space="preserve">   6 = Faculty, UAFT</t>
  </si>
  <si>
    <t xml:space="preserve"> Faculty, UAFT</t>
  </si>
  <si>
    <t>T720</t>
  </si>
  <si>
    <t>CAFÉ UNAC Faculty Dev</t>
  </si>
  <si>
    <t>Report Balance</t>
  </si>
  <si>
    <t>Difference</t>
  </si>
  <si>
    <t>From Last</t>
  </si>
  <si>
    <t>Report</t>
  </si>
  <si>
    <t>Org # and Title</t>
  </si>
  <si>
    <t>Org #</t>
  </si>
  <si>
    <t>Title</t>
  </si>
  <si>
    <t>Department 1</t>
  </si>
  <si>
    <t>Department 2</t>
  </si>
  <si>
    <t>Department 3</t>
  </si>
  <si>
    <t>Department 4</t>
  </si>
  <si>
    <t>Department 5</t>
  </si>
  <si>
    <t>Major Budget Unit Summary</t>
  </si>
  <si>
    <t>Department Summary</t>
  </si>
  <si>
    <t>SN/GN</t>
  </si>
  <si>
    <t>A9</t>
  </si>
  <si>
    <t>ST/GT</t>
  </si>
  <si>
    <t>F24 Management Report Detail</t>
  </si>
  <si>
    <t>Department Name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</si>
</sst>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_)"/>
    <numFmt numFmtId="166" formatCode="hh:mm\ AM/PM_)"/>
    <numFmt numFmtId="167" formatCode="0.000_)"/>
    <numFmt numFmtId="168" formatCode="0.0000_)"/>
    <numFmt numFmtId="169" formatCode="0_)"/>
    <numFmt numFmtId="170" formatCode=";;;"/>
    <numFmt numFmtId="171" formatCode="0.00_)"/>
    <numFmt numFmtId="172" formatCode="0_);\(0\)"/>
    <numFmt numFmtId="173" formatCode="_(* #,##0.000_);_(* \(#,##0.000\);_(* &quot;-&quot;???_);_(@_)"/>
    <numFmt numFmtId="174" formatCode="_(* #,##0.0000_);_(* \(#,##0.0000\);_(* &quot;-&quot;???_);_(@_)"/>
    <numFmt numFmtId="175" formatCode="mm/dd/yy"/>
    <numFmt numFmtId="176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  <font>
      <b/>
      <i/>
      <u val="single"/>
      <sz val="11"/>
      <color indexed="12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sz val="7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/>
      <right/>
      <top/>
      <bottom style="hair"/>
    </border>
    <border>
      <left style="hair"/>
      <right style="thin"/>
      <top/>
      <bottom/>
    </border>
    <border>
      <left/>
      <right/>
      <top style="thin"/>
      <bottom style="double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thin"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2" fillId="30" borderId="0">
      <alignment/>
      <protection/>
    </xf>
    <xf numFmtId="0" fontId="22" fillId="30" borderId="0">
      <alignment/>
      <protection/>
    </xf>
    <xf numFmtId="0" fontId="22" fillId="3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4" borderId="11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Continuous"/>
    </xf>
    <xf numFmtId="0" fontId="5" fillId="34" borderId="17" xfId="0" applyFont="1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2" fillId="34" borderId="18" xfId="0" applyFont="1" applyFill="1" applyBorder="1" applyAlignment="1" applyProtection="1">
      <alignment/>
      <protection locked="0"/>
    </xf>
    <xf numFmtId="0" fontId="12" fillId="34" borderId="16" xfId="0" applyFont="1" applyFill="1" applyBorder="1" applyAlignment="1" applyProtection="1">
      <alignment/>
      <protection locked="0"/>
    </xf>
    <xf numFmtId="0" fontId="12" fillId="34" borderId="19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34" borderId="20" xfId="0" applyFont="1" applyFill="1" applyBorder="1" applyAlignment="1" applyProtection="1">
      <alignment horizontal="centerContinuous"/>
      <protection locked="0"/>
    </xf>
    <xf numFmtId="0" fontId="0" fillId="34" borderId="17" xfId="0" applyFill="1" applyBorder="1" applyAlignment="1">
      <alignment horizontal="centerContinuous"/>
    </xf>
    <xf numFmtId="0" fontId="12" fillId="34" borderId="17" xfId="0" applyFont="1" applyFill="1" applyBorder="1" applyAlignment="1" applyProtection="1">
      <alignment horizontal="centerContinuous"/>
      <protection locked="0"/>
    </xf>
    <xf numFmtId="0" fontId="12" fillId="34" borderId="21" xfId="0" applyFont="1" applyFill="1" applyBorder="1" applyAlignment="1" applyProtection="1">
      <alignment horizontal="centerContinuous"/>
      <protection locked="0"/>
    </xf>
    <xf numFmtId="0" fontId="12" fillId="34" borderId="22" xfId="0" applyFont="1" applyFill="1" applyBorder="1" applyAlignment="1" applyProtection="1">
      <alignment horizontal="centerContinuous"/>
      <protection/>
    </xf>
    <xf numFmtId="0" fontId="12" fillId="34" borderId="23" xfId="0" applyFont="1" applyFill="1" applyBorder="1" applyAlignment="1" applyProtection="1">
      <alignment horizontal="centerContinuous"/>
      <protection/>
    </xf>
    <xf numFmtId="0" fontId="12" fillId="34" borderId="24" xfId="0" applyFont="1" applyFill="1" applyBorder="1" applyAlignment="1" applyProtection="1">
      <alignment horizontal="centerContinuous"/>
      <protection/>
    </xf>
    <xf numFmtId="0" fontId="12" fillId="0" borderId="25" xfId="0" applyFont="1" applyBorder="1" applyAlignment="1" applyProtection="1">
      <alignment horizontal="fill"/>
      <protection locked="0"/>
    </xf>
    <xf numFmtId="0" fontId="12" fillId="0" borderId="0" xfId="0" applyFont="1" applyBorder="1" applyAlignment="1" applyProtection="1">
      <alignment horizontal="fill"/>
      <protection locked="0"/>
    </xf>
    <xf numFmtId="0" fontId="12" fillId="0" borderId="19" xfId="0" applyFont="1" applyBorder="1" applyAlignment="1" applyProtection="1">
      <alignment horizontal="fill"/>
      <protection locked="0"/>
    </xf>
    <xf numFmtId="0" fontId="12" fillId="0" borderId="0" xfId="0" applyFont="1" applyAlignment="1" applyProtection="1">
      <alignment horizontal="fill"/>
      <protection locked="0"/>
    </xf>
    <xf numFmtId="0" fontId="12" fillId="34" borderId="25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left"/>
      <protection locked="0"/>
    </xf>
    <xf numFmtId="175" fontId="12" fillId="0" borderId="19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Continuous"/>
      <protection/>
    </xf>
    <xf numFmtId="0" fontId="12" fillId="0" borderId="27" xfId="0" applyFont="1" applyBorder="1" applyAlignment="1" applyProtection="1">
      <alignment horizontal="centerContinuous"/>
      <protection/>
    </xf>
    <xf numFmtId="0" fontId="12" fillId="34" borderId="20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Continuous"/>
      <protection/>
    </xf>
    <xf numFmtId="0" fontId="12" fillId="34" borderId="17" xfId="0" applyFont="1" applyFill="1" applyBorder="1" applyAlignment="1" applyProtection="1">
      <alignment horizontal="centerContinuous"/>
      <protection/>
    </xf>
    <xf numFmtId="0" fontId="12" fillId="34" borderId="28" xfId="0" applyFont="1" applyFill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left"/>
      <protection locked="0"/>
    </xf>
    <xf numFmtId="166" fontId="12" fillId="0" borderId="27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167" fontId="13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72" fontId="12" fillId="0" borderId="25" xfId="0" applyNumberFormat="1" applyFont="1" applyBorder="1" applyAlignment="1" applyProtection="1">
      <alignment/>
      <protection/>
    </xf>
    <xf numFmtId="165" fontId="10" fillId="0" borderId="0" xfId="0" applyNumberFormat="1" applyFont="1" applyAlignment="1" applyProtection="1">
      <alignment/>
      <protection locked="0"/>
    </xf>
    <xf numFmtId="0" fontId="12" fillId="0" borderId="20" xfId="0" applyFont="1" applyBorder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/>
    </xf>
    <xf numFmtId="0" fontId="15" fillId="34" borderId="18" xfId="0" applyFont="1" applyFill="1" applyBorder="1" applyAlignment="1" applyProtection="1" quotePrefix="1">
      <alignment horizontal="left"/>
      <protection locked="0"/>
    </xf>
    <xf numFmtId="0" fontId="12" fillId="34" borderId="16" xfId="0" applyFont="1" applyFill="1" applyBorder="1" applyAlignment="1" applyProtection="1">
      <alignment horizontal="center"/>
      <protection locked="0"/>
    </xf>
    <xf numFmtId="165" fontId="12" fillId="34" borderId="16" xfId="0" applyNumberFormat="1" applyFont="1" applyFill="1" applyBorder="1" applyAlignment="1" applyProtection="1">
      <alignment/>
      <protection locked="0"/>
    </xf>
    <xf numFmtId="0" fontId="12" fillId="34" borderId="16" xfId="0" applyFont="1" applyFill="1" applyBorder="1" applyAlignment="1" applyProtection="1">
      <alignment horizontal="right"/>
      <protection locked="0"/>
    </xf>
    <xf numFmtId="0" fontId="12" fillId="34" borderId="16" xfId="0" applyFont="1" applyFill="1" applyBorder="1" applyAlignment="1" applyProtection="1">
      <alignment horizontal="fill"/>
      <protection locked="0"/>
    </xf>
    <xf numFmtId="0" fontId="12" fillId="34" borderId="19" xfId="0" applyFont="1" applyFill="1" applyBorder="1" applyAlignment="1" applyProtection="1">
      <alignment horizontal="fill"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right"/>
      <protection locked="0"/>
    </xf>
    <xf numFmtId="0" fontId="12" fillId="34" borderId="0" xfId="0" applyFont="1" applyFill="1" applyBorder="1" applyAlignment="1" applyProtection="1" quotePrefix="1">
      <alignment horizontal="center"/>
      <protection locked="0"/>
    </xf>
    <xf numFmtId="0" fontId="12" fillId="34" borderId="27" xfId="0" applyFont="1" applyFill="1" applyBorder="1" applyAlignment="1" applyProtection="1">
      <alignment horizontal="center"/>
      <protection locked="0"/>
    </xf>
    <xf numFmtId="0" fontId="12" fillId="34" borderId="20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 applyProtection="1">
      <alignment/>
      <protection locked="0"/>
    </xf>
    <xf numFmtId="0" fontId="12" fillId="34" borderId="2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fill"/>
      <protection locked="0"/>
    </xf>
    <xf numFmtId="37" fontId="13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43" fontId="3" fillId="0" borderId="0" xfId="0" applyNumberFormat="1" applyFont="1" applyAlignment="1">
      <alignment/>
    </xf>
    <xf numFmtId="169" fontId="12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Border="1" applyAlignment="1" applyProtection="1">
      <alignment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169" fontId="4" fillId="0" borderId="0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/>
      <protection locked="0"/>
    </xf>
    <xf numFmtId="17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/>
      <protection locked="0"/>
    </xf>
    <xf numFmtId="167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 locked="0"/>
    </xf>
    <xf numFmtId="37" fontId="12" fillId="0" borderId="0" xfId="0" applyNumberFormat="1" applyFont="1" applyBorder="1" applyAlignment="1" applyProtection="1">
      <alignment horizontal="fill"/>
      <protection locked="0"/>
    </xf>
    <xf numFmtId="37" fontId="4" fillId="0" borderId="0" xfId="0" applyNumberFormat="1" applyFont="1" applyBorder="1" applyAlignment="1" applyProtection="1">
      <alignment horizontal="fill"/>
      <protection/>
    </xf>
    <xf numFmtId="37" fontId="4" fillId="0" borderId="27" xfId="0" applyNumberFormat="1" applyFont="1" applyBorder="1" applyAlignment="1" applyProtection="1">
      <alignment horizontal="fill"/>
      <protection/>
    </xf>
    <xf numFmtId="169" fontId="4" fillId="0" borderId="0" xfId="0" applyNumberFormat="1" applyFont="1" applyBorder="1" applyAlignment="1" applyProtection="1">
      <alignment horizontal="left"/>
      <protection/>
    </xf>
    <xf numFmtId="169" fontId="12" fillId="0" borderId="0" xfId="0" applyNumberFormat="1" applyFont="1" applyBorder="1" applyAlignment="1" applyProtection="1">
      <alignment horizontal="left"/>
      <protection locked="0"/>
    </xf>
    <xf numFmtId="37" fontId="1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41" fontId="8" fillId="0" borderId="0" xfId="43" applyFont="1" applyBorder="1" applyAlignment="1">
      <alignment/>
    </xf>
    <xf numFmtId="41" fontId="8" fillId="0" borderId="0" xfId="43" applyFont="1" applyBorder="1" applyAlignment="1" applyProtection="1">
      <alignment/>
      <protection/>
    </xf>
    <xf numFmtId="41" fontId="8" fillId="0" borderId="27" xfId="43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fill"/>
      <protection locked="0"/>
    </xf>
    <xf numFmtId="170" fontId="10" fillId="0" borderId="0" xfId="0" applyNumberFormat="1" applyFont="1" applyAlignment="1" applyProtection="1">
      <alignment/>
      <protection locked="0"/>
    </xf>
    <xf numFmtId="170" fontId="16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172" fontId="12" fillId="0" borderId="20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fill"/>
      <protection locked="0"/>
    </xf>
    <xf numFmtId="0" fontId="12" fillId="0" borderId="21" xfId="0" applyFont="1" applyBorder="1" applyAlignment="1" applyProtection="1">
      <alignment horizontal="fill"/>
      <protection locked="0"/>
    </xf>
    <xf numFmtId="15" fontId="56" fillId="0" borderId="21" xfId="0" applyNumberFormat="1" applyFont="1" applyBorder="1" applyAlignment="1" applyProtection="1">
      <alignment horizontal="center"/>
      <protection/>
    </xf>
    <xf numFmtId="169" fontId="56" fillId="0" borderId="0" xfId="0" applyNumberFormat="1" applyFont="1" applyBorder="1" applyAlignment="1" applyProtection="1">
      <alignment/>
      <protection/>
    </xf>
    <xf numFmtId="169" fontId="56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37" fontId="56" fillId="0" borderId="0" xfId="0" applyNumberFormat="1" applyFont="1" applyBorder="1" applyAlignment="1" applyProtection="1">
      <alignment/>
      <protection/>
    </xf>
    <xf numFmtId="37" fontId="56" fillId="0" borderId="27" xfId="0" applyNumberFormat="1" applyFont="1" applyBorder="1" applyAlignment="1" applyProtection="1">
      <alignment/>
      <protection/>
    </xf>
    <xf numFmtId="169" fontId="56" fillId="0" borderId="0" xfId="0" applyNumberFormat="1" applyFont="1" applyBorder="1" applyAlignment="1" applyProtection="1">
      <alignment horizontal="fill"/>
      <protection locked="0"/>
    </xf>
    <xf numFmtId="169" fontId="56" fillId="0" borderId="27" xfId="0" applyNumberFormat="1" applyFont="1" applyBorder="1" applyAlignment="1" applyProtection="1">
      <alignment horizontal="fill"/>
      <protection locked="0"/>
    </xf>
    <xf numFmtId="169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56" fillId="0" borderId="0" xfId="0" applyNumberFormat="1" applyFont="1" applyBorder="1" applyAlignment="1" applyProtection="1">
      <alignment horizontal="fill"/>
      <protection/>
    </xf>
    <xf numFmtId="37" fontId="56" fillId="0" borderId="27" xfId="0" applyNumberFormat="1" applyFont="1" applyBorder="1" applyAlignment="1" applyProtection="1">
      <alignment horizontal="fill"/>
      <protection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/>
      <protection locked="0"/>
    </xf>
    <xf numFmtId="171" fontId="4" fillId="0" borderId="0" xfId="0" applyNumberFormat="1" applyFont="1" applyBorder="1" applyAlignment="1" applyProtection="1">
      <alignment/>
      <protection locked="0"/>
    </xf>
    <xf numFmtId="7" fontId="4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fill"/>
      <protection locked="0"/>
    </xf>
    <xf numFmtId="0" fontId="56" fillId="0" borderId="27" xfId="0" applyFont="1" applyBorder="1" applyAlignment="1" applyProtection="1">
      <alignment horizontal="fill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27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center"/>
      <protection locked="0"/>
    </xf>
    <xf numFmtId="167" fontId="56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right"/>
      <protection locked="0"/>
    </xf>
    <xf numFmtId="37" fontId="56" fillId="0" borderId="0" xfId="0" applyNumberFormat="1" applyFont="1" applyBorder="1" applyAlignment="1" applyProtection="1">
      <alignment horizontal="fill"/>
      <protection locked="0"/>
    </xf>
    <xf numFmtId="169" fontId="56" fillId="0" borderId="0" xfId="0" applyNumberFormat="1" applyFont="1" applyBorder="1" applyAlignment="1" applyProtection="1">
      <alignment horizontal="left"/>
      <protection/>
    </xf>
    <xf numFmtId="169" fontId="56" fillId="0" borderId="0" xfId="0" applyNumberFormat="1" applyFont="1" applyBorder="1" applyAlignment="1" applyProtection="1">
      <alignment horizontal="left"/>
      <protection locked="0"/>
    </xf>
    <xf numFmtId="37" fontId="56" fillId="0" borderId="0" xfId="0" applyNumberFormat="1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41" fontId="57" fillId="0" borderId="0" xfId="43" applyFont="1" applyBorder="1" applyAlignment="1">
      <alignment/>
    </xf>
    <xf numFmtId="41" fontId="57" fillId="0" borderId="0" xfId="43" applyFont="1" applyBorder="1" applyAlignment="1" applyProtection="1">
      <alignment/>
      <protection/>
    </xf>
    <xf numFmtId="41" fontId="57" fillId="0" borderId="27" xfId="43" applyFont="1" applyBorder="1" applyAlignment="1" applyProtection="1">
      <alignment/>
      <protection/>
    </xf>
    <xf numFmtId="0" fontId="58" fillId="0" borderId="0" xfId="0" applyFont="1" applyAlignment="1" applyProtection="1">
      <alignment/>
      <protection locked="0"/>
    </xf>
    <xf numFmtId="0" fontId="4" fillId="0" borderId="25" xfId="0" applyFont="1" applyBorder="1" applyAlignment="1" applyProtection="1">
      <alignment horizontal="fill"/>
      <protection locked="0"/>
    </xf>
    <xf numFmtId="0" fontId="4" fillId="0" borderId="0" xfId="0" applyFont="1" applyBorder="1" applyAlignment="1" applyProtection="1">
      <alignment horizontal="fill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/>
      <protection locked="0"/>
    </xf>
    <xf numFmtId="14" fontId="10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/>
      <protection locked="0"/>
    </xf>
    <xf numFmtId="164" fontId="3" fillId="0" borderId="11" xfId="45" applyNumberFormat="1" applyFont="1" applyBorder="1" applyAlignment="1">
      <alignment/>
    </xf>
    <xf numFmtId="164" fontId="3" fillId="0" borderId="11" xfId="45" applyNumberFormat="1" applyFont="1" applyBorder="1" applyAlignment="1">
      <alignment horizontal="center"/>
    </xf>
    <xf numFmtId="164" fontId="3" fillId="0" borderId="29" xfId="45" applyNumberFormat="1" applyFont="1" applyBorder="1" applyAlignment="1">
      <alignment horizontal="center"/>
    </xf>
    <xf numFmtId="164" fontId="11" fillId="0" borderId="11" xfId="45" applyNumberFormat="1" applyFont="1" applyBorder="1" applyAlignment="1" applyProtection="1">
      <alignment/>
      <protection locked="0"/>
    </xf>
    <xf numFmtId="164" fontId="11" fillId="35" borderId="11" xfId="45" applyNumberFormat="1" applyFont="1" applyFill="1" applyBorder="1" applyAlignment="1" applyProtection="1">
      <alignment/>
      <protection locked="0"/>
    </xf>
    <xf numFmtId="164" fontId="3" fillId="0" borderId="11" xfId="45" applyNumberFormat="1" applyFont="1" applyBorder="1" applyAlignment="1" applyProtection="1">
      <alignment/>
      <protection/>
    </xf>
    <xf numFmtId="164" fontId="11" fillId="0" borderId="11" xfId="45" applyNumberFormat="1" applyFont="1" applyFill="1" applyBorder="1" applyAlignment="1" applyProtection="1">
      <alignment/>
      <protection locked="0"/>
    </xf>
    <xf numFmtId="164" fontId="11" fillId="0" borderId="29" xfId="45" applyNumberFormat="1" applyFont="1" applyBorder="1" applyAlignment="1" applyProtection="1">
      <alignment/>
      <protection locked="0"/>
    </xf>
    <xf numFmtId="164" fontId="11" fillId="0" borderId="29" xfId="45" applyNumberFormat="1" applyFont="1" applyFill="1" applyBorder="1" applyAlignment="1" applyProtection="1">
      <alignment/>
      <protection locked="0"/>
    </xf>
    <xf numFmtId="164" fontId="3" fillId="0" borderId="29" xfId="45" applyNumberFormat="1" applyFont="1" applyBorder="1" applyAlignment="1" applyProtection="1">
      <alignment/>
      <protection/>
    </xf>
    <xf numFmtId="164" fontId="8" fillId="0" borderId="11" xfId="45" applyNumberFormat="1" applyFont="1" applyBorder="1" applyAlignment="1" applyProtection="1">
      <alignment/>
      <protection locked="0"/>
    </xf>
    <xf numFmtId="164" fontId="8" fillId="0" borderId="11" xfId="45" applyNumberFormat="1" applyFont="1" applyFill="1" applyBorder="1" applyAlignment="1" applyProtection="1">
      <alignment/>
      <protection locked="0"/>
    </xf>
    <xf numFmtId="164" fontId="8" fillId="0" borderId="11" xfId="45" applyNumberFormat="1" applyFont="1" applyBorder="1" applyAlignment="1">
      <alignment horizontal="center"/>
    </xf>
    <xf numFmtId="164" fontId="8" fillId="0" borderId="11" xfId="45" applyNumberFormat="1" applyFont="1" applyBorder="1" applyAlignment="1">
      <alignment/>
    </xf>
    <xf numFmtId="164" fontId="11" fillId="0" borderId="11" xfId="45" applyNumberFormat="1" applyFont="1" applyBorder="1" applyAlignment="1" applyProtection="1">
      <alignment horizontal="center"/>
      <protection locked="0"/>
    </xf>
    <xf numFmtId="164" fontId="11" fillId="0" borderId="29" xfId="45" applyNumberFormat="1" applyFont="1" applyBorder="1" applyAlignment="1" applyProtection="1">
      <alignment horizontal="center"/>
      <protection locked="0"/>
    </xf>
    <xf numFmtId="164" fontId="8" fillId="0" borderId="30" xfId="45" applyNumberFormat="1" applyFont="1" applyBorder="1" applyAlignment="1">
      <alignment/>
    </xf>
    <xf numFmtId="43" fontId="3" fillId="0" borderId="0" xfId="45" applyFont="1" applyAlignment="1">
      <alignment/>
    </xf>
    <xf numFmtId="164" fontId="3" fillId="0" borderId="0" xfId="45" applyNumberFormat="1" applyFont="1" applyAlignment="1">
      <alignment horizontal="center"/>
    </xf>
    <xf numFmtId="164" fontId="3" fillId="36" borderId="0" xfId="45" applyNumberFormat="1" applyFont="1" applyFill="1" applyAlignment="1">
      <alignment horizontal="center"/>
    </xf>
    <xf numFmtId="43" fontId="3" fillId="36" borderId="0" xfId="45" applyFont="1" applyFill="1" applyBorder="1" applyAlignment="1">
      <alignment/>
    </xf>
    <xf numFmtId="43" fontId="3" fillId="36" borderId="0" xfId="45" applyFont="1" applyFill="1" applyAlignment="1">
      <alignment/>
    </xf>
    <xf numFmtId="164" fontId="11" fillId="0" borderId="31" xfId="45" applyNumberFormat="1" applyFont="1" applyBorder="1" applyAlignment="1" applyProtection="1">
      <alignment/>
      <protection locked="0"/>
    </xf>
    <xf numFmtId="164" fontId="8" fillId="0" borderId="31" xfId="45" applyNumberFormat="1" applyFont="1" applyBorder="1" applyAlignment="1" applyProtection="1">
      <alignment/>
      <protection locked="0"/>
    </xf>
    <xf numFmtId="164" fontId="8" fillId="0" borderId="31" xfId="45" applyNumberFormat="1" applyFont="1" applyBorder="1" applyAlignment="1">
      <alignment/>
    </xf>
    <xf numFmtId="164" fontId="8" fillId="0" borderId="31" xfId="45" applyNumberFormat="1" applyFont="1" applyBorder="1" applyAlignment="1">
      <alignment horizontal="center"/>
    </xf>
    <xf numFmtId="164" fontId="8" fillId="0" borderId="0" xfId="45" applyNumberFormat="1" applyFont="1" applyBorder="1" applyAlignment="1" applyProtection="1">
      <alignment/>
      <protection locked="0"/>
    </xf>
    <xf numFmtId="164" fontId="8" fillId="0" borderId="0" xfId="45" applyNumberFormat="1" applyFont="1" applyBorder="1" applyAlignment="1">
      <alignment/>
    </xf>
    <xf numFmtId="164" fontId="8" fillId="0" borderId="0" xfId="45" applyNumberFormat="1" applyFont="1" applyBorder="1" applyAlignment="1">
      <alignment horizontal="center"/>
    </xf>
    <xf numFmtId="164" fontId="11" fillId="0" borderId="0" xfId="45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11" fillId="0" borderId="11" xfId="0" applyNumberFormat="1" applyFont="1" applyBorder="1" applyAlignment="1" applyProtection="1">
      <alignment horizontal="center"/>
      <protection locked="0"/>
    </xf>
    <xf numFmtId="164" fontId="11" fillId="0" borderId="29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164" fontId="20" fillId="0" borderId="11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 applyProtection="1">
      <alignment/>
      <protection locked="0"/>
    </xf>
    <xf numFmtId="164" fontId="3" fillId="0" borderId="2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33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3" fillId="0" borderId="34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1" xfId="45" applyNumberFormat="1" applyFont="1" applyBorder="1" applyAlignment="1">
      <alignment/>
    </xf>
    <xf numFmtId="0" fontId="3" fillId="0" borderId="35" xfId="0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3" fillId="0" borderId="35" xfId="45" applyNumberFormat="1" applyFont="1" applyBorder="1" applyAlignment="1">
      <alignment/>
    </xf>
    <xf numFmtId="164" fontId="8" fillId="0" borderId="35" xfId="45" applyNumberFormat="1" applyFont="1" applyBorder="1" applyAlignment="1">
      <alignment/>
    </xf>
    <xf numFmtId="0" fontId="3" fillId="0" borderId="36" xfId="0" applyFont="1" applyBorder="1" applyAlignment="1">
      <alignment/>
    </xf>
    <xf numFmtId="164" fontId="11" fillId="0" borderId="0" xfId="45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164" fontId="11" fillId="0" borderId="14" xfId="45" applyNumberFormat="1" applyFont="1" applyBorder="1" applyAlignment="1" applyProtection="1">
      <alignment/>
      <protection locked="0"/>
    </xf>
    <xf numFmtId="164" fontId="11" fillId="0" borderId="15" xfId="45" applyNumberFormat="1" applyFont="1" applyFill="1" applyBorder="1" applyAlignment="1" applyProtection="1">
      <alignment/>
      <protection locked="0"/>
    </xf>
    <xf numFmtId="164" fontId="8" fillId="0" borderId="37" xfId="45" applyNumberFormat="1" applyFont="1" applyBorder="1" applyAlignment="1" applyProtection="1">
      <alignment/>
      <protection locked="0"/>
    </xf>
    <xf numFmtId="164" fontId="8" fillId="0" borderId="37" xfId="45" applyNumberFormat="1" applyFont="1" applyBorder="1" applyAlignment="1">
      <alignment horizontal="center"/>
    </xf>
    <xf numFmtId="164" fontId="3" fillId="0" borderId="38" xfId="45" applyNumberFormat="1" applyFont="1" applyBorder="1" applyAlignment="1">
      <alignment horizontal="center"/>
    </xf>
    <xf numFmtId="164" fontId="8" fillId="0" borderId="38" xfId="45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11" fillId="0" borderId="39" xfId="45" applyNumberFormat="1" applyFont="1" applyFill="1" applyBorder="1" applyAlignment="1" applyProtection="1">
      <alignment/>
      <protection locked="0"/>
    </xf>
    <xf numFmtId="0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 locked="0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21" fillId="0" borderId="0" xfId="68">
      <alignment/>
      <protection/>
    </xf>
    <xf numFmtId="1" fontId="21" fillId="0" borderId="0" xfId="68" applyNumberFormat="1">
      <alignment/>
      <protection/>
    </xf>
    <xf numFmtId="164" fontId="3" fillId="0" borderId="0" xfId="45" applyNumberFormat="1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45" applyNumberFormat="1" applyFont="1" applyBorder="1" applyAlignment="1">
      <alignment/>
    </xf>
    <xf numFmtId="164" fontId="3" fillId="0" borderId="28" xfId="45" applyNumberFormat="1" applyFont="1" applyBorder="1" applyAlignment="1">
      <alignment/>
    </xf>
    <xf numFmtId="0" fontId="8" fillId="0" borderId="39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40" xfId="0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0" fontId="10" fillId="0" borderId="0" xfId="0" applyFont="1" applyAlignment="1" applyProtection="1">
      <alignment horizontal="right"/>
      <protection locked="0"/>
    </xf>
    <xf numFmtId="15" fontId="18" fillId="0" borderId="0" xfId="0" applyNumberFormat="1" applyFont="1" applyFill="1" applyAlignment="1" applyProtection="1">
      <alignment horizontal="right"/>
      <protection locked="0"/>
    </xf>
    <xf numFmtId="174" fontId="12" fillId="0" borderId="25" xfId="0" applyNumberFormat="1" applyFont="1" applyFill="1" applyBorder="1" applyAlignment="1" applyProtection="1">
      <alignment/>
      <protection/>
    </xf>
    <xf numFmtId="173" fontId="12" fillId="0" borderId="25" xfId="0" applyNumberFormat="1" applyFont="1" applyFill="1" applyBorder="1" applyAlignment="1" applyProtection="1">
      <alignment/>
      <protection/>
    </xf>
    <xf numFmtId="174" fontId="12" fillId="0" borderId="26" xfId="0" applyNumberFormat="1" applyFont="1" applyFill="1" applyBorder="1" applyAlignment="1" applyProtection="1">
      <alignment/>
      <protection/>
    </xf>
    <xf numFmtId="174" fontId="12" fillId="0" borderId="25" xfId="0" applyNumberFormat="1" applyFont="1" applyFill="1" applyBorder="1" applyAlignment="1" applyProtection="1" quotePrefix="1">
      <alignment/>
      <protection/>
    </xf>
    <xf numFmtId="174" fontId="12" fillId="0" borderId="20" xfId="0" applyNumberFormat="1" applyFont="1" applyFill="1" applyBorder="1" applyAlignment="1" applyProtection="1">
      <alignment/>
      <protection/>
    </xf>
    <xf numFmtId="174" fontId="12" fillId="0" borderId="28" xfId="0" applyNumberFormat="1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 horizontal="fill"/>
      <protection locked="0"/>
    </xf>
    <xf numFmtId="168" fontId="12" fillId="0" borderId="28" xfId="0" applyNumberFormat="1" applyFont="1" applyFill="1" applyBorder="1" applyAlignment="1" applyProtection="1">
      <alignment/>
      <protection locked="0"/>
    </xf>
    <xf numFmtId="0" fontId="19" fillId="37" borderId="0" xfId="0" applyFont="1" applyFill="1" applyAlignment="1">
      <alignment horizontal="center"/>
    </xf>
    <xf numFmtId="0" fontId="12" fillId="0" borderId="25" xfId="0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erStyle" xfId="53"/>
    <cellStyle name="headerStyle 2" xfId="54"/>
    <cellStyle name="headerStyle 3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3 3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0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7.7109375" style="0" customWidth="1"/>
    <col min="2" max="2" width="13.7109375" style="0" customWidth="1"/>
    <col min="3" max="3" width="12.28125" style="0" customWidth="1"/>
    <col min="4" max="4" width="10.00390625" style="0" bestFit="1" customWidth="1"/>
    <col min="5" max="5" width="11.00390625" style="0" bestFit="1" customWidth="1"/>
    <col min="6" max="6" width="10.00390625" style="0" bestFit="1" customWidth="1"/>
    <col min="7" max="7" width="9.28125" style="0" bestFit="1" customWidth="1"/>
    <col min="8" max="8" width="10.140625" style="0" customWidth="1"/>
    <col min="9" max="9" width="10.7109375" style="0" customWidth="1"/>
    <col min="10" max="10" width="10.140625" style="0" customWidth="1"/>
    <col min="11" max="11" width="3.7109375" style="0" customWidth="1"/>
    <col min="12" max="12" width="7.7109375" style="0" customWidth="1"/>
    <col min="13" max="13" width="13.7109375" style="0" customWidth="1"/>
    <col min="14" max="14" width="12.421875" style="0" customWidth="1"/>
    <col min="15" max="15" width="10.00390625" style="0" bestFit="1" customWidth="1"/>
    <col min="16" max="16" width="11.28125" style="0" customWidth="1"/>
    <col min="17" max="17" width="9.140625" style="0" bestFit="1" customWidth="1"/>
    <col min="18" max="18" width="9.8515625" style="0" customWidth="1"/>
    <col min="19" max="19" width="11.28125" style="0" customWidth="1"/>
    <col min="20" max="20" width="10.140625" style="0" customWidth="1"/>
    <col min="21" max="21" width="1.7109375" style="0" customWidth="1"/>
    <col min="22" max="23" width="11.140625" style="0" customWidth="1"/>
    <col min="24" max="24" width="10.00390625" style="0" customWidth="1"/>
  </cols>
  <sheetData>
    <row r="1" ht="18">
      <c r="K1" s="299" t="s">
        <v>207</v>
      </c>
    </row>
    <row r="2" spans="8:13" ht="18">
      <c r="H2" s="183"/>
      <c r="I2" s="183"/>
      <c r="J2" s="183"/>
      <c r="K2" s="182" t="s">
        <v>206</v>
      </c>
      <c r="L2" s="183"/>
      <c r="M2" s="183"/>
    </row>
    <row r="3" spans="20:23" s="2" customFormat="1" ht="14.25">
      <c r="T3" s="3" t="s">
        <v>0</v>
      </c>
      <c r="V3" s="290">
        <f>payroll!B9</f>
        <v>45164</v>
      </c>
      <c r="W3" s="290"/>
    </row>
    <row r="4" spans="1:24" ht="12.75">
      <c r="A4" s="4"/>
      <c r="B4" s="18"/>
      <c r="C4" s="4"/>
      <c r="D4" s="4"/>
      <c r="E4" s="4" t="s">
        <v>1</v>
      </c>
      <c r="F4" s="4"/>
      <c r="G4" s="4"/>
      <c r="H4" s="4" t="s">
        <v>2</v>
      </c>
      <c r="I4" s="4" t="s">
        <v>3</v>
      </c>
      <c r="J4" s="4" t="s">
        <v>2</v>
      </c>
      <c r="K4" s="5"/>
      <c r="L4" s="4"/>
      <c r="M4" s="18"/>
      <c r="N4" s="4"/>
      <c r="O4" s="4"/>
      <c r="P4" s="4" t="s">
        <v>1</v>
      </c>
      <c r="Q4" s="4"/>
      <c r="R4" s="4" t="s">
        <v>2</v>
      </c>
      <c r="S4" s="4" t="s">
        <v>3</v>
      </c>
      <c r="T4" s="4" t="s">
        <v>2</v>
      </c>
      <c r="U4" s="5"/>
      <c r="V4" s="13" t="s">
        <v>4</v>
      </c>
      <c r="W4" s="272" t="s">
        <v>4</v>
      </c>
      <c r="X4" s="272" t="s">
        <v>190</v>
      </c>
    </row>
    <row r="5" spans="1:24" ht="12.75">
      <c r="A5" s="6" t="s">
        <v>5</v>
      </c>
      <c r="B5" s="19"/>
      <c r="C5" s="7" t="s">
        <v>6</v>
      </c>
      <c r="D5" s="7" t="s">
        <v>7</v>
      </c>
      <c r="E5" s="7" t="s">
        <v>8</v>
      </c>
      <c r="F5" s="7" t="s">
        <v>7</v>
      </c>
      <c r="G5" s="7" t="s">
        <v>9</v>
      </c>
      <c r="H5" s="7" t="s">
        <v>10</v>
      </c>
      <c r="I5" s="7" t="s">
        <v>11</v>
      </c>
      <c r="J5" s="7" t="s">
        <v>12</v>
      </c>
      <c r="K5" s="8"/>
      <c r="L5" s="6" t="s">
        <v>13</v>
      </c>
      <c r="M5" s="19"/>
      <c r="N5" s="7" t="s">
        <v>6</v>
      </c>
      <c r="O5" s="7" t="s">
        <v>7</v>
      </c>
      <c r="P5" s="7" t="s">
        <v>8</v>
      </c>
      <c r="Q5" s="7" t="s">
        <v>14</v>
      </c>
      <c r="R5" s="7" t="s">
        <v>15</v>
      </c>
      <c r="S5" s="7" t="s">
        <v>11</v>
      </c>
      <c r="T5" s="7" t="s">
        <v>12</v>
      </c>
      <c r="U5" s="8"/>
      <c r="V5" s="273" t="s">
        <v>16</v>
      </c>
      <c r="W5" s="7" t="s">
        <v>191</v>
      </c>
      <c r="X5" s="274" t="s">
        <v>191</v>
      </c>
    </row>
    <row r="6" spans="1:24" ht="12.75">
      <c r="A6" s="9" t="s">
        <v>17</v>
      </c>
      <c r="B6" s="20" t="s">
        <v>18</v>
      </c>
      <c r="C6" s="9" t="s">
        <v>7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10"/>
      <c r="L6" s="9" t="s">
        <v>17</v>
      </c>
      <c r="M6" s="20" t="s">
        <v>18</v>
      </c>
      <c r="N6" s="9" t="s">
        <v>7</v>
      </c>
      <c r="O6" s="9" t="s">
        <v>19</v>
      </c>
      <c r="P6" s="9" t="s">
        <v>20</v>
      </c>
      <c r="Q6" s="9" t="s">
        <v>22</v>
      </c>
      <c r="R6" s="9" t="s">
        <v>23</v>
      </c>
      <c r="S6" s="9" t="s">
        <v>24</v>
      </c>
      <c r="T6" s="9" t="s">
        <v>25</v>
      </c>
      <c r="U6" s="10"/>
      <c r="V6" s="15" t="s">
        <v>7</v>
      </c>
      <c r="W6" s="275" t="s">
        <v>192</v>
      </c>
      <c r="X6" s="14" t="s">
        <v>192</v>
      </c>
    </row>
    <row r="7" spans="1:24" ht="12.75">
      <c r="A7" s="223"/>
      <c r="B7" s="231"/>
      <c r="C7" s="232"/>
      <c r="D7" s="232"/>
      <c r="E7" s="232"/>
      <c r="F7" s="232"/>
      <c r="G7" s="232"/>
      <c r="H7" s="233"/>
      <c r="I7" s="223"/>
      <c r="J7" s="223"/>
      <c r="K7" s="218"/>
      <c r="L7" s="223"/>
      <c r="M7" s="231"/>
      <c r="N7" s="234"/>
      <c r="O7" s="234"/>
      <c r="P7" s="234"/>
      <c r="Q7" s="234"/>
      <c r="R7" s="234"/>
      <c r="S7" s="234"/>
      <c r="T7" s="234"/>
      <c r="U7" s="286"/>
      <c r="V7" s="284"/>
      <c r="W7" s="282"/>
      <c r="X7" s="287"/>
    </row>
    <row r="8" spans="1:24" ht="12.75">
      <c r="A8" s="223" t="s">
        <v>194</v>
      </c>
      <c r="B8" s="224">
        <v>104110</v>
      </c>
      <c r="C8" s="225" t="s">
        <v>195</v>
      </c>
      <c r="D8" s="218"/>
      <c r="E8" s="235"/>
      <c r="F8" s="235"/>
      <c r="G8" s="235"/>
      <c r="H8" s="236"/>
      <c r="I8" s="218"/>
      <c r="J8" s="218"/>
      <c r="K8" s="218"/>
      <c r="L8" s="218"/>
      <c r="M8" s="220"/>
      <c r="N8" s="226"/>
      <c r="O8" s="226"/>
      <c r="P8" s="226"/>
      <c r="Q8" s="226"/>
      <c r="R8" s="226"/>
      <c r="S8" s="226"/>
      <c r="T8" s="226"/>
      <c r="U8" s="242"/>
      <c r="V8" s="285"/>
      <c r="W8" s="283"/>
      <c r="X8" s="287"/>
    </row>
    <row r="9" spans="1:24" ht="12.75">
      <c r="A9" s="217">
        <v>1000</v>
      </c>
      <c r="B9" s="220" t="s">
        <v>26</v>
      </c>
      <c r="C9" s="189"/>
      <c r="D9" s="189"/>
      <c r="E9" s="189"/>
      <c r="F9" s="189"/>
      <c r="G9" s="189"/>
      <c r="H9" s="190">
        <f>payroll!Z59</f>
        <v>0</v>
      </c>
      <c r="I9" s="191">
        <f aca="true" t="shared" si="0" ref="I9:I18">SUM(E9:H9)</f>
        <v>0</v>
      </c>
      <c r="J9" s="191">
        <f>+C9+D9-I9</f>
        <v>0</v>
      </c>
      <c r="K9" s="218"/>
      <c r="L9" s="218">
        <v>9100</v>
      </c>
      <c r="M9" s="220" t="s">
        <v>27</v>
      </c>
      <c r="N9" s="228"/>
      <c r="O9" s="228"/>
      <c r="P9" s="228"/>
      <c r="Q9" s="228"/>
      <c r="R9" s="228"/>
      <c r="S9" s="187">
        <f>SUM(P9:R9)</f>
        <v>0</v>
      </c>
      <c r="T9" s="187">
        <f>+N9+O9-S9</f>
        <v>0</v>
      </c>
      <c r="U9" s="218"/>
      <c r="V9" s="253"/>
      <c r="W9" s="253"/>
      <c r="X9" s="287"/>
    </row>
    <row r="10" spans="1:24" ht="12.75">
      <c r="A10" s="217">
        <v>1900</v>
      </c>
      <c r="B10" s="220" t="s">
        <v>28</v>
      </c>
      <c r="C10" s="189"/>
      <c r="D10" s="189"/>
      <c r="E10" s="189"/>
      <c r="F10" s="189"/>
      <c r="G10" s="189"/>
      <c r="H10" s="190">
        <f>payroll!AA59</f>
        <v>0</v>
      </c>
      <c r="I10" s="191">
        <f t="shared" si="0"/>
        <v>0</v>
      </c>
      <c r="J10" s="191">
        <f aca="true" t="shared" si="1" ref="J10:J18">+C10+D10-I10</f>
        <v>0</v>
      </c>
      <c r="K10" s="218"/>
      <c r="L10" s="218">
        <v>9150</v>
      </c>
      <c r="M10" s="220" t="s">
        <v>29</v>
      </c>
      <c r="N10" s="228"/>
      <c r="O10" s="228"/>
      <c r="P10" s="228"/>
      <c r="Q10" s="228"/>
      <c r="R10" s="228"/>
      <c r="S10" s="187">
        <f aca="true" t="shared" si="2" ref="S10:S18">SUM(P10:R10)</f>
        <v>0</v>
      </c>
      <c r="T10" s="187">
        <f aca="true" t="shared" si="3" ref="T10:T17">+N10+O10-S10</f>
        <v>0</v>
      </c>
      <c r="U10" s="218"/>
      <c r="V10" s="253"/>
      <c r="W10" s="253"/>
      <c r="X10" s="287"/>
    </row>
    <row r="11" spans="1:24" ht="12.75">
      <c r="A11" s="217">
        <v>2000</v>
      </c>
      <c r="B11" s="220" t="s">
        <v>30</v>
      </c>
      <c r="C11" s="189"/>
      <c r="D11" s="189"/>
      <c r="E11" s="189"/>
      <c r="F11" s="189"/>
      <c r="G11" s="189"/>
      <c r="H11" s="192"/>
      <c r="I11" s="191">
        <f t="shared" si="0"/>
        <v>0</v>
      </c>
      <c r="J11" s="191">
        <f t="shared" si="1"/>
        <v>0</v>
      </c>
      <c r="K11" s="218"/>
      <c r="L11" s="218">
        <v>9210</v>
      </c>
      <c r="M11" s="220" t="s">
        <v>31</v>
      </c>
      <c r="N11" s="228"/>
      <c r="O11" s="228"/>
      <c r="P11" s="228"/>
      <c r="Q11" s="228"/>
      <c r="R11" s="228"/>
      <c r="S11" s="187">
        <f t="shared" si="2"/>
        <v>0</v>
      </c>
      <c r="T11" s="187">
        <f t="shared" si="3"/>
        <v>0</v>
      </c>
      <c r="U11" s="218"/>
      <c r="V11" s="253"/>
      <c r="W11" s="253"/>
      <c r="X11" s="287"/>
    </row>
    <row r="12" spans="1:24" ht="12.75">
      <c r="A12" s="217">
        <v>3000</v>
      </c>
      <c r="B12" s="220" t="s">
        <v>32</v>
      </c>
      <c r="C12" s="189"/>
      <c r="D12" s="189"/>
      <c r="E12" s="189"/>
      <c r="F12" s="189"/>
      <c r="G12" s="189"/>
      <c r="H12" s="192"/>
      <c r="I12" s="191">
        <f t="shared" si="0"/>
        <v>0</v>
      </c>
      <c r="J12" s="191">
        <f t="shared" si="1"/>
        <v>0</v>
      </c>
      <c r="K12" s="218"/>
      <c r="L12" s="218">
        <v>9600</v>
      </c>
      <c r="M12" s="220" t="s">
        <v>33</v>
      </c>
      <c r="N12" s="228"/>
      <c r="O12" s="228"/>
      <c r="P12" s="228"/>
      <c r="Q12" s="228"/>
      <c r="R12" s="228"/>
      <c r="S12" s="187">
        <f t="shared" si="2"/>
        <v>0</v>
      </c>
      <c r="T12" s="187">
        <f t="shared" si="3"/>
        <v>0</v>
      </c>
      <c r="U12" s="218"/>
      <c r="V12" s="253"/>
      <c r="W12" s="253"/>
      <c r="X12" s="287"/>
    </row>
    <row r="13" spans="1:24" ht="12.75">
      <c r="A13" s="217">
        <v>4000</v>
      </c>
      <c r="B13" s="220" t="s">
        <v>34</v>
      </c>
      <c r="C13" s="189"/>
      <c r="D13" s="189"/>
      <c r="E13" s="189"/>
      <c r="F13" s="189"/>
      <c r="G13" s="189"/>
      <c r="H13" s="192"/>
      <c r="I13" s="191">
        <f t="shared" si="0"/>
        <v>0</v>
      </c>
      <c r="J13" s="191">
        <f t="shared" si="1"/>
        <v>0</v>
      </c>
      <c r="K13" s="218"/>
      <c r="L13" s="218">
        <v>9700</v>
      </c>
      <c r="M13" s="220" t="s">
        <v>35</v>
      </c>
      <c r="N13" s="228"/>
      <c r="O13" s="228"/>
      <c r="P13" s="228"/>
      <c r="Q13" s="228"/>
      <c r="R13" s="228"/>
      <c r="S13" s="187">
        <f t="shared" si="2"/>
        <v>0</v>
      </c>
      <c r="T13" s="187">
        <f t="shared" si="3"/>
        <v>0</v>
      </c>
      <c r="U13" s="218"/>
      <c r="V13" s="253"/>
      <c r="W13" s="253"/>
      <c r="X13" s="287"/>
    </row>
    <row r="14" spans="1:24" ht="12.75">
      <c r="A14" s="217">
        <v>4500</v>
      </c>
      <c r="B14" s="220" t="s">
        <v>36</v>
      </c>
      <c r="C14" s="189"/>
      <c r="D14" s="189"/>
      <c r="E14" s="189"/>
      <c r="F14" s="189"/>
      <c r="G14" s="189"/>
      <c r="H14" s="192"/>
      <c r="I14" s="191">
        <f t="shared" si="0"/>
        <v>0</v>
      </c>
      <c r="J14" s="191">
        <f t="shared" si="1"/>
        <v>0</v>
      </c>
      <c r="K14" s="218"/>
      <c r="L14" s="218">
        <v>9801</v>
      </c>
      <c r="M14" s="220" t="s">
        <v>37</v>
      </c>
      <c r="N14" s="228"/>
      <c r="O14" s="228"/>
      <c r="P14" s="228"/>
      <c r="Q14" s="228"/>
      <c r="R14" s="228"/>
      <c r="S14" s="187">
        <f t="shared" si="2"/>
        <v>0</v>
      </c>
      <c r="T14" s="187">
        <f t="shared" si="3"/>
        <v>0</v>
      </c>
      <c r="U14" s="218"/>
      <c r="V14" s="253"/>
      <c r="W14" s="253"/>
      <c r="X14" s="287"/>
    </row>
    <row r="15" spans="1:24" ht="12.75">
      <c r="A15" s="217">
        <v>5000</v>
      </c>
      <c r="B15" s="220" t="s">
        <v>38</v>
      </c>
      <c r="C15" s="189"/>
      <c r="D15" s="189"/>
      <c r="E15" s="189"/>
      <c r="F15" s="189"/>
      <c r="G15" s="189"/>
      <c r="H15" s="192"/>
      <c r="I15" s="191">
        <f t="shared" si="0"/>
        <v>0</v>
      </c>
      <c r="J15" s="191">
        <f t="shared" si="1"/>
        <v>0</v>
      </c>
      <c r="K15" s="218"/>
      <c r="L15" s="218">
        <v>9802</v>
      </c>
      <c r="M15" s="220" t="s">
        <v>39</v>
      </c>
      <c r="N15" s="228"/>
      <c r="O15" s="228"/>
      <c r="P15" s="228"/>
      <c r="Q15" s="228"/>
      <c r="R15" s="228"/>
      <c r="S15" s="187">
        <f t="shared" si="2"/>
        <v>0</v>
      </c>
      <c r="T15" s="187">
        <f t="shared" si="3"/>
        <v>0</v>
      </c>
      <c r="U15" s="218"/>
      <c r="V15" s="253"/>
      <c r="W15" s="253"/>
      <c r="X15" s="287"/>
    </row>
    <row r="16" spans="1:24" ht="12.75">
      <c r="A16" s="217">
        <v>6000</v>
      </c>
      <c r="B16" s="220" t="s">
        <v>40</v>
      </c>
      <c r="C16" s="189"/>
      <c r="D16" s="189"/>
      <c r="E16" s="189"/>
      <c r="F16" s="189"/>
      <c r="G16" s="189"/>
      <c r="H16" s="192"/>
      <c r="I16" s="191">
        <f t="shared" si="0"/>
        <v>0</v>
      </c>
      <c r="J16" s="191">
        <f t="shared" si="1"/>
        <v>0</v>
      </c>
      <c r="K16" s="218"/>
      <c r="L16" s="218">
        <v>9900</v>
      </c>
      <c r="M16" s="220" t="s">
        <v>41</v>
      </c>
      <c r="N16" s="228"/>
      <c r="O16" s="228"/>
      <c r="P16" s="228"/>
      <c r="Q16" s="228"/>
      <c r="R16" s="228"/>
      <c r="S16" s="187">
        <f t="shared" si="2"/>
        <v>0</v>
      </c>
      <c r="T16" s="187">
        <f t="shared" si="3"/>
        <v>0</v>
      </c>
      <c r="U16" s="218"/>
      <c r="V16" s="253"/>
      <c r="W16" s="253"/>
      <c r="X16" s="287"/>
    </row>
    <row r="17" spans="1:24" ht="12.75">
      <c r="A17" s="218">
        <v>7000</v>
      </c>
      <c r="B17" s="220" t="s">
        <v>39</v>
      </c>
      <c r="C17" s="189"/>
      <c r="D17" s="189"/>
      <c r="E17" s="189"/>
      <c r="F17" s="189"/>
      <c r="G17" s="189"/>
      <c r="H17" s="192"/>
      <c r="I17" s="191">
        <f t="shared" si="0"/>
        <v>0</v>
      </c>
      <c r="J17" s="191">
        <f t="shared" si="1"/>
        <v>0</v>
      </c>
      <c r="K17" s="218"/>
      <c r="L17" s="218">
        <v>9960</v>
      </c>
      <c r="M17" s="220" t="s">
        <v>42</v>
      </c>
      <c r="N17" s="228"/>
      <c r="O17" s="228"/>
      <c r="P17" s="228"/>
      <c r="Q17" s="228"/>
      <c r="R17" s="228"/>
      <c r="S17" s="187">
        <f t="shared" si="2"/>
        <v>0</v>
      </c>
      <c r="T17" s="187">
        <f t="shared" si="3"/>
        <v>0</v>
      </c>
      <c r="U17" s="218"/>
      <c r="V17" s="253"/>
      <c r="W17" s="253"/>
      <c r="X17" s="287"/>
    </row>
    <row r="18" spans="1:24" ht="12.75">
      <c r="A18" s="218">
        <v>8000</v>
      </c>
      <c r="B18" s="220" t="s">
        <v>43</v>
      </c>
      <c r="C18" s="193"/>
      <c r="D18" s="193"/>
      <c r="E18" s="193"/>
      <c r="F18" s="193"/>
      <c r="G18" s="193"/>
      <c r="H18" s="194"/>
      <c r="I18" s="195">
        <f t="shared" si="0"/>
        <v>0</v>
      </c>
      <c r="J18" s="191">
        <f t="shared" si="1"/>
        <v>0</v>
      </c>
      <c r="K18" s="218"/>
      <c r="L18" s="219" t="s">
        <v>44</v>
      </c>
      <c r="M18" s="221"/>
      <c r="N18" s="189"/>
      <c r="O18" s="189"/>
      <c r="P18" s="229"/>
      <c r="Q18" s="189"/>
      <c r="R18" s="229"/>
      <c r="S18" s="188">
        <f t="shared" si="2"/>
        <v>0</v>
      </c>
      <c r="T18" s="188">
        <f>+N18+O18-S18</f>
        <v>0</v>
      </c>
      <c r="U18" s="218"/>
      <c r="V18" s="253"/>
      <c r="W18" s="253"/>
      <c r="X18" s="287"/>
    </row>
    <row r="19" spans="1:24" ht="12.75">
      <c r="A19" s="218"/>
      <c r="B19" s="230" t="s">
        <v>45</v>
      </c>
      <c r="C19" s="196">
        <f aca="true" t="shared" si="4" ref="C19:J19">SUM(C9:C18)</f>
        <v>0</v>
      </c>
      <c r="D19" s="196">
        <f t="shared" si="4"/>
        <v>0</v>
      </c>
      <c r="E19" s="196">
        <f>SUM(E9:E18)</f>
        <v>0</v>
      </c>
      <c r="F19" s="196">
        <f t="shared" si="4"/>
        <v>0</v>
      </c>
      <c r="G19" s="196">
        <f t="shared" si="4"/>
        <v>0</v>
      </c>
      <c r="H19" s="197">
        <f t="shared" si="4"/>
        <v>0</v>
      </c>
      <c r="I19" s="199">
        <f t="shared" si="4"/>
        <v>0</v>
      </c>
      <c r="J19" s="199">
        <f t="shared" si="4"/>
        <v>0</v>
      </c>
      <c r="K19" s="218"/>
      <c r="L19" s="218"/>
      <c r="M19" s="230" t="s">
        <v>3</v>
      </c>
      <c r="N19" s="198">
        <f aca="true" t="shared" si="5" ref="N19:T19">SUM(N9:N18)</f>
        <v>0</v>
      </c>
      <c r="O19" s="198">
        <f t="shared" si="5"/>
        <v>0</v>
      </c>
      <c r="P19" s="198">
        <f t="shared" si="5"/>
        <v>0</v>
      </c>
      <c r="Q19" s="198">
        <f>SUM(Q9:Q18)</f>
        <v>0</v>
      </c>
      <c r="R19" s="198">
        <f t="shared" si="5"/>
        <v>0</v>
      </c>
      <c r="S19" s="198">
        <f t="shared" si="5"/>
        <v>0</v>
      </c>
      <c r="T19" s="198">
        <f t="shared" si="5"/>
        <v>0</v>
      </c>
      <c r="U19" s="218"/>
      <c r="V19" s="254">
        <f>+J19-T19</f>
        <v>0</v>
      </c>
      <c r="W19" s="254">
        <v>0</v>
      </c>
      <c r="X19" s="287">
        <f>V19-W19</f>
        <v>0</v>
      </c>
    </row>
    <row r="20" spans="1:24" ht="12.75">
      <c r="A20" s="218"/>
      <c r="B20" s="220"/>
      <c r="C20" s="235"/>
      <c r="D20" s="235"/>
      <c r="E20" s="235"/>
      <c r="F20" s="235"/>
      <c r="G20" s="235"/>
      <c r="H20" s="236"/>
      <c r="I20" s="218"/>
      <c r="J20" s="218"/>
      <c r="K20" s="218"/>
      <c r="L20" s="218"/>
      <c r="M20" s="220"/>
      <c r="N20" s="226"/>
      <c r="O20" s="226"/>
      <c r="P20" s="226"/>
      <c r="Q20" s="226"/>
      <c r="R20" s="226"/>
      <c r="S20" s="226"/>
      <c r="T20" s="226"/>
      <c r="U20" s="218"/>
      <c r="V20" s="253"/>
      <c r="W20" s="253"/>
      <c r="X20" s="287"/>
    </row>
    <row r="21" spans="1:24" ht="12.75">
      <c r="A21" s="223" t="s">
        <v>194</v>
      </c>
      <c r="B21" s="224">
        <v>104110</v>
      </c>
      <c r="C21" s="225" t="s">
        <v>195</v>
      </c>
      <c r="D21" s="218"/>
      <c r="E21" s="235"/>
      <c r="F21" s="235"/>
      <c r="G21" s="235"/>
      <c r="H21" s="236"/>
      <c r="I21" s="218"/>
      <c r="J21" s="218"/>
      <c r="K21" s="218"/>
      <c r="L21" s="218"/>
      <c r="M21" s="220"/>
      <c r="N21" s="226"/>
      <c r="O21" s="226"/>
      <c r="P21" s="226"/>
      <c r="Q21" s="226"/>
      <c r="R21" s="226"/>
      <c r="S21" s="226"/>
      <c r="T21" s="226"/>
      <c r="U21" s="218"/>
      <c r="V21" s="253"/>
      <c r="W21" s="253"/>
      <c r="X21" s="287"/>
    </row>
    <row r="22" spans="1:24" ht="12.75">
      <c r="A22" s="217">
        <v>1000</v>
      </c>
      <c r="B22" s="220" t="s">
        <v>26</v>
      </c>
      <c r="C22" s="189"/>
      <c r="D22" s="189"/>
      <c r="E22" s="189"/>
      <c r="F22" s="189"/>
      <c r="G22" s="189"/>
      <c r="H22" s="190">
        <f>payroll!Z97</f>
        <v>0</v>
      </c>
      <c r="I22" s="191">
        <f>SUM(E22:H22)</f>
        <v>0</v>
      </c>
      <c r="J22" s="191">
        <f>+C22+D22-I22</f>
        <v>0</v>
      </c>
      <c r="K22" s="218"/>
      <c r="L22" s="218">
        <v>9100</v>
      </c>
      <c r="M22" s="220" t="s">
        <v>27</v>
      </c>
      <c r="N22" s="228"/>
      <c r="O22" s="228"/>
      <c r="P22" s="228"/>
      <c r="Q22" s="228"/>
      <c r="R22" s="228"/>
      <c r="S22" s="187">
        <f>SUM(P22:R22)</f>
        <v>0</v>
      </c>
      <c r="T22" s="187">
        <f>+N22+O22-S22</f>
        <v>0</v>
      </c>
      <c r="U22" s="186"/>
      <c r="V22" s="255"/>
      <c r="W22" s="255"/>
      <c r="X22" s="287"/>
    </row>
    <row r="23" spans="1:24" ht="12.75">
      <c r="A23" s="217">
        <v>1900</v>
      </c>
      <c r="B23" s="220" t="s">
        <v>28</v>
      </c>
      <c r="C23" s="189"/>
      <c r="D23" s="189"/>
      <c r="E23" s="189"/>
      <c r="F23" s="189"/>
      <c r="G23" s="189"/>
      <c r="H23" s="190">
        <f>payroll!AA97</f>
        <v>0</v>
      </c>
      <c r="I23" s="191">
        <f aca="true" t="shared" si="6" ref="I23:I31">SUM(E23:H23)</f>
        <v>0</v>
      </c>
      <c r="J23" s="191">
        <f aca="true" t="shared" si="7" ref="J23:J31">+C23+D23-I23</f>
        <v>0</v>
      </c>
      <c r="K23" s="218"/>
      <c r="L23" s="218">
        <v>9150</v>
      </c>
      <c r="M23" s="220" t="s">
        <v>29</v>
      </c>
      <c r="N23" s="228"/>
      <c r="O23" s="228"/>
      <c r="P23" s="228"/>
      <c r="Q23" s="228"/>
      <c r="R23" s="228"/>
      <c r="S23" s="187">
        <f aca="true" t="shared" si="8" ref="S23:S31">SUM(P23:R23)</f>
        <v>0</v>
      </c>
      <c r="T23" s="187">
        <f aca="true" t="shared" si="9" ref="T23:T31">+N23+O23-S23</f>
        <v>0</v>
      </c>
      <c r="U23" s="186"/>
      <c r="V23" s="255"/>
      <c r="W23" s="255"/>
      <c r="X23" s="287"/>
    </row>
    <row r="24" spans="1:24" ht="12.75">
      <c r="A24" s="217">
        <v>2000</v>
      </c>
      <c r="B24" s="220" t="s">
        <v>30</v>
      </c>
      <c r="C24" s="189"/>
      <c r="D24" s="189"/>
      <c r="E24" s="189"/>
      <c r="F24" s="189"/>
      <c r="G24" s="189"/>
      <c r="H24" s="192"/>
      <c r="I24" s="191">
        <f t="shared" si="6"/>
        <v>0</v>
      </c>
      <c r="J24" s="191">
        <f t="shared" si="7"/>
        <v>0</v>
      </c>
      <c r="K24" s="218"/>
      <c r="L24" s="218">
        <v>9210</v>
      </c>
      <c r="M24" s="220" t="s">
        <v>31</v>
      </c>
      <c r="N24" s="228"/>
      <c r="O24" s="228"/>
      <c r="P24" s="228"/>
      <c r="Q24" s="228"/>
      <c r="R24" s="228"/>
      <c r="S24" s="187">
        <f t="shared" si="8"/>
        <v>0</v>
      </c>
      <c r="T24" s="187">
        <f t="shared" si="9"/>
        <v>0</v>
      </c>
      <c r="U24" s="186"/>
      <c r="V24" s="255"/>
      <c r="W24" s="255"/>
      <c r="X24" s="287"/>
    </row>
    <row r="25" spans="1:24" ht="12.75">
      <c r="A25" s="217">
        <v>3000</v>
      </c>
      <c r="B25" s="220" t="s">
        <v>32</v>
      </c>
      <c r="C25" s="189"/>
      <c r="D25" s="189"/>
      <c r="E25" s="189"/>
      <c r="F25" s="189"/>
      <c r="G25" s="189"/>
      <c r="H25" s="192"/>
      <c r="I25" s="191">
        <f t="shared" si="6"/>
        <v>0</v>
      </c>
      <c r="J25" s="191">
        <f t="shared" si="7"/>
        <v>0</v>
      </c>
      <c r="K25" s="218"/>
      <c r="L25" s="218">
        <v>9600</v>
      </c>
      <c r="M25" s="220" t="s">
        <v>33</v>
      </c>
      <c r="N25" s="228"/>
      <c r="O25" s="228"/>
      <c r="P25" s="228"/>
      <c r="Q25" s="228"/>
      <c r="R25" s="228"/>
      <c r="S25" s="187">
        <f t="shared" si="8"/>
        <v>0</v>
      </c>
      <c r="T25" s="187">
        <f t="shared" si="9"/>
        <v>0</v>
      </c>
      <c r="U25" s="186"/>
      <c r="V25" s="255"/>
      <c r="W25" s="255"/>
      <c r="X25" s="287"/>
    </row>
    <row r="26" spans="1:24" ht="12.75">
      <c r="A26" s="217">
        <v>4000</v>
      </c>
      <c r="B26" s="220" t="s">
        <v>34</v>
      </c>
      <c r="C26" s="189"/>
      <c r="D26" s="189"/>
      <c r="E26" s="189"/>
      <c r="F26" s="189"/>
      <c r="G26" s="189"/>
      <c r="H26" s="192"/>
      <c r="I26" s="191">
        <f t="shared" si="6"/>
        <v>0</v>
      </c>
      <c r="J26" s="191">
        <f t="shared" si="7"/>
        <v>0</v>
      </c>
      <c r="K26" s="218"/>
      <c r="L26" s="218">
        <v>9700</v>
      </c>
      <c r="M26" s="220" t="s">
        <v>35</v>
      </c>
      <c r="N26" s="228"/>
      <c r="O26" s="228"/>
      <c r="P26" s="228"/>
      <c r="Q26" s="228"/>
      <c r="R26" s="228"/>
      <c r="S26" s="187">
        <f t="shared" si="8"/>
        <v>0</v>
      </c>
      <c r="T26" s="187">
        <f t="shared" si="9"/>
        <v>0</v>
      </c>
      <c r="U26" s="186"/>
      <c r="V26" s="255"/>
      <c r="W26" s="255"/>
      <c r="X26" s="287"/>
    </row>
    <row r="27" spans="1:24" ht="12.75">
      <c r="A27" s="217">
        <v>4500</v>
      </c>
      <c r="B27" s="220" t="s">
        <v>36</v>
      </c>
      <c r="C27" s="189"/>
      <c r="D27" s="189"/>
      <c r="E27" s="189"/>
      <c r="F27" s="189"/>
      <c r="G27" s="189"/>
      <c r="H27" s="192"/>
      <c r="I27" s="191">
        <f t="shared" si="6"/>
        <v>0</v>
      </c>
      <c r="J27" s="191">
        <f t="shared" si="7"/>
        <v>0</v>
      </c>
      <c r="K27" s="218"/>
      <c r="L27" s="218">
        <v>9801</v>
      </c>
      <c r="M27" s="220" t="s">
        <v>37</v>
      </c>
      <c r="N27" s="228"/>
      <c r="O27" s="228"/>
      <c r="P27" s="228"/>
      <c r="Q27" s="228"/>
      <c r="R27" s="228"/>
      <c r="S27" s="187">
        <f t="shared" si="8"/>
        <v>0</v>
      </c>
      <c r="T27" s="187">
        <f t="shared" si="9"/>
        <v>0</v>
      </c>
      <c r="U27" s="186"/>
      <c r="V27" s="255"/>
      <c r="W27" s="255"/>
      <c r="X27" s="287"/>
    </row>
    <row r="28" spans="1:24" ht="12.75">
      <c r="A28" s="217">
        <v>5000</v>
      </c>
      <c r="B28" s="220" t="s">
        <v>38</v>
      </c>
      <c r="C28" s="189"/>
      <c r="D28" s="189"/>
      <c r="E28" s="189"/>
      <c r="F28" s="189"/>
      <c r="G28" s="189"/>
      <c r="H28" s="192"/>
      <c r="I28" s="191">
        <f t="shared" si="6"/>
        <v>0</v>
      </c>
      <c r="J28" s="191">
        <f t="shared" si="7"/>
        <v>0</v>
      </c>
      <c r="K28" s="218"/>
      <c r="L28" s="218">
        <v>9802</v>
      </c>
      <c r="M28" s="220" t="s">
        <v>39</v>
      </c>
      <c r="N28" s="228"/>
      <c r="O28" s="228"/>
      <c r="P28" s="228"/>
      <c r="Q28" s="228"/>
      <c r="R28" s="228"/>
      <c r="S28" s="187">
        <f t="shared" si="8"/>
        <v>0</v>
      </c>
      <c r="T28" s="187">
        <f t="shared" si="9"/>
        <v>0</v>
      </c>
      <c r="U28" s="186"/>
      <c r="V28" s="255"/>
      <c r="W28" s="255"/>
      <c r="X28" s="287"/>
    </row>
    <row r="29" spans="1:24" ht="12.75">
      <c r="A29" s="217">
        <v>6000</v>
      </c>
      <c r="B29" s="220" t="s">
        <v>40</v>
      </c>
      <c r="C29" s="189"/>
      <c r="D29" s="189"/>
      <c r="E29" s="189"/>
      <c r="F29" s="189"/>
      <c r="G29" s="189"/>
      <c r="H29" s="192"/>
      <c r="I29" s="191">
        <f t="shared" si="6"/>
        <v>0</v>
      </c>
      <c r="J29" s="191">
        <f t="shared" si="7"/>
        <v>0</v>
      </c>
      <c r="K29" s="218"/>
      <c r="L29" s="218">
        <v>9900</v>
      </c>
      <c r="M29" s="220" t="s">
        <v>41</v>
      </c>
      <c r="N29" s="228"/>
      <c r="O29" s="228"/>
      <c r="P29" s="228"/>
      <c r="Q29" s="228"/>
      <c r="R29" s="228"/>
      <c r="S29" s="187">
        <f t="shared" si="8"/>
        <v>0</v>
      </c>
      <c r="T29" s="187">
        <f t="shared" si="9"/>
        <v>0</v>
      </c>
      <c r="U29" s="186"/>
      <c r="V29" s="255"/>
      <c r="W29" s="255"/>
      <c r="X29" s="287"/>
    </row>
    <row r="30" spans="1:24" ht="12.75">
      <c r="A30" s="218">
        <v>7000</v>
      </c>
      <c r="B30" s="220" t="s">
        <v>39</v>
      </c>
      <c r="C30" s="189"/>
      <c r="D30" s="189"/>
      <c r="E30" s="189"/>
      <c r="F30" s="189"/>
      <c r="G30" s="189"/>
      <c r="H30" s="192"/>
      <c r="I30" s="191">
        <f t="shared" si="6"/>
        <v>0</v>
      </c>
      <c r="J30" s="191">
        <f t="shared" si="7"/>
        <v>0</v>
      </c>
      <c r="K30" s="218"/>
      <c r="L30" s="218">
        <v>9960</v>
      </c>
      <c r="M30" s="220" t="s">
        <v>42</v>
      </c>
      <c r="N30" s="228"/>
      <c r="O30" s="228"/>
      <c r="P30" s="228"/>
      <c r="Q30" s="228"/>
      <c r="R30" s="228"/>
      <c r="S30" s="187">
        <f t="shared" si="8"/>
        <v>0</v>
      </c>
      <c r="T30" s="187">
        <f t="shared" si="9"/>
        <v>0</v>
      </c>
      <c r="U30" s="186"/>
      <c r="V30" s="255"/>
      <c r="W30" s="255"/>
      <c r="X30" s="287"/>
    </row>
    <row r="31" spans="1:24" ht="12.75">
      <c r="A31" s="218">
        <v>8000</v>
      </c>
      <c r="B31" s="220" t="s">
        <v>43</v>
      </c>
      <c r="C31" s="193"/>
      <c r="D31" s="193"/>
      <c r="E31" s="193"/>
      <c r="F31" s="193"/>
      <c r="G31" s="193"/>
      <c r="H31" s="194"/>
      <c r="I31" s="195">
        <f t="shared" si="6"/>
        <v>0</v>
      </c>
      <c r="J31" s="191">
        <f t="shared" si="7"/>
        <v>0</v>
      </c>
      <c r="K31" s="218"/>
      <c r="L31" s="219" t="s">
        <v>44</v>
      </c>
      <c r="M31" s="221"/>
      <c r="N31" s="189"/>
      <c r="O31" s="189"/>
      <c r="P31" s="229"/>
      <c r="Q31" s="189"/>
      <c r="R31" s="229"/>
      <c r="S31" s="188">
        <f t="shared" si="8"/>
        <v>0</v>
      </c>
      <c r="T31" s="188">
        <f t="shared" si="9"/>
        <v>0</v>
      </c>
      <c r="U31" s="186"/>
      <c r="V31" s="255"/>
      <c r="W31" s="255"/>
      <c r="X31" s="287"/>
    </row>
    <row r="32" spans="1:24" ht="12.75">
      <c r="A32" s="218"/>
      <c r="B32" s="230" t="s">
        <v>45</v>
      </c>
      <c r="C32" s="196">
        <f aca="true" t="shared" si="10" ref="C32:J32">SUM(C22:C31)</f>
        <v>0</v>
      </c>
      <c r="D32" s="196">
        <f t="shared" si="10"/>
        <v>0</v>
      </c>
      <c r="E32" s="196">
        <f t="shared" si="10"/>
        <v>0</v>
      </c>
      <c r="F32" s="196">
        <f t="shared" si="10"/>
        <v>0</v>
      </c>
      <c r="G32" s="196">
        <f t="shared" si="10"/>
        <v>0</v>
      </c>
      <c r="H32" s="197">
        <f t="shared" si="10"/>
        <v>0</v>
      </c>
      <c r="I32" s="199">
        <f t="shared" si="10"/>
        <v>0</v>
      </c>
      <c r="J32" s="199">
        <f t="shared" si="10"/>
        <v>0</v>
      </c>
      <c r="K32" s="218"/>
      <c r="L32" s="218"/>
      <c r="M32" s="230" t="s">
        <v>3</v>
      </c>
      <c r="N32" s="198">
        <f aca="true" t="shared" si="11" ref="N32:T32">SUM(N22:N31)</f>
        <v>0</v>
      </c>
      <c r="O32" s="198">
        <f t="shared" si="11"/>
        <v>0</v>
      </c>
      <c r="P32" s="198">
        <f t="shared" si="11"/>
        <v>0</v>
      </c>
      <c r="Q32" s="198">
        <f t="shared" si="11"/>
        <v>0</v>
      </c>
      <c r="R32" s="198">
        <f t="shared" si="11"/>
        <v>0</v>
      </c>
      <c r="S32" s="198">
        <f t="shared" si="11"/>
        <v>0</v>
      </c>
      <c r="T32" s="198">
        <f t="shared" si="11"/>
        <v>0</v>
      </c>
      <c r="U32" s="186"/>
      <c r="V32" s="256">
        <f>+J32-T32</f>
        <v>0</v>
      </c>
      <c r="W32" s="256">
        <v>0</v>
      </c>
      <c r="X32" s="287"/>
    </row>
    <row r="33" spans="1:24" ht="12.75">
      <c r="A33" s="218"/>
      <c r="B33" s="220"/>
      <c r="C33" s="235"/>
      <c r="D33" s="235"/>
      <c r="E33" s="235"/>
      <c r="F33" s="235"/>
      <c r="G33" s="235"/>
      <c r="H33" s="236"/>
      <c r="I33" s="218"/>
      <c r="J33" s="218"/>
      <c r="K33" s="218"/>
      <c r="L33" s="218"/>
      <c r="M33" s="220"/>
      <c r="N33" s="226"/>
      <c r="O33" s="226"/>
      <c r="P33" s="226"/>
      <c r="Q33" s="226"/>
      <c r="R33" s="226"/>
      <c r="S33" s="226"/>
      <c r="T33" s="226"/>
      <c r="U33" s="218"/>
      <c r="V33" s="253"/>
      <c r="W33" s="253"/>
      <c r="X33" s="287"/>
    </row>
    <row r="34" spans="1:24" ht="12.75">
      <c r="A34" s="223" t="s">
        <v>194</v>
      </c>
      <c r="B34" s="224">
        <v>104110</v>
      </c>
      <c r="C34" s="225" t="s">
        <v>195</v>
      </c>
      <c r="D34" s="218"/>
      <c r="E34" s="235"/>
      <c r="F34" s="235"/>
      <c r="G34" s="235"/>
      <c r="H34" s="236"/>
      <c r="I34" s="218"/>
      <c r="J34" s="218"/>
      <c r="K34" s="218"/>
      <c r="L34" s="218"/>
      <c r="M34" s="220"/>
      <c r="N34" s="226"/>
      <c r="O34" s="226"/>
      <c r="P34" s="226"/>
      <c r="Q34" s="226"/>
      <c r="R34" s="226"/>
      <c r="S34" s="226"/>
      <c r="T34" s="226"/>
      <c r="U34" s="218"/>
      <c r="V34" s="253"/>
      <c r="W34" s="253"/>
      <c r="X34" s="287"/>
    </row>
    <row r="35" spans="1:24" ht="12.75">
      <c r="A35" s="217">
        <v>1000</v>
      </c>
      <c r="B35" s="220" t="s">
        <v>26</v>
      </c>
      <c r="C35" s="189"/>
      <c r="D35" s="189"/>
      <c r="E35" s="189"/>
      <c r="F35" s="189"/>
      <c r="G35" s="189"/>
      <c r="H35" s="190">
        <f>payroll!Z128</f>
        <v>0</v>
      </c>
      <c r="I35" s="191">
        <f>SUM(E35:H35)</f>
        <v>0</v>
      </c>
      <c r="J35" s="191">
        <f>+C35+D35-I35</f>
        <v>0</v>
      </c>
      <c r="K35" s="218"/>
      <c r="L35" s="218">
        <v>9100</v>
      </c>
      <c r="M35" s="220" t="s">
        <v>27</v>
      </c>
      <c r="N35" s="228"/>
      <c r="O35" s="228"/>
      <c r="P35" s="228"/>
      <c r="Q35" s="228"/>
      <c r="R35" s="228"/>
      <c r="S35" s="187">
        <f>SUM(P35:R35)</f>
        <v>0</v>
      </c>
      <c r="T35" s="187">
        <f>+N35+O35-S35</f>
        <v>0</v>
      </c>
      <c r="U35" s="218"/>
      <c r="V35" s="253"/>
      <c r="W35" s="253"/>
      <c r="X35" s="287"/>
    </row>
    <row r="36" spans="1:24" ht="12.75">
      <c r="A36" s="217">
        <v>1900</v>
      </c>
      <c r="B36" s="220" t="s">
        <v>28</v>
      </c>
      <c r="C36" s="189"/>
      <c r="D36" s="189"/>
      <c r="E36" s="189"/>
      <c r="F36" s="189"/>
      <c r="G36" s="189"/>
      <c r="H36" s="190">
        <f>payroll!AA128</f>
        <v>0</v>
      </c>
      <c r="I36" s="191">
        <f aca="true" t="shared" si="12" ref="I36:I44">SUM(E36:H36)</f>
        <v>0</v>
      </c>
      <c r="J36" s="191">
        <f aca="true" t="shared" si="13" ref="J36:J44">+C36+D36-I36</f>
        <v>0</v>
      </c>
      <c r="K36" s="218"/>
      <c r="L36" s="218">
        <v>9150</v>
      </c>
      <c r="M36" s="220" t="s">
        <v>29</v>
      </c>
      <c r="N36" s="228"/>
      <c r="O36" s="228"/>
      <c r="P36" s="228"/>
      <c r="Q36" s="228"/>
      <c r="R36" s="228"/>
      <c r="S36" s="187">
        <f aca="true" t="shared" si="14" ref="S36:S44">SUM(P36:R36)</f>
        <v>0</v>
      </c>
      <c r="T36" s="187">
        <f aca="true" t="shared" si="15" ref="T36:T44">+N36+O36-S36</f>
        <v>0</v>
      </c>
      <c r="U36" s="218"/>
      <c r="V36" s="253"/>
      <c r="W36" s="253"/>
      <c r="X36" s="287"/>
    </row>
    <row r="37" spans="1:24" ht="12.75">
      <c r="A37" s="217">
        <v>2000</v>
      </c>
      <c r="B37" s="220" t="s">
        <v>30</v>
      </c>
      <c r="C37" s="189"/>
      <c r="D37" s="189"/>
      <c r="E37" s="189"/>
      <c r="F37" s="189"/>
      <c r="G37" s="189"/>
      <c r="H37" s="192"/>
      <c r="I37" s="191">
        <f t="shared" si="12"/>
        <v>0</v>
      </c>
      <c r="J37" s="191">
        <f t="shared" si="13"/>
        <v>0</v>
      </c>
      <c r="K37" s="218"/>
      <c r="L37" s="218">
        <v>9210</v>
      </c>
      <c r="M37" s="220" t="s">
        <v>31</v>
      </c>
      <c r="N37" s="228"/>
      <c r="O37" s="228"/>
      <c r="P37" s="228"/>
      <c r="Q37" s="228"/>
      <c r="R37" s="228"/>
      <c r="S37" s="187">
        <f t="shared" si="14"/>
        <v>0</v>
      </c>
      <c r="T37" s="187">
        <f t="shared" si="15"/>
        <v>0</v>
      </c>
      <c r="U37" s="218"/>
      <c r="V37" s="253"/>
      <c r="W37" s="253"/>
      <c r="X37" s="287"/>
    </row>
    <row r="38" spans="1:24" ht="12.75">
      <c r="A38" s="217">
        <v>3000</v>
      </c>
      <c r="B38" s="220" t="s">
        <v>32</v>
      </c>
      <c r="C38" s="189"/>
      <c r="D38" s="189"/>
      <c r="E38" s="189"/>
      <c r="F38" s="189"/>
      <c r="G38" s="189"/>
      <c r="H38" s="192"/>
      <c r="I38" s="191">
        <f t="shared" si="12"/>
        <v>0</v>
      </c>
      <c r="J38" s="191">
        <f t="shared" si="13"/>
        <v>0</v>
      </c>
      <c r="K38" s="218"/>
      <c r="L38" s="218">
        <v>9600</v>
      </c>
      <c r="M38" s="220" t="s">
        <v>33</v>
      </c>
      <c r="N38" s="228"/>
      <c r="O38" s="228"/>
      <c r="P38" s="228"/>
      <c r="Q38" s="228"/>
      <c r="R38" s="228"/>
      <c r="S38" s="187">
        <f t="shared" si="14"/>
        <v>0</v>
      </c>
      <c r="T38" s="187">
        <f t="shared" si="15"/>
        <v>0</v>
      </c>
      <c r="U38" s="218"/>
      <c r="V38" s="253"/>
      <c r="W38" s="253"/>
      <c r="X38" s="287"/>
    </row>
    <row r="39" spans="1:24" ht="12.75">
      <c r="A39" s="217">
        <v>4000</v>
      </c>
      <c r="B39" s="220" t="s">
        <v>34</v>
      </c>
      <c r="C39" s="189"/>
      <c r="D39" s="189"/>
      <c r="E39" s="189"/>
      <c r="F39" s="189"/>
      <c r="G39" s="189"/>
      <c r="H39" s="192"/>
      <c r="I39" s="191">
        <f t="shared" si="12"/>
        <v>0</v>
      </c>
      <c r="J39" s="191">
        <f t="shared" si="13"/>
        <v>0</v>
      </c>
      <c r="K39" s="218"/>
      <c r="L39" s="218">
        <v>9700</v>
      </c>
      <c r="M39" s="220" t="s">
        <v>35</v>
      </c>
      <c r="N39" s="228"/>
      <c r="O39" s="228"/>
      <c r="P39" s="228"/>
      <c r="Q39" s="228"/>
      <c r="R39" s="228"/>
      <c r="S39" s="187">
        <f t="shared" si="14"/>
        <v>0</v>
      </c>
      <c r="T39" s="187">
        <f t="shared" si="15"/>
        <v>0</v>
      </c>
      <c r="U39" s="218"/>
      <c r="V39" s="253"/>
      <c r="W39" s="253"/>
      <c r="X39" s="287"/>
    </row>
    <row r="40" spans="1:24" ht="12.75">
      <c r="A40" s="217">
        <v>4500</v>
      </c>
      <c r="B40" s="220" t="s">
        <v>36</v>
      </c>
      <c r="C40" s="189"/>
      <c r="D40" s="189"/>
      <c r="E40" s="189"/>
      <c r="F40" s="189"/>
      <c r="G40" s="189"/>
      <c r="H40" s="192"/>
      <c r="I40" s="191">
        <f t="shared" si="12"/>
        <v>0</v>
      </c>
      <c r="J40" s="191">
        <f t="shared" si="13"/>
        <v>0</v>
      </c>
      <c r="K40" s="218"/>
      <c r="L40" s="218">
        <v>9801</v>
      </c>
      <c r="M40" s="220" t="s">
        <v>37</v>
      </c>
      <c r="N40" s="228"/>
      <c r="O40" s="228"/>
      <c r="P40" s="228"/>
      <c r="Q40" s="228"/>
      <c r="R40" s="228"/>
      <c r="S40" s="187">
        <f t="shared" si="14"/>
        <v>0</v>
      </c>
      <c r="T40" s="187">
        <f t="shared" si="15"/>
        <v>0</v>
      </c>
      <c r="U40" s="218"/>
      <c r="V40" s="253"/>
      <c r="W40" s="253"/>
      <c r="X40" s="287"/>
    </row>
    <row r="41" spans="1:24" ht="12.75">
      <c r="A41" s="217">
        <v>5000</v>
      </c>
      <c r="B41" s="220" t="s">
        <v>38</v>
      </c>
      <c r="C41" s="189"/>
      <c r="D41" s="189"/>
      <c r="E41" s="189"/>
      <c r="F41" s="189"/>
      <c r="G41" s="189"/>
      <c r="H41" s="192"/>
      <c r="I41" s="191">
        <f t="shared" si="12"/>
        <v>0</v>
      </c>
      <c r="J41" s="191">
        <f t="shared" si="13"/>
        <v>0</v>
      </c>
      <c r="K41" s="218"/>
      <c r="L41" s="218">
        <v>9802</v>
      </c>
      <c r="M41" s="220" t="s">
        <v>39</v>
      </c>
      <c r="N41" s="228"/>
      <c r="O41" s="228"/>
      <c r="P41" s="228"/>
      <c r="Q41" s="228"/>
      <c r="R41" s="228"/>
      <c r="S41" s="187">
        <f t="shared" si="14"/>
        <v>0</v>
      </c>
      <c r="T41" s="187">
        <f t="shared" si="15"/>
        <v>0</v>
      </c>
      <c r="U41" s="218"/>
      <c r="V41" s="253"/>
      <c r="W41" s="253"/>
      <c r="X41" s="287"/>
    </row>
    <row r="42" spans="1:24" ht="12.75">
      <c r="A42" s="217">
        <v>6000</v>
      </c>
      <c r="B42" s="220" t="s">
        <v>40</v>
      </c>
      <c r="C42" s="189"/>
      <c r="D42" s="189"/>
      <c r="E42" s="189"/>
      <c r="F42" s="189"/>
      <c r="G42" s="189"/>
      <c r="H42" s="189"/>
      <c r="I42" s="191">
        <f t="shared" si="12"/>
        <v>0</v>
      </c>
      <c r="J42" s="191">
        <f t="shared" si="13"/>
        <v>0</v>
      </c>
      <c r="K42" s="218"/>
      <c r="L42" s="218">
        <v>9900</v>
      </c>
      <c r="M42" s="220" t="s">
        <v>41</v>
      </c>
      <c r="N42" s="228"/>
      <c r="O42" s="228"/>
      <c r="P42" s="228"/>
      <c r="Q42" s="228"/>
      <c r="R42" s="228"/>
      <c r="S42" s="187">
        <f t="shared" si="14"/>
        <v>0</v>
      </c>
      <c r="T42" s="187">
        <f t="shared" si="15"/>
        <v>0</v>
      </c>
      <c r="U42" s="218"/>
      <c r="V42" s="253"/>
      <c r="W42" s="253"/>
      <c r="X42" s="287"/>
    </row>
    <row r="43" spans="1:24" ht="12.75">
      <c r="A43" s="218">
        <v>7000</v>
      </c>
      <c r="B43" s="220" t="s">
        <v>39</v>
      </c>
      <c r="C43" s="189"/>
      <c r="D43" s="189"/>
      <c r="E43" s="189"/>
      <c r="F43" s="189"/>
      <c r="G43" s="189"/>
      <c r="H43" s="189"/>
      <c r="I43" s="191">
        <f t="shared" si="12"/>
        <v>0</v>
      </c>
      <c r="J43" s="191">
        <f t="shared" si="13"/>
        <v>0</v>
      </c>
      <c r="K43" s="218"/>
      <c r="L43" s="218">
        <v>9960</v>
      </c>
      <c r="M43" s="220" t="s">
        <v>42</v>
      </c>
      <c r="N43" s="228"/>
      <c r="O43" s="228"/>
      <c r="P43" s="228"/>
      <c r="Q43" s="228"/>
      <c r="R43" s="228"/>
      <c r="S43" s="187">
        <f t="shared" si="14"/>
        <v>0</v>
      </c>
      <c r="T43" s="187">
        <f t="shared" si="15"/>
        <v>0</v>
      </c>
      <c r="U43" s="218"/>
      <c r="V43" s="253"/>
      <c r="W43" s="253"/>
      <c r="X43" s="287"/>
    </row>
    <row r="44" spans="1:24" ht="12.75">
      <c r="A44" s="218">
        <v>8000</v>
      </c>
      <c r="B44" s="220" t="s">
        <v>43</v>
      </c>
      <c r="C44" s="193"/>
      <c r="D44" s="193"/>
      <c r="E44" s="193"/>
      <c r="F44" s="193"/>
      <c r="G44" s="193"/>
      <c r="H44" s="193"/>
      <c r="I44" s="195">
        <f t="shared" si="12"/>
        <v>0</v>
      </c>
      <c r="J44" s="191">
        <f t="shared" si="13"/>
        <v>0</v>
      </c>
      <c r="K44" s="218"/>
      <c r="L44" s="219" t="s">
        <v>44</v>
      </c>
      <c r="M44" s="221"/>
      <c r="N44" s="189"/>
      <c r="O44" s="189"/>
      <c r="P44" s="229"/>
      <c r="Q44" s="189"/>
      <c r="R44" s="229"/>
      <c r="S44" s="188">
        <f t="shared" si="14"/>
        <v>0</v>
      </c>
      <c r="T44" s="188">
        <f t="shared" si="15"/>
        <v>0</v>
      </c>
      <c r="U44" s="218"/>
      <c r="V44" s="253"/>
      <c r="W44" s="253"/>
      <c r="X44" s="287"/>
    </row>
    <row r="45" spans="1:24" ht="12.75">
      <c r="A45" s="218"/>
      <c r="B45" s="230" t="s">
        <v>45</v>
      </c>
      <c r="C45" s="196">
        <f aca="true" t="shared" si="16" ref="C45:J45">SUM(C35:C44)</f>
        <v>0</v>
      </c>
      <c r="D45" s="196">
        <f t="shared" si="16"/>
        <v>0</v>
      </c>
      <c r="E45" s="196">
        <f t="shared" si="16"/>
        <v>0</v>
      </c>
      <c r="F45" s="196">
        <f t="shared" si="16"/>
        <v>0</v>
      </c>
      <c r="G45" s="196">
        <f t="shared" si="16"/>
        <v>0</v>
      </c>
      <c r="H45" s="196">
        <f t="shared" si="16"/>
        <v>0</v>
      </c>
      <c r="I45" s="199">
        <f t="shared" si="16"/>
        <v>0</v>
      </c>
      <c r="J45" s="199">
        <f t="shared" si="16"/>
        <v>0</v>
      </c>
      <c r="K45" s="218"/>
      <c r="L45" s="218"/>
      <c r="M45" s="230" t="s">
        <v>3</v>
      </c>
      <c r="N45" s="198">
        <f aca="true" t="shared" si="17" ref="N45:T45">SUM(N35:N44)</f>
        <v>0</v>
      </c>
      <c r="O45" s="198">
        <f t="shared" si="17"/>
        <v>0</v>
      </c>
      <c r="P45" s="198">
        <f t="shared" si="17"/>
        <v>0</v>
      </c>
      <c r="Q45" s="198">
        <f t="shared" si="17"/>
        <v>0</v>
      </c>
      <c r="R45" s="198">
        <f t="shared" si="17"/>
        <v>0</v>
      </c>
      <c r="S45" s="198">
        <f t="shared" si="17"/>
        <v>0</v>
      </c>
      <c r="T45" s="198">
        <f t="shared" si="17"/>
        <v>0</v>
      </c>
      <c r="U45" s="218"/>
      <c r="V45" s="254">
        <f>+J45-T45</f>
        <v>0</v>
      </c>
      <c r="W45" s="256">
        <v>0</v>
      </c>
      <c r="X45" s="287">
        <f>V45-W45</f>
        <v>0</v>
      </c>
    </row>
    <row r="46" spans="1:24" ht="12.75">
      <c r="A46" s="218"/>
      <c r="B46" s="220"/>
      <c r="C46" s="235"/>
      <c r="D46" s="235"/>
      <c r="E46" s="235"/>
      <c r="F46" s="235"/>
      <c r="G46" s="235"/>
      <c r="H46" s="235"/>
      <c r="I46" s="218"/>
      <c r="J46" s="218"/>
      <c r="K46" s="218"/>
      <c r="L46" s="218"/>
      <c r="M46" s="220"/>
      <c r="N46" s="226"/>
      <c r="O46" s="226"/>
      <c r="P46" s="226"/>
      <c r="Q46" s="226"/>
      <c r="R46" s="226"/>
      <c r="S46" s="226"/>
      <c r="T46" s="226"/>
      <c r="U46" s="218"/>
      <c r="V46" s="253"/>
      <c r="W46" s="253"/>
      <c r="X46" s="287"/>
    </row>
    <row r="47" spans="1:24" ht="12.75">
      <c r="A47" s="223" t="s">
        <v>194</v>
      </c>
      <c r="B47" s="224">
        <v>104110</v>
      </c>
      <c r="C47" s="225" t="s">
        <v>195</v>
      </c>
      <c r="D47" s="218"/>
      <c r="E47" s="235"/>
      <c r="F47" s="235"/>
      <c r="G47" s="235"/>
      <c r="H47" s="235"/>
      <c r="I47" s="218"/>
      <c r="J47" s="218"/>
      <c r="K47" s="218"/>
      <c r="L47" s="218"/>
      <c r="M47" s="220"/>
      <c r="N47" s="226"/>
      <c r="O47" s="226"/>
      <c r="P47" s="226"/>
      <c r="Q47" s="226"/>
      <c r="R47" s="226"/>
      <c r="S47" s="226"/>
      <c r="T47" s="226"/>
      <c r="U47" s="218"/>
      <c r="V47" s="253"/>
      <c r="W47" s="253"/>
      <c r="X47" s="287"/>
    </row>
    <row r="48" spans="1:24" ht="12.75">
      <c r="A48" s="217">
        <v>1000</v>
      </c>
      <c r="B48" s="220" t="s">
        <v>26</v>
      </c>
      <c r="C48" s="189"/>
      <c r="D48" s="189"/>
      <c r="E48" s="189"/>
      <c r="F48" s="189"/>
      <c r="G48" s="189"/>
      <c r="H48" s="190">
        <f>payroll!Z163</f>
        <v>0</v>
      </c>
      <c r="I48" s="191">
        <f>SUM(E48:H48)</f>
        <v>0</v>
      </c>
      <c r="J48" s="191">
        <f>+C48+D48-I48</f>
        <v>0</v>
      </c>
      <c r="K48" s="218"/>
      <c r="L48" s="218">
        <v>9100</v>
      </c>
      <c r="M48" s="220" t="s">
        <v>27</v>
      </c>
      <c r="N48" s="228"/>
      <c r="O48" s="228"/>
      <c r="P48" s="228"/>
      <c r="Q48" s="228"/>
      <c r="R48" s="228"/>
      <c r="S48" s="187">
        <f>SUM(P48:R48)</f>
        <v>0</v>
      </c>
      <c r="T48" s="187">
        <f>+N48+O48-S48</f>
        <v>0</v>
      </c>
      <c r="U48" s="218"/>
      <c r="V48" s="253"/>
      <c r="W48" s="253"/>
      <c r="X48" s="287"/>
    </row>
    <row r="49" spans="1:24" ht="12.75">
      <c r="A49" s="217">
        <v>1900</v>
      </c>
      <c r="B49" s="220" t="s">
        <v>28</v>
      </c>
      <c r="C49" s="189"/>
      <c r="D49" s="189"/>
      <c r="E49" s="189"/>
      <c r="F49" s="189"/>
      <c r="G49" s="189"/>
      <c r="H49" s="190">
        <f>payroll!AA163</f>
        <v>0</v>
      </c>
      <c r="I49" s="191">
        <f aca="true" t="shared" si="18" ref="I49:I57">SUM(E49:H49)</f>
        <v>0</v>
      </c>
      <c r="J49" s="191">
        <f aca="true" t="shared" si="19" ref="J49:J57">+C49+D49-I49</f>
        <v>0</v>
      </c>
      <c r="K49" s="218"/>
      <c r="L49" s="218">
        <v>9150</v>
      </c>
      <c r="M49" s="220" t="s">
        <v>29</v>
      </c>
      <c r="N49" s="228"/>
      <c r="O49" s="228"/>
      <c r="P49" s="228"/>
      <c r="Q49" s="228"/>
      <c r="R49" s="228"/>
      <c r="S49" s="187">
        <f aca="true" t="shared" si="20" ref="S49:S57">SUM(P49:R49)</f>
        <v>0</v>
      </c>
      <c r="T49" s="187">
        <f aca="true" t="shared" si="21" ref="T49:T57">+N49+O49-S49</f>
        <v>0</v>
      </c>
      <c r="U49" s="218"/>
      <c r="V49" s="253"/>
      <c r="W49" s="253"/>
      <c r="X49" s="287"/>
    </row>
    <row r="50" spans="1:24" ht="12.75">
      <c r="A50" s="217">
        <v>2000</v>
      </c>
      <c r="B50" s="220" t="s">
        <v>30</v>
      </c>
      <c r="C50" s="189"/>
      <c r="D50" s="189"/>
      <c r="E50" s="189"/>
      <c r="F50" s="189"/>
      <c r="G50" s="189"/>
      <c r="H50" s="192"/>
      <c r="I50" s="191">
        <f t="shared" si="18"/>
        <v>0</v>
      </c>
      <c r="J50" s="191">
        <f t="shared" si="19"/>
        <v>0</v>
      </c>
      <c r="K50" s="218"/>
      <c r="L50" s="218">
        <v>9210</v>
      </c>
      <c r="M50" s="220" t="s">
        <v>31</v>
      </c>
      <c r="N50" s="228"/>
      <c r="O50" s="228"/>
      <c r="P50" s="228"/>
      <c r="Q50" s="228"/>
      <c r="R50" s="228"/>
      <c r="S50" s="187">
        <f t="shared" si="20"/>
        <v>0</v>
      </c>
      <c r="T50" s="187">
        <f t="shared" si="21"/>
        <v>0</v>
      </c>
      <c r="U50" s="218"/>
      <c r="V50" s="253"/>
      <c r="W50" s="253"/>
      <c r="X50" s="287"/>
    </row>
    <row r="51" spans="1:24" ht="12.75">
      <c r="A51" s="217">
        <v>3000</v>
      </c>
      <c r="B51" s="220" t="s">
        <v>32</v>
      </c>
      <c r="C51" s="189"/>
      <c r="D51" s="189"/>
      <c r="E51" s="189"/>
      <c r="F51" s="189"/>
      <c r="G51" s="189"/>
      <c r="H51" s="189"/>
      <c r="I51" s="191">
        <f t="shared" si="18"/>
        <v>0</v>
      </c>
      <c r="J51" s="191">
        <f t="shared" si="19"/>
        <v>0</v>
      </c>
      <c r="K51" s="218"/>
      <c r="L51" s="218">
        <v>9600</v>
      </c>
      <c r="M51" s="220" t="s">
        <v>33</v>
      </c>
      <c r="N51" s="228"/>
      <c r="O51" s="228"/>
      <c r="P51" s="228"/>
      <c r="Q51" s="228"/>
      <c r="R51" s="228"/>
      <c r="S51" s="187">
        <f t="shared" si="20"/>
        <v>0</v>
      </c>
      <c r="T51" s="187">
        <f t="shared" si="21"/>
        <v>0</v>
      </c>
      <c r="U51" s="218"/>
      <c r="V51" s="253"/>
      <c r="W51" s="253"/>
      <c r="X51" s="287"/>
    </row>
    <row r="52" spans="1:24" ht="12.75">
      <c r="A52" s="217">
        <v>4000</v>
      </c>
      <c r="B52" s="220" t="s">
        <v>34</v>
      </c>
      <c r="C52" s="189"/>
      <c r="D52" s="189"/>
      <c r="E52" s="189"/>
      <c r="F52" s="189"/>
      <c r="G52" s="189"/>
      <c r="H52" s="189"/>
      <c r="I52" s="191">
        <f t="shared" si="18"/>
        <v>0</v>
      </c>
      <c r="J52" s="191">
        <f t="shared" si="19"/>
        <v>0</v>
      </c>
      <c r="K52" s="218"/>
      <c r="L52" s="218">
        <v>9700</v>
      </c>
      <c r="M52" s="220" t="s">
        <v>35</v>
      </c>
      <c r="N52" s="228"/>
      <c r="O52" s="228"/>
      <c r="P52" s="228"/>
      <c r="Q52" s="228"/>
      <c r="R52" s="228"/>
      <c r="S52" s="187">
        <f t="shared" si="20"/>
        <v>0</v>
      </c>
      <c r="T52" s="187">
        <f t="shared" si="21"/>
        <v>0</v>
      </c>
      <c r="U52" s="218"/>
      <c r="V52" s="253"/>
      <c r="W52" s="253"/>
      <c r="X52" s="287"/>
    </row>
    <row r="53" spans="1:24" ht="12.75">
      <c r="A53" s="217">
        <v>4500</v>
      </c>
      <c r="B53" s="220" t="s">
        <v>36</v>
      </c>
      <c r="C53" s="189"/>
      <c r="D53" s="189"/>
      <c r="E53" s="189"/>
      <c r="F53" s="189"/>
      <c r="G53" s="189"/>
      <c r="H53" s="189"/>
      <c r="I53" s="191">
        <f t="shared" si="18"/>
        <v>0</v>
      </c>
      <c r="J53" s="191">
        <f t="shared" si="19"/>
        <v>0</v>
      </c>
      <c r="K53" s="218"/>
      <c r="L53" s="218">
        <v>9801</v>
      </c>
      <c r="M53" s="220" t="s">
        <v>37</v>
      </c>
      <c r="N53" s="228"/>
      <c r="O53" s="228"/>
      <c r="P53" s="228"/>
      <c r="Q53" s="228"/>
      <c r="R53" s="228"/>
      <c r="S53" s="187">
        <f t="shared" si="20"/>
        <v>0</v>
      </c>
      <c r="T53" s="187">
        <f t="shared" si="21"/>
        <v>0</v>
      </c>
      <c r="U53" s="218"/>
      <c r="V53" s="253"/>
      <c r="W53" s="253"/>
      <c r="X53" s="287"/>
    </row>
    <row r="54" spans="1:24" ht="12.75">
      <c r="A54" s="217">
        <v>5000</v>
      </c>
      <c r="B54" s="220" t="s">
        <v>38</v>
      </c>
      <c r="C54" s="189"/>
      <c r="D54" s="189"/>
      <c r="E54" s="189"/>
      <c r="F54" s="189"/>
      <c r="G54" s="189"/>
      <c r="H54" s="189"/>
      <c r="I54" s="191">
        <f t="shared" si="18"/>
        <v>0</v>
      </c>
      <c r="J54" s="191">
        <f t="shared" si="19"/>
        <v>0</v>
      </c>
      <c r="K54" s="218"/>
      <c r="L54" s="218">
        <v>9802</v>
      </c>
      <c r="M54" s="220" t="s">
        <v>39</v>
      </c>
      <c r="N54" s="228"/>
      <c r="O54" s="228"/>
      <c r="P54" s="228"/>
      <c r="Q54" s="228"/>
      <c r="R54" s="228"/>
      <c r="S54" s="187">
        <f t="shared" si="20"/>
        <v>0</v>
      </c>
      <c r="T54" s="187">
        <f t="shared" si="21"/>
        <v>0</v>
      </c>
      <c r="U54" s="218"/>
      <c r="V54" s="253"/>
      <c r="W54" s="253"/>
      <c r="X54" s="287"/>
    </row>
    <row r="55" spans="1:24" ht="12.75">
      <c r="A55" s="217">
        <v>6000</v>
      </c>
      <c r="B55" s="220" t="s">
        <v>40</v>
      </c>
      <c r="C55" s="189"/>
      <c r="D55" s="189"/>
      <c r="E55" s="189"/>
      <c r="F55" s="189"/>
      <c r="G55" s="189"/>
      <c r="H55" s="189"/>
      <c r="I55" s="191">
        <f t="shared" si="18"/>
        <v>0</v>
      </c>
      <c r="J55" s="191">
        <f t="shared" si="19"/>
        <v>0</v>
      </c>
      <c r="K55" s="218"/>
      <c r="L55" s="218">
        <v>9900</v>
      </c>
      <c r="M55" s="220" t="s">
        <v>41</v>
      </c>
      <c r="N55" s="228"/>
      <c r="O55" s="228"/>
      <c r="P55" s="228"/>
      <c r="Q55" s="228"/>
      <c r="R55" s="228"/>
      <c r="S55" s="187">
        <f t="shared" si="20"/>
        <v>0</v>
      </c>
      <c r="T55" s="187">
        <f t="shared" si="21"/>
        <v>0</v>
      </c>
      <c r="U55" s="218"/>
      <c r="V55" s="253"/>
      <c r="W55" s="253"/>
      <c r="X55" s="287"/>
    </row>
    <row r="56" spans="1:24" ht="12.75">
      <c r="A56" s="218">
        <v>7000</v>
      </c>
      <c r="B56" s="220" t="s">
        <v>39</v>
      </c>
      <c r="C56" s="189"/>
      <c r="D56" s="189"/>
      <c r="E56" s="189"/>
      <c r="F56" s="189"/>
      <c r="G56" s="189"/>
      <c r="H56" s="189"/>
      <c r="I56" s="191">
        <f t="shared" si="18"/>
        <v>0</v>
      </c>
      <c r="J56" s="191">
        <f t="shared" si="19"/>
        <v>0</v>
      </c>
      <c r="K56" s="218"/>
      <c r="L56" s="218">
        <v>9960</v>
      </c>
      <c r="M56" s="220" t="s">
        <v>42</v>
      </c>
      <c r="N56" s="228"/>
      <c r="O56" s="228"/>
      <c r="P56" s="228"/>
      <c r="Q56" s="228"/>
      <c r="R56" s="228"/>
      <c r="S56" s="187">
        <f t="shared" si="20"/>
        <v>0</v>
      </c>
      <c r="T56" s="187">
        <f t="shared" si="21"/>
        <v>0</v>
      </c>
      <c r="U56" s="218"/>
      <c r="V56" s="253"/>
      <c r="W56" s="253"/>
      <c r="X56" s="287"/>
    </row>
    <row r="57" spans="1:24" ht="12.75">
      <c r="A57" s="218">
        <v>8000</v>
      </c>
      <c r="B57" s="220" t="s">
        <v>43</v>
      </c>
      <c r="C57" s="193"/>
      <c r="D57" s="193"/>
      <c r="E57" s="193"/>
      <c r="F57" s="193"/>
      <c r="G57" s="193"/>
      <c r="H57" s="193"/>
      <c r="I57" s="195">
        <f t="shared" si="18"/>
        <v>0</v>
      </c>
      <c r="J57" s="191">
        <f t="shared" si="19"/>
        <v>0</v>
      </c>
      <c r="K57" s="218"/>
      <c r="L57" s="219" t="s">
        <v>44</v>
      </c>
      <c r="M57" s="221"/>
      <c r="N57" s="189"/>
      <c r="O57" s="189"/>
      <c r="P57" s="229"/>
      <c r="Q57" s="189"/>
      <c r="R57" s="229"/>
      <c r="S57" s="188">
        <f t="shared" si="20"/>
        <v>0</v>
      </c>
      <c r="T57" s="188">
        <f t="shared" si="21"/>
        <v>0</v>
      </c>
      <c r="U57" s="218"/>
      <c r="V57" s="253"/>
      <c r="W57" s="253"/>
      <c r="X57" s="287"/>
    </row>
    <row r="58" spans="1:24" ht="12.75">
      <c r="A58" s="218"/>
      <c r="B58" s="230" t="s">
        <v>45</v>
      </c>
      <c r="C58" s="196">
        <f aca="true" t="shared" si="22" ref="C58:J58">SUM(C48:C57)</f>
        <v>0</v>
      </c>
      <c r="D58" s="196">
        <f t="shared" si="22"/>
        <v>0</v>
      </c>
      <c r="E58" s="196">
        <f t="shared" si="22"/>
        <v>0</v>
      </c>
      <c r="F58" s="196">
        <f t="shared" si="22"/>
        <v>0</v>
      </c>
      <c r="G58" s="196">
        <f t="shared" si="22"/>
        <v>0</v>
      </c>
      <c r="H58" s="196">
        <f t="shared" si="22"/>
        <v>0</v>
      </c>
      <c r="I58" s="199">
        <f t="shared" si="22"/>
        <v>0</v>
      </c>
      <c r="J58" s="199">
        <f t="shared" si="22"/>
        <v>0</v>
      </c>
      <c r="K58" s="218"/>
      <c r="L58" s="218"/>
      <c r="M58" s="230" t="s">
        <v>3</v>
      </c>
      <c r="N58" s="198">
        <f aca="true" t="shared" si="23" ref="N58:T58">SUM(N48:N57)</f>
        <v>0</v>
      </c>
      <c r="O58" s="198">
        <f t="shared" si="23"/>
        <v>0</v>
      </c>
      <c r="P58" s="198">
        <f t="shared" si="23"/>
        <v>0</v>
      </c>
      <c r="Q58" s="198">
        <f t="shared" si="23"/>
        <v>0</v>
      </c>
      <c r="R58" s="198">
        <f t="shared" si="23"/>
        <v>0</v>
      </c>
      <c r="S58" s="198">
        <f t="shared" si="23"/>
        <v>0</v>
      </c>
      <c r="T58" s="198">
        <f t="shared" si="23"/>
        <v>0</v>
      </c>
      <c r="U58" s="218"/>
      <c r="V58" s="254">
        <f>+J58-T58</f>
        <v>0</v>
      </c>
      <c r="W58" s="256">
        <v>0</v>
      </c>
      <c r="X58" s="287">
        <f>V58-W58</f>
        <v>0</v>
      </c>
    </row>
    <row r="59" spans="1:24" ht="12.75">
      <c r="A59" s="218"/>
      <c r="B59" s="220"/>
      <c r="C59" s="235"/>
      <c r="D59" s="235"/>
      <c r="E59" s="235"/>
      <c r="F59" s="235"/>
      <c r="G59" s="235"/>
      <c r="H59" s="235"/>
      <c r="I59" s="218"/>
      <c r="J59" s="218"/>
      <c r="K59" s="218"/>
      <c r="L59" s="218"/>
      <c r="M59" s="220"/>
      <c r="N59" s="226"/>
      <c r="O59" s="226"/>
      <c r="P59" s="226"/>
      <c r="Q59" s="226"/>
      <c r="R59" s="226"/>
      <c r="S59" s="226"/>
      <c r="T59" s="226"/>
      <c r="U59" s="218"/>
      <c r="V59" s="253"/>
      <c r="W59" s="253"/>
      <c r="X59" s="287"/>
    </row>
    <row r="60" spans="1:24" ht="12.75">
      <c r="A60" s="223" t="s">
        <v>194</v>
      </c>
      <c r="B60" s="224">
        <v>104110</v>
      </c>
      <c r="C60" s="225" t="s">
        <v>195</v>
      </c>
      <c r="D60" s="218"/>
      <c r="E60" s="235"/>
      <c r="F60" s="235"/>
      <c r="G60" s="235"/>
      <c r="H60" s="235"/>
      <c r="I60" s="218"/>
      <c r="J60" s="218"/>
      <c r="K60" s="218"/>
      <c r="L60" s="218"/>
      <c r="M60" s="220"/>
      <c r="N60" s="226"/>
      <c r="O60" s="226"/>
      <c r="P60" s="226"/>
      <c r="Q60" s="226"/>
      <c r="R60" s="226"/>
      <c r="S60" s="226"/>
      <c r="T60" s="226"/>
      <c r="U60" s="218"/>
      <c r="V60" s="253"/>
      <c r="W60" s="253"/>
      <c r="X60" s="287"/>
    </row>
    <row r="61" spans="1:24" ht="12.75">
      <c r="A61" s="217">
        <v>1000</v>
      </c>
      <c r="B61" s="220" t="s">
        <v>26</v>
      </c>
      <c r="C61" s="189"/>
      <c r="D61" s="189"/>
      <c r="E61" s="189"/>
      <c r="F61" s="189"/>
      <c r="G61" s="189"/>
      <c r="H61" s="190">
        <f>payroll!Z196</f>
        <v>0</v>
      </c>
      <c r="I61" s="191">
        <f>SUM(E61:H61)</f>
        <v>0</v>
      </c>
      <c r="J61" s="191">
        <f>+C61+D61-I61</f>
        <v>0</v>
      </c>
      <c r="K61" s="218"/>
      <c r="L61" s="218">
        <v>9100</v>
      </c>
      <c r="M61" s="220" t="s">
        <v>27</v>
      </c>
      <c r="N61" s="228"/>
      <c r="O61" s="228"/>
      <c r="P61" s="228"/>
      <c r="Q61" s="228"/>
      <c r="R61" s="228"/>
      <c r="S61" s="187">
        <f>SUM(P61:R61)</f>
        <v>0</v>
      </c>
      <c r="T61" s="187">
        <f>+N61+O61-S61</f>
        <v>0</v>
      </c>
      <c r="U61" s="218"/>
      <c r="V61" s="253"/>
      <c r="W61" s="253"/>
      <c r="X61" s="287"/>
    </row>
    <row r="62" spans="1:24" ht="12.75">
      <c r="A62" s="217">
        <v>1900</v>
      </c>
      <c r="B62" s="220" t="s">
        <v>28</v>
      </c>
      <c r="C62" s="189"/>
      <c r="D62" s="189"/>
      <c r="E62" s="189"/>
      <c r="F62" s="189"/>
      <c r="G62" s="189"/>
      <c r="H62" s="190">
        <f>payroll!AA196</f>
        <v>0</v>
      </c>
      <c r="I62" s="191">
        <f aca="true" t="shared" si="24" ref="I62:I70">SUM(E62:H62)</f>
        <v>0</v>
      </c>
      <c r="J62" s="191">
        <f aca="true" t="shared" si="25" ref="J62:J70">+C62+D62-I62</f>
        <v>0</v>
      </c>
      <c r="K62" s="218"/>
      <c r="L62" s="218">
        <v>9150</v>
      </c>
      <c r="M62" s="220" t="s">
        <v>29</v>
      </c>
      <c r="N62" s="228"/>
      <c r="O62" s="228"/>
      <c r="P62" s="228"/>
      <c r="Q62" s="228"/>
      <c r="R62" s="228"/>
      <c r="S62" s="187">
        <f aca="true" t="shared" si="26" ref="S62:S70">SUM(P62:R62)</f>
        <v>0</v>
      </c>
      <c r="T62" s="187">
        <f aca="true" t="shared" si="27" ref="T62:T70">+N62+O62-S62</f>
        <v>0</v>
      </c>
      <c r="U62" s="218"/>
      <c r="V62" s="253"/>
      <c r="W62" s="253"/>
      <c r="X62" s="287"/>
    </row>
    <row r="63" spans="1:24" ht="12.75">
      <c r="A63" s="217">
        <v>2000</v>
      </c>
      <c r="B63" s="220" t="s">
        <v>30</v>
      </c>
      <c r="C63" s="189"/>
      <c r="D63" s="189"/>
      <c r="E63" s="189"/>
      <c r="F63" s="189"/>
      <c r="G63" s="189"/>
      <c r="H63" s="192"/>
      <c r="I63" s="191">
        <f t="shared" si="24"/>
        <v>0</v>
      </c>
      <c r="J63" s="191">
        <f t="shared" si="25"/>
        <v>0</v>
      </c>
      <c r="K63" s="218"/>
      <c r="L63" s="218">
        <v>9210</v>
      </c>
      <c r="M63" s="220" t="s">
        <v>31</v>
      </c>
      <c r="N63" s="228"/>
      <c r="O63" s="228"/>
      <c r="P63" s="228"/>
      <c r="Q63" s="228"/>
      <c r="R63" s="228"/>
      <c r="S63" s="187">
        <f>SUM(P63:R63)</f>
        <v>0</v>
      </c>
      <c r="T63" s="187">
        <f t="shared" si="27"/>
        <v>0</v>
      </c>
      <c r="U63" s="218"/>
      <c r="V63" s="253"/>
      <c r="W63" s="253"/>
      <c r="X63" s="287"/>
    </row>
    <row r="64" spans="1:24" ht="12.75">
      <c r="A64" s="217">
        <v>3000</v>
      </c>
      <c r="B64" s="220" t="s">
        <v>32</v>
      </c>
      <c r="C64" s="189"/>
      <c r="D64" s="189"/>
      <c r="E64" s="189"/>
      <c r="F64" s="189"/>
      <c r="G64" s="189"/>
      <c r="H64" s="192"/>
      <c r="I64" s="191">
        <f t="shared" si="24"/>
        <v>0</v>
      </c>
      <c r="J64" s="191">
        <f t="shared" si="25"/>
        <v>0</v>
      </c>
      <c r="K64" s="218"/>
      <c r="L64" s="218">
        <v>9600</v>
      </c>
      <c r="M64" s="220" t="s">
        <v>33</v>
      </c>
      <c r="N64" s="228"/>
      <c r="O64" s="228"/>
      <c r="P64" s="228"/>
      <c r="Q64" s="228"/>
      <c r="R64" s="228"/>
      <c r="S64" s="187">
        <f t="shared" si="26"/>
        <v>0</v>
      </c>
      <c r="T64" s="187">
        <f t="shared" si="27"/>
        <v>0</v>
      </c>
      <c r="U64" s="218"/>
      <c r="V64" s="253"/>
      <c r="W64" s="253"/>
      <c r="X64" s="287"/>
    </row>
    <row r="65" spans="1:24" ht="12.75">
      <c r="A65" s="217">
        <v>4000</v>
      </c>
      <c r="B65" s="220" t="s">
        <v>34</v>
      </c>
      <c r="C65" s="189"/>
      <c r="D65" s="189"/>
      <c r="E65" s="189"/>
      <c r="F65" s="189"/>
      <c r="G65" s="189"/>
      <c r="H65" s="192"/>
      <c r="I65" s="191">
        <f t="shared" si="24"/>
        <v>0</v>
      </c>
      <c r="J65" s="191">
        <f t="shared" si="25"/>
        <v>0</v>
      </c>
      <c r="K65" s="218"/>
      <c r="L65" s="218">
        <v>9700</v>
      </c>
      <c r="M65" s="220" t="s">
        <v>35</v>
      </c>
      <c r="N65" s="228"/>
      <c r="O65" s="228"/>
      <c r="P65" s="228"/>
      <c r="Q65" s="228"/>
      <c r="R65" s="228"/>
      <c r="S65" s="187">
        <f t="shared" si="26"/>
        <v>0</v>
      </c>
      <c r="T65" s="187">
        <f t="shared" si="27"/>
        <v>0</v>
      </c>
      <c r="U65" s="218"/>
      <c r="V65" s="253"/>
      <c r="W65" s="253"/>
      <c r="X65" s="287"/>
    </row>
    <row r="66" spans="1:24" ht="12.75">
      <c r="A66" s="217">
        <v>4500</v>
      </c>
      <c r="B66" s="220" t="s">
        <v>36</v>
      </c>
      <c r="C66" s="189"/>
      <c r="D66" s="189"/>
      <c r="E66" s="189"/>
      <c r="F66" s="189"/>
      <c r="G66" s="189"/>
      <c r="H66" s="189"/>
      <c r="I66" s="191">
        <f t="shared" si="24"/>
        <v>0</v>
      </c>
      <c r="J66" s="191">
        <f t="shared" si="25"/>
        <v>0</v>
      </c>
      <c r="K66" s="218"/>
      <c r="L66" s="218">
        <v>9801</v>
      </c>
      <c r="M66" s="220" t="s">
        <v>37</v>
      </c>
      <c r="N66" s="228"/>
      <c r="O66" s="228"/>
      <c r="P66" s="228"/>
      <c r="Q66" s="228"/>
      <c r="R66" s="228"/>
      <c r="S66" s="187">
        <f t="shared" si="26"/>
        <v>0</v>
      </c>
      <c r="T66" s="187">
        <f t="shared" si="27"/>
        <v>0</v>
      </c>
      <c r="U66" s="218"/>
      <c r="V66" s="253"/>
      <c r="W66" s="253"/>
      <c r="X66" s="287"/>
    </row>
    <row r="67" spans="1:24" ht="12.75">
      <c r="A67" s="217">
        <v>5000</v>
      </c>
      <c r="B67" s="220" t="s">
        <v>38</v>
      </c>
      <c r="C67" s="189"/>
      <c r="D67" s="189"/>
      <c r="E67" s="189"/>
      <c r="F67" s="189"/>
      <c r="G67" s="189"/>
      <c r="H67" s="189"/>
      <c r="I67" s="191">
        <f t="shared" si="24"/>
        <v>0</v>
      </c>
      <c r="J67" s="191">
        <f t="shared" si="25"/>
        <v>0</v>
      </c>
      <c r="K67" s="218"/>
      <c r="L67" s="218">
        <v>9802</v>
      </c>
      <c r="M67" s="220" t="s">
        <v>39</v>
      </c>
      <c r="N67" s="228"/>
      <c r="O67" s="228"/>
      <c r="P67" s="228"/>
      <c r="Q67" s="228"/>
      <c r="R67" s="228"/>
      <c r="S67" s="187">
        <f t="shared" si="26"/>
        <v>0</v>
      </c>
      <c r="T67" s="187">
        <f t="shared" si="27"/>
        <v>0</v>
      </c>
      <c r="U67" s="218"/>
      <c r="V67" s="253"/>
      <c r="W67" s="253"/>
      <c r="X67" s="287"/>
    </row>
    <row r="68" spans="1:24" ht="12.75">
      <c r="A68" s="217">
        <v>6000</v>
      </c>
      <c r="B68" s="220" t="s">
        <v>40</v>
      </c>
      <c r="C68" s="189"/>
      <c r="D68" s="189"/>
      <c r="E68" s="189"/>
      <c r="F68" s="189"/>
      <c r="G68" s="189"/>
      <c r="H68" s="189"/>
      <c r="I68" s="191">
        <f t="shared" si="24"/>
        <v>0</v>
      </c>
      <c r="J68" s="191">
        <f t="shared" si="25"/>
        <v>0</v>
      </c>
      <c r="K68" s="218"/>
      <c r="L68" s="218">
        <v>9900</v>
      </c>
      <c r="M68" s="220" t="s">
        <v>41</v>
      </c>
      <c r="N68" s="228"/>
      <c r="O68" s="228"/>
      <c r="P68" s="228"/>
      <c r="Q68" s="228"/>
      <c r="R68" s="228"/>
      <c r="S68" s="187">
        <f t="shared" si="26"/>
        <v>0</v>
      </c>
      <c r="T68" s="187">
        <f t="shared" si="27"/>
        <v>0</v>
      </c>
      <c r="U68" s="218"/>
      <c r="V68" s="253"/>
      <c r="W68" s="253"/>
      <c r="X68" s="287"/>
    </row>
    <row r="69" spans="1:24" ht="12.75">
      <c r="A69" s="218">
        <v>7000</v>
      </c>
      <c r="B69" s="220" t="s">
        <v>39</v>
      </c>
      <c r="C69" s="189"/>
      <c r="D69" s="189"/>
      <c r="E69" s="189"/>
      <c r="F69" s="189"/>
      <c r="G69" s="189"/>
      <c r="H69" s="189"/>
      <c r="I69" s="191">
        <f t="shared" si="24"/>
        <v>0</v>
      </c>
      <c r="J69" s="191">
        <f t="shared" si="25"/>
        <v>0</v>
      </c>
      <c r="K69" s="218"/>
      <c r="L69" s="218">
        <v>9960</v>
      </c>
      <c r="M69" s="220" t="s">
        <v>42</v>
      </c>
      <c r="N69" s="228"/>
      <c r="O69" s="228"/>
      <c r="P69" s="228"/>
      <c r="Q69" s="228"/>
      <c r="R69" s="228"/>
      <c r="S69" s="187">
        <f t="shared" si="26"/>
        <v>0</v>
      </c>
      <c r="T69" s="187">
        <f t="shared" si="27"/>
        <v>0</v>
      </c>
      <c r="U69" s="218"/>
      <c r="V69" s="253"/>
      <c r="W69" s="253"/>
      <c r="X69" s="287"/>
    </row>
    <row r="70" spans="1:24" ht="12.75">
      <c r="A70" s="218">
        <v>8000</v>
      </c>
      <c r="B70" s="220" t="s">
        <v>43</v>
      </c>
      <c r="C70" s="193"/>
      <c r="D70" s="193"/>
      <c r="E70" s="193"/>
      <c r="F70" s="193"/>
      <c r="G70" s="193"/>
      <c r="H70" s="193"/>
      <c r="I70" s="195">
        <f t="shared" si="24"/>
        <v>0</v>
      </c>
      <c r="J70" s="191">
        <f t="shared" si="25"/>
        <v>0</v>
      </c>
      <c r="K70" s="218"/>
      <c r="L70" s="219" t="s">
        <v>44</v>
      </c>
      <c r="M70" s="221"/>
      <c r="N70" s="189"/>
      <c r="O70" s="189"/>
      <c r="P70" s="229"/>
      <c r="Q70" s="189"/>
      <c r="R70" s="229"/>
      <c r="S70" s="188">
        <f t="shared" si="26"/>
        <v>0</v>
      </c>
      <c r="T70" s="188">
        <f t="shared" si="27"/>
        <v>0</v>
      </c>
      <c r="U70" s="218"/>
      <c r="V70" s="253"/>
      <c r="W70" s="253"/>
      <c r="X70" s="287"/>
    </row>
    <row r="71" spans="1:24" ht="12.75">
      <c r="A71" s="218"/>
      <c r="B71" s="230" t="s">
        <v>45</v>
      </c>
      <c r="C71" s="196">
        <f aca="true" t="shared" si="28" ref="C71:J71">SUM(C61:C70)</f>
        <v>0</v>
      </c>
      <c r="D71" s="196">
        <f t="shared" si="28"/>
        <v>0</v>
      </c>
      <c r="E71" s="196">
        <f t="shared" si="28"/>
        <v>0</v>
      </c>
      <c r="F71" s="196">
        <f t="shared" si="28"/>
        <v>0</v>
      </c>
      <c r="G71" s="196">
        <f t="shared" si="28"/>
        <v>0</v>
      </c>
      <c r="H71" s="196">
        <f t="shared" si="28"/>
        <v>0</v>
      </c>
      <c r="I71" s="199">
        <f t="shared" si="28"/>
        <v>0</v>
      </c>
      <c r="J71" s="199">
        <f t="shared" si="28"/>
        <v>0</v>
      </c>
      <c r="K71" s="218"/>
      <c r="L71" s="218"/>
      <c r="M71" s="230" t="s">
        <v>3</v>
      </c>
      <c r="N71" s="198">
        <f aca="true" t="shared" si="29" ref="N71:T71">SUM(N61:N70)</f>
        <v>0</v>
      </c>
      <c r="O71" s="198">
        <f t="shared" si="29"/>
        <v>0</v>
      </c>
      <c r="P71" s="198">
        <f t="shared" si="29"/>
        <v>0</v>
      </c>
      <c r="Q71" s="198">
        <f t="shared" si="29"/>
        <v>0</v>
      </c>
      <c r="R71" s="198">
        <f t="shared" si="29"/>
        <v>0</v>
      </c>
      <c r="S71" s="198">
        <f t="shared" si="29"/>
        <v>0</v>
      </c>
      <c r="T71" s="198">
        <f t="shared" si="29"/>
        <v>0</v>
      </c>
      <c r="U71" s="218"/>
      <c r="V71" s="254">
        <f>+J71-T71</f>
        <v>0</v>
      </c>
      <c r="W71" s="256">
        <v>0</v>
      </c>
      <c r="X71" s="287">
        <f>V71-W71</f>
        <v>0</v>
      </c>
    </row>
    <row r="72" spans="1:24" ht="12.75">
      <c r="A72" s="237"/>
      <c r="B72" s="238"/>
      <c r="C72" s="239"/>
      <c r="D72" s="239"/>
      <c r="E72" s="239"/>
      <c r="F72" s="239"/>
      <c r="G72" s="239"/>
      <c r="H72" s="239"/>
      <c r="I72" s="237"/>
      <c r="J72" s="237"/>
      <c r="K72" s="237"/>
      <c r="L72" s="237"/>
      <c r="M72" s="238"/>
      <c r="N72" s="240"/>
      <c r="O72" s="240"/>
      <c r="P72" s="240"/>
      <c r="Q72" s="240"/>
      <c r="R72" s="240"/>
      <c r="S72" s="240"/>
      <c r="T72" s="240"/>
      <c r="U72" s="237"/>
      <c r="V72" s="257"/>
      <c r="W72" s="257"/>
      <c r="X72" s="287"/>
    </row>
    <row r="73" spans="1:24" ht="12.75">
      <c r="A73" s="223" t="s">
        <v>194</v>
      </c>
      <c r="B73" s="224">
        <v>104110</v>
      </c>
      <c r="C73" s="225" t="s">
        <v>195</v>
      </c>
      <c r="D73" s="218"/>
      <c r="E73" s="216"/>
      <c r="F73" s="216"/>
      <c r="G73" s="216"/>
      <c r="H73" s="216"/>
      <c r="I73" s="216"/>
      <c r="J73" s="216"/>
      <c r="K73" s="216"/>
      <c r="L73" s="216"/>
      <c r="M73" s="216"/>
      <c r="N73" s="241"/>
      <c r="O73" s="241"/>
      <c r="P73" s="241"/>
      <c r="Q73" s="241"/>
      <c r="R73" s="241"/>
      <c r="S73" s="241"/>
      <c r="T73" s="241"/>
      <c r="U73" s="216"/>
      <c r="V73" s="244"/>
      <c r="W73" s="244"/>
      <c r="X73" s="287"/>
    </row>
    <row r="74" spans="1:24" ht="12.75">
      <c r="A74" s="217">
        <v>1000</v>
      </c>
      <c r="B74" s="220" t="s">
        <v>26</v>
      </c>
      <c r="C74" s="189"/>
      <c r="D74" s="189"/>
      <c r="E74" s="189"/>
      <c r="F74" s="189"/>
      <c r="G74" s="189"/>
      <c r="H74" s="190">
        <f>payroll!Z231</f>
        <v>0</v>
      </c>
      <c r="I74" s="191">
        <f>SUM(E74:H74)</f>
        <v>0</v>
      </c>
      <c r="J74" s="191">
        <f>+C74+D74-I74</f>
        <v>0</v>
      </c>
      <c r="K74" s="218"/>
      <c r="L74" s="218">
        <v>9100</v>
      </c>
      <c r="M74" s="220" t="s">
        <v>27</v>
      </c>
      <c r="N74" s="228"/>
      <c r="O74" s="228"/>
      <c r="P74" s="228"/>
      <c r="Q74" s="228"/>
      <c r="R74" s="228"/>
      <c r="S74" s="187">
        <f>SUM(P74:R74)</f>
        <v>0</v>
      </c>
      <c r="T74" s="187">
        <f>+N74+O74-S74</f>
        <v>0</v>
      </c>
      <c r="U74" s="216"/>
      <c r="V74" s="253"/>
      <c r="W74" s="253"/>
      <c r="X74" s="287"/>
    </row>
    <row r="75" spans="1:24" ht="12.75">
      <c r="A75" s="217">
        <v>1900</v>
      </c>
      <c r="B75" s="220" t="s">
        <v>28</v>
      </c>
      <c r="C75" s="189"/>
      <c r="D75" s="189"/>
      <c r="E75" s="189"/>
      <c r="F75" s="189"/>
      <c r="G75" s="189"/>
      <c r="H75" s="190">
        <f>payroll!AA231</f>
        <v>0</v>
      </c>
      <c r="I75" s="191">
        <f aca="true" t="shared" si="30" ref="I75:I83">SUM(E75:H75)</f>
        <v>0</v>
      </c>
      <c r="J75" s="191">
        <f aca="true" t="shared" si="31" ref="J75:J83">+C75+D75-I75</f>
        <v>0</v>
      </c>
      <c r="K75" s="218"/>
      <c r="L75" s="218">
        <v>9150</v>
      </c>
      <c r="M75" s="220" t="s">
        <v>29</v>
      </c>
      <c r="N75" s="228"/>
      <c r="O75" s="228"/>
      <c r="P75" s="228"/>
      <c r="Q75" s="228"/>
      <c r="R75" s="228"/>
      <c r="S75" s="187">
        <f aca="true" t="shared" si="32" ref="S75:S83">SUM(P75:R75)</f>
        <v>0</v>
      </c>
      <c r="T75" s="187">
        <f aca="true" t="shared" si="33" ref="T75:T83">+N75+O75-S75</f>
        <v>0</v>
      </c>
      <c r="U75" s="216"/>
      <c r="V75" s="253"/>
      <c r="W75" s="253"/>
      <c r="X75" s="287"/>
    </row>
    <row r="76" spans="1:24" ht="12.75">
      <c r="A76" s="217">
        <v>2000</v>
      </c>
      <c r="B76" s="220" t="s">
        <v>30</v>
      </c>
      <c r="C76" s="189"/>
      <c r="D76" s="189"/>
      <c r="E76" s="189"/>
      <c r="F76" s="189"/>
      <c r="G76" s="189"/>
      <c r="H76" s="192"/>
      <c r="I76" s="191">
        <f t="shared" si="30"/>
        <v>0</v>
      </c>
      <c r="J76" s="191">
        <f t="shared" si="31"/>
        <v>0</v>
      </c>
      <c r="K76" s="218"/>
      <c r="L76" s="218">
        <v>9210</v>
      </c>
      <c r="M76" s="220" t="s">
        <v>31</v>
      </c>
      <c r="N76" s="228"/>
      <c r="O76" s="228"/>
      <c r="P76" s="228"/>
      <c r="Q76" s="228"/>
      <c r="R76" s="228"/>
      <c r="S76" s="187">
        <f>SUM(P76:R76)</f>
        <v>0</v>
      </c>
      <c r="T76" s="187">
        <f t="shared" si="33"/>
        <v>0</v>
      </c>
      <c r="U76" s="216"/>
      <c r="V76" s="253"/>
      <c r="W76" s="253"/>
      <c r="X76" s="287"/>
    </row>
    <row r="77" spans="1:24" ht="12.75">
      <c r="A77" s="217">
        <v>3000</v>
      </c>
      <c r="B77" s="220" t="s">
        <v>32</v>
      </c>
      <c r="C77" s="189"/>
      <c r="D77" s="189"/>
      <c r="E77" s="189"/>
      <c r="F77" s="189"/>
      <c r="G77" s="189"/>
      <c r="H77" s="192"/>
      <c r="I77" s="191">
        <f t="shared" si="30"/>
        <v>0</v>
      </c>
      <c r="J77" s="191">
        <f t="shared" si="31"/>
        <v>0</v>
      </c>
      <c r="K77" s="218"/>
      <c r="L77" s="218">
        <v>9600</v>
      </c>
      <c r="M77" s="220" t="s">
        <v>33</v>
      </c>
      <c r="N77" s="228"/>
      <c r="O77" s="228"/>
      <c r="P77" s="228"/>
      <c r="Q77" s="228"/>
      <c r="R77" s="228"/>
      <c r="S77" s="187">
        <f t="shared" si="32"/>
        <v>0</v>
      </c>
      <c r="T77" s="187">
        <f t="shared" si="33"/>
        <v>0</v>
      </c>
      <c r="U77" s="216"/>
      <c r="V77" s="253"/>
      <c r="W77" s="253"/>
      <c r="X77" s="287"/>
    </row>
    <row r="78" spans="1:24" ht="12.75">
      <c r="A78" s="217">
        <v>4000</v>
      </c>
      <c r="B78" s="220" t="s">
        <v>34</v>
      </c>
      <c r="C78" s="189"/>
      <c r="D78" s="189"/>
      <c r="E78" s="189"/>
      <c r="F78" s="189"/>
      <c r="G78" s="189"/>
      <c r="H78" s="192"/>
      <c r="I78" s="191">
        <f t="shared" si="30"/>
        <v>0</v>
      </c>
      <c r="J78" s="191">
        <f t="shared" si="31"/>
        <v>0</v>
      </c>
      <c r="K78" s="218"/>
      <c r="L78" s="218">
        <v>9700</v>
      </c>
      <c r="M78" s="220" t="s">
        <v>35</v>
      </c>
      <c r="N78" s="228"/>
      <c r="O78" s="228"/>
      <c r="P78" s="228"/>
      <c r="Q78" s="228"/>
      <c r="R78" s="228"/>
      <c r="S78" s="187">
        <f t="shared" si="32"/>
        <v>0</v>
      </c>
      <c r="T78" s="187">
        <f t="shared" si="33"/>
        <v>0</v>
      </c>
      <c r="U78" s="216"/>
      <c r="V78" s="253"/>
      <c r="W78" s="253"/>
      <c r="X78" s="287"/>
    </row>
    <row r="79" spans="1:24" ht="12.75">
      <c r="A79" s="217">
        <v>4500</v>
      </c>
      <c r="B79" s="220" t="s">
        <v>36</v>
      </c>
      <c r="C79" s="189"/>
      <c r="D79" s="189"/>
      <c r="E79" s="189"/>
      <c r="F79" s="189"/>
      <c r="G79" s="189"/>
      <c r="H79" s="189"/>
      <c r="I79" s="191">
        <f t="shared" si="30"/>
        <v>0</v>
      </c>
      <c r="J79" s="191">
        <f t="shared" si="31"/>
        <v>0</v>
      </c>
      <c r="K79" s="218"/>
      <c r="L79" s="218">
        <v>9801</v>
      </c>
      <c r="M79" s="220" t="s">
        <v>37</v>
      </c>
      <c r="N79" s="228"/>
      <c r="O79" s="228"/>
      <c r="P79" s="228"/>
      <c r="Q79" s="228"/>
      <c r="R79" s="228"/>
      <c r="S79" s="187">
        <f t="shared" si="32"/>
        <v>0</v>
      </c>
      <c r="T79" s="187">
        <f t="shared" si="33"/>
        <v>0</v>
      </c>
      <c r="U79" s="216"/>
      <c r="V79" s="253"/>
      <c r="W79" s="253"/>
      <c r="X79" s="287"/>
    </row>
    <row r="80" spans="1:24" ht="12.75">
      <c r="A80" s="217">
        <v>5000</v>
      </c>
      <c r="B80" s="220" t="s">
        <v>38</v>
      </c>
      <c r="C80" s="189"/>
      <c r="D80" s="189"/>
      <c r="E80" s="189"/>
      <c r="F80" s="189"/>
      <c r="G80" s="189"/>
      <c r="H80" s="189"/>
      <c r="I80" s="191">
        <f t="shared" si="30"/>
        <v>0</v>
      </c>
      <c r="J80" s="191">
        <f t="shared" si="31"/>
        <v>0</v>
      </c>
      <c r="K80" s="218"/>
      <c r="L80" s="218">
        <v>9802</v>
      </c>
      <c r="M80" s="220" t="s">
        <v>39</v>
      </c>
      <c r="N80" s="228"/>
      <c r="O80" s="228"/>
      <c r="P80" s="228"/>
      <c r="Q80" s="228"/>
      <c r="R80" s="228"/>
      <c r="S80" s="187">
        <f t="shared" si="32"/>
        <v>0</v>
      </c>
      <c r="T80" s="187">
        <f t="shared" si="33"/>
        <v>0</v>
      </c>
      <c r="U80" s="216"/>
      <c r="V80" s="253"/>
      <c r="W80" s="253"/>
      <c r="X80" s="287"/>
    </row>
    <row r="81" spans="1:24" ht="12.75">
      <c r="A81" s="217">
        <v>6000</v>
      </c>
      <c r="B81" s="220" t="s">
        <v>40</v>
      </c>
      <c r="C81" s="189"/>
      <c r="D81" s="189"/>
      <c r="E81" s="189"/>
      <c r="F81" s="189"/>
      <c r="G81" s="189"/>
      <c r="H81" s="189"/>
      <c r="I81" s="191">
        <f t="shared" si="30"/>
        <v>0</v>
      </c>
      <c r="J81" s="191">
        <f t="shared" si="31"/>
        <v>0</v>
      </c>
      <c r="K81" s="218"/>
      <c r="L81" s="218">
        <v>9900</v>
      </c>
      <c r="M81" s="220" t="s">
        <v>41</v>
      </c>
      <c r="N81" s="228"/>
      <c r="O81" s="228"/>
      <c r="P81" s="228"/>
      <c r="Q81" s="228"/>
      <c r="R81" s="228"/>
      <c r="S81" s="187">
        <f t="shared" si="32"/>
        <v>0</v>
      </c>
      <c r="T81" s="187">
        <f t="shared" si="33"/>
        <v>0</v>
      </c>
      <c r="U81" s="216"/>
      <c r="V81" s="253"/>
      <c r="W81" s="253"/>
      <c r="X81" s="287"/>
    </row>
    <row r="82" spans="1:24" ht="12.75">
      <c r="A82" s="218">
        <v>7000</v>
      </c>
      <c r="B82" s="220" t="s">
        <v>39</v>
      </c>
      <c r="C82" s="189"/>
      <c r="D82" s="189"/>
      <c r="E82" s="189"/>
      <c r="F82" s="189"/>
      <c r="G82" s="189"/>
      <c r="H82" s="189"/>
      <c r="I82" s="191">
        <f t="shared" si="30"/>
        <v>0</v>
      </c>
      <c r="J82" s="191">
        <f t="shared" si="31"/>
        <v>0</v>
      </c>
      <c r="K82" s="218"/>
      <c r="L82" s="218">
        <v>9960</v>
      </c>
      <c r="M82" s="220" t="s">
        <v>42</v>
      </c>
      <c r="N82" s="228"/>
      <c r="O82" s="228"/>
      <c r="P82" s="228"/>
      <c r="Q82" s="228"/>
      <c r="R82" s="228"/>
      <c r="S82" s="187">
        <f t="shared" si="32"/>
        <v>0</v>
      </c>
      <c r="T82" s="187">
        <f t="shared" si="33"/>
        <v>0</v>
      </c>
      <c r="U82" s="216"/>
      <c r="V82" s="253"/>
      <c r="W82" s="253"/>
      <c r="X82" s="287"/>
    </row>
    <row r="83" spans="1:24" ht="12.75">
      <c r="A83" s="218">
        <v>8000</v>
      </c>
      <c r="B83" s="220" t="s">
        <v>43</v>
      </c>
      <c r="C83" s="193"/>
      <c r="D83" s="193"/>
      <c r="E83" s="193"/>
      <c r="F83" s="193"/>
      <c r="G83" s="193"/>
      <c r="H83" s="193"/>
      <c r="I83" s="195">
        <f t="shared" si="30"/>
        <v>0</v>
      </c>
      <c r="J83" s="191">
        <f t="shared" si="31"/>
        <v>0</v>
      </c>
      <c r="K83" s="218"/>
      <c r="L83" s="219" t="s">
        <v>44</v>
      </c>
      <c r="M83" s="221"/>
      <c r="N83" s="189"/>
      <c r="O83" s="189"/>
      <c r="P83" s="229"/>
      <c r="Q83" s="189"/>
      <c r="R83" s="229"/>
      <c r="S83" s="188">
        <f t="shared" si="32"/>
        <v>0</v>
      </c>
      <c r="T83" s="188">
        <f t="shared" si="33"/>
        <v>0</v>
      </c>
      <c r="U83" s="216"/>
      <c r="V83" s="253"/>
      <c r="W83" s="253"/>
      <c r="X83" s="287"/>
    </row>
    <row r="84" spans="1:24" ht="12.75">
      <c r="A84" s="218"/>
      <c r="B84" s="230" t="s">
        <v>45</v>
      </c>
      <c r="C84" s="196">
        <f aca="true" t="shared" si="34" ref="C84:J84">SUM(C74:C83)</f>
        <v>0</v>
      </c>
      <c r="D84" s="196">
        <f t="shared" si="34"/>
        <v>0</v>
      </c>
      <c r="E84" s="196">
        <f t="shared" si="34"/>
        <v>0</v>
      </c>
      <c r="F84" s="196">
        <f t="shared" si="34"/>
        <v>0</v>
      </c>
      <c r="G84" s="196">
        <f t="shared" si="34"/>
        <v>0</v>
      </c>
      <c r="H84" s="196">
        <f t="shared" si="34"/>
        <v>0</v>
      </c>
      <c r="I84" s="199">
        <f t="shared" si="34"/>
        <v>0</v>
      </c>
      <c r="J84" s="199">
        <f t="shared" si="34"/>
        <v>0</v>
      </c>
      <c r="K84" s="218"/>
      <c r="L84" s="218"/>
      <c r="M84" s="230" t="s">
        <v>3</v>
      </c>
      <c r="N84" s="198">
        <f aca="true" t="shared" si="35" ref="N84:T84">SUM(N74:N83)</f>
        <v>0</v>
      </c>
      <c r="O84" s="198">
        <f t="shared" si="35"/>
        <v>0</v>
      </c>
      <c r="P84" s="198">
        <f t="shared" si="35"/>
        <v>0</v>
      </c>
      <c r="Q84" s="198">
        <f t="shared" si="35"/>
        <v>0</v>
      </c>
      <c r="R84" s="198">
        <f t="shared" si="35"/>
        <v>0</v>
      </c>
      <c r="S84" s="198">
        <f t="shared" si="35"/>
        <v>0</v>
      </c>
      <c r="T84" s="198">
        <f t="shared" si="35"/>
        <v>0</v>
      </c>
      <c r="U84" s="216"/>
      <c r="V84" s="254">
        <f>+J84-T84</f>
        <v>0</v>
      </c>
      <c r="W84" s="256">
        <v>0</v>
      </c>
      <c r="X84" s="287">
        <f>V84-W84</f>
        <v>0</v>
      </c>
    </row>
    <row r="85" spans="1:24" ht="12.75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41"/>
      <c r="O85" s="241"/>
      <c r="P85" s="241"/>
      <c r="Q85" s="241"/>
      <c r="R85" s="241"/>
      <c r="S85" s="241"/>
      <c r="T85" s="241"/>
      <c r="U85" s="216"/>
      <c r="V85" s="244"/>
      <c r="W85" s="244"/>
      <c r="X85" s="287"/>
    </row>
    <row r="86" spans="1:24" ht="12.75">
      <c r="A86" s="223" t="s">
        <v>194</v>
      </c>
      <c r="B86" s="224">
        <v>104110</v>
      </c>
      <c r="C86" s="225" t="s">
        <v>195</v>
      </c>
      <c r="D86" s="218"/>
      <c r="E86" s="216"/>
      <c r="F86" s="216"/>
      <c r="G86" s="216"/>
      <c r="H86" s="216"/>
      <c r="I86" s="216"/>
      <c r="J86" s="216"/>
      <c r="K86" s="216"/>
      <c r="L86" s="216"/>
      <c r="M86" s="216"/>
      <c r="N86" s="241"/>
      <c r="O86" s="241"/>
      <c r="P86" s="241"/>
      <c r="Q86" s="241"/>
      <c r="R86" s="241"/>
      <c r="S86" s="241"/>
      <c r="T86" s="241"/>
      <c r="U86" s="216"/>
      <c r="V86" s="244"/>
      <c r="W86" s="244"/>
      <c r="X86" s="287"/>
    </row>
    <row r="87" spans="1:24" ht="12.75">
      <c r="A87" s="217">
        <v>1000</v>
      </c>
      <c r="B87" s="220" t="s">
        <v>26</v>
      </c>
      <c r="C87" s="189"/>
      <c r="D87" s="189"/>
      <c r="E87" s="189"/>
      <c r="F87" s="189"/>
      <c r="G87" s="189"/>
      <c r="H87" s="190">
        <f>payroll!Z266</f>
        <v>0</v>
      </c>
      <c r="I87" s="191">
        <f>SUM(E87:H87)</f>
        <v>0</v>
      </c>
      <c r="J87" s="191">
        <f>+C87+D87-I87</f>
        <v>0</v>
      </c>
      <c r="K87" s="218"/>
      <c r="L87" s="218">
        <v>9100</v>
      </c>
      <c r="M87" s="220" t="s">
        <v>27</v>
      </c>
      <c r="N87" s="228"/>
      <c r="O87" s="228"/>
      <c r="P87" s="228"/>
      <c r="Q87" s="228"/>
      <c r="R87" s="228"/>
      <c r="S87" s="187">
        <f>SUM(P87:R87)</f>
        <v>0</v>
      </c>
      <c r="T87" s="187">
        <f>+N87+O87-S87</f>
        <v>0</v>
      </c>
      <c r="U87" s="216"/>
      <c r="V87" s="253"/>
      <c r="W87" s="253"/>
      <c r="X87" s="287"/>
    </row>
    <row r="88" spans="1:24" ht="12.75">
      <c r="A88" s="217">
        <v>1900</v>
      </c>
      <c r="B88" s="220" t="s">
        <v>28</v>
      </c>
      <c r="C88" s="189"/>
      <c r="D88" s="189"/>
      <c r="E88" s="189"/>
      <c r="F88" s="189"/>
      <c r="G88" s="189"/>
      <c r="H88" s="190">
        <f>payroll!AA266</f>
        <v>0</v>
      </c>
      <c r="I88" s="191">
        <f aca="true" t="shared" si="36" ref="I88:I96">SUM(E88:H88)</f>
        <v>0</v>
      </c>
      <c r="J88" s="191">
        <f aca="true" t="shared" si="37" ref="J88:J96">+C88+D88-I88</f>
        <v>0</v>
      </c>
      <c r="K88" s="218"/>
      <c r="L88" s="218">
        <v>9150</v>
      </c>
      <c r="M88" s="220" t="s">
        <v>29</v>
      </c>
      <c r="N88" s="228"/>
      <c r="O88" s="228"/>
      <c r="P88" s="228"/>
      <c r="Q88" s="228"/>
      <c r="R88" s="228"/>
      <c r="S88" s="187">
        <f aca="true" t="shared" si="38" ref="S88:S96">SUM(P88:R88)</f>
        <v>0</v>
      </c>
      <c r="T88" s="187">
        <f aca="true" t="shared" si="39" ref="T88:T96">+N88+O88-S88</f>
        <v>0</v>
      </c>
      <c r="U88" s="216"/>
      <c r="V88" s="253"/>
      <c r="W88" s="253"/>
      <c r="X88" s="287"/>
    </row>
    <row r="89" spans="1:24" ht="12.75">
      <c r="A89" s="217">
        <v>2000</v>
      </c>
      <c r="B89" s="220" t="s">
        <v>30</v>
      </c>
      <c r="C89" s="189"/>
      <c r="D89" s="189"/>
      <c r="E89" s="189"/>
      <c r="F89" s="189"/>
      <c r="G89" s="189"/>
      <c r="H89" s="192"/>
      <c r="I89" s="191">
        <f t="shared" si="36"/>
        <v>0</v>
      </c>
      <c r="J89" s="191">
        <f t="shared" si="37"/>
        <v>0</v>
      </c>
      <c r="K89" s="218"/>
      <c r="L89" s="218">
        <v>9210</v>
      </c>
      <c r="M89" s="220" t="s">
        <v>31</v>
      </c>
      <c r="N89" s="228"/>
      <c r="O89" s="228"/>
      <c r="P89" s="228"/>
      <c r="Q89" s="228"/>
      <c r="R89" s="228"/>
      <c r="S89" s="187">
        <f>SUM(P89:R89)</f>
        <v>0</v>
      </c>
      <c r="T89" s="187">
        <f t="shared" si="39"/>
        <v>0</v>
      </c>
      <c r="U89" s="216"/>
      <c r="V89" s="253"/>
      <c r="W89" s="253"/>
      <c r="X89" s="287"/>
    </row>
    <row r="90" spans="1:24" ht="12.75">
      <c r="A90" s="217">
        <v>3000</v>
      </c>
      <c r="B90" s="220" t="s">
        <v>32</v>
      </c>
      <c r="C90" s="189"/>
      <c r="D90" s="189"/>
      <c r="E90" s="189"/>
      <c r="F90" s="189"/>
      <c r="G90" s="189"/>
      <c r="H90" s="192"/>
      <c r="I90" s="191">
        <f t="shared" si="36"/>
        <v>0</v>
      </c>
      <c r="J90" s="191">
        <f t="shared" si="37"/>
        <v>0</v>
      </c>
      <c r="K90" s="218"/>
      <c r="L90" s="218">
        <v>9600</v>
      </c>
      <c r="M90" s="220" t="s">
        <v>33</v>
      </c>
      <c r="N90" s="228"/>
      <c r="O90" s="228"/>
      <c r="P90" s="228"/>
      <c r="Q90" s="228"/>
      <c r="R90" s="228"/>
      <c r="S90" s="187">
        <f t="shared" si="38"/>
        <v>0</v>
      </c>
      <c r="T90" s="187">
        <f t="shared" si="39"/>
        <v>0</v>
      </c>
      <c r="U90" s="216"/>
      <c r="V90" s="253"/>
      <c r="W90" s="253"/>
      <c r="X90" s="287"/>
    </row>
    <row r="91" spans="1:24" ht="12.75">
      <c r="A91" s="217">
        <v>4000</v>
      </c>
      <c r="B91" s="220" t="s">
        <v>34</v>
      </c>
      <c r="C91" s="189"/>
      <c r="D91" s="189"/>
      <c r="E91" s="189"/>
      <c r="F91" s="189"/>
      <c r="G91" s="189"/>
      <c r="H91" s="192"/>
      <c r="I91" s="191">
        <f t="shared" si="36"/>
        <v>0</v>
      </c>
      <c r="J91" s="191">
        <f t="shared" si="37"/>
        <v>0</v>
      </c>
      <c r="K91" s="218"/>
      <c r="L91" s="218">
        <v>9700</v>
      </c>
      <c r="M91" s="220" t="s">
        <v>35</v>
      </c>
      <c r="N91" s="228"/>
      <c r="O91" s="228"/>
      <c r="P91" s="228"/>
      <c r="Q91" s="228"/>
      <c r="R91" s="228"/>
      <c r="S91" s="187">
        <f t="shared" si="38"/>
        <v>0</v>
      </c>
      <c r="T91" s="187">
        <f t="shared" si="39"/>
        <v>0</v>
      </c>
      <c r="U91" s="216"/>
      <c r="V91" s="253"/>
      <c r="W91" s="253"/>
      <c r="X91" s="287"/>
    </row>
    <row r="92" spans="1:24" ht="12.75">
      <c r="A92" s="217">
        <v>4500</v>
      </c>
      <c r="B92" s="220" t="s">
        <v>36</v>
      </c>
      <c r="C92" s="189"/>
      <c r="D92" s="189"/>
      <c r="E92" s="189"/>
      <c r="F92" s="189"/>
      <c r="G92" s="189"/>
      <c r="H92" s="189"/>
      <c r="I92" s="191">
        <f t="shared" si="36"/>
        <v>0</v>
      </c>
      <c r="J92" s="191">
        <f t="shared" si="37"/>
        <v>0</v>
      </c>
      <c r="K92" s="218"/>
      <c r="L92" s="218">
        <v>9801</v>
      </c>
      <c r="M92" s="220" t="s">
        <v>37</v>
      </c>
      <c r="N92" s="228"/>
      <c r="O92" s="228"/>
      <c r="P92" s="228"/>
      <c r="Q92" s="228"/>
      <c r="R92" s="228"/>
      <c r="S92" s="187">
        <f t="shared" si="38"/>
        <v>0</v>
      </c>
      <c r="T92" s="187">
        <f t="shared" si="39"/>
        <v>0</v>
      </c>
      <c r="U92" s="216"/>
      <c r="V92" s="253"/>
      <c r="W92" s="253"/>
      <c r="X92" s="287"/>
    </row>
    <row r="93" spans="1:24" ht="12.75">
      <c r="A93" s="217">
        <v>5000</v>
      </c>
      <c r="B93" s="220" t="s">
        <v>38</v>
      </c>
      <c r="C93" s="189"/>
      <c r="D93" s="189"/>
      <c r="E93" s="189"/>
      <c r="F93" s="189"/>
      <c r="G93" s="189"/>
      <c r="H93" s="189"/>
      <c r="I93" s="191">
        <f t="shared" si="36"/>
        <v>0</v>
      </c>
      <c r="J93" s="191">
        <f t="shared" si="37"/>
        <v>0</v>
      </c>
      <c r="K93" s="218"/>
      <c r="L93" s="218">
        <v>9802</v>
      </c>
      <c r="M93" s="220" t="s">
        <v>39</v>
      </c>
      <c r="N93" s="228"/>
      <c r="O93" s="228"/>
      <c r="P93" s="228"/>
      <c r="Q93" s="228"/>
      <c r="R93" s="228"/>
      <c r="S93" s="187">
        <f t="shared" si="38"/>
        <v>0</v>
      </c>
      <c r="T93" s="187">
        <f t="shared" si="39"/>
        <v>0</v>
      </c>
      <c r="U93" s="216"/>
      <c r="V93" s="253"/>
      <c r="W93" s="253"/>
      <c r="X93" s="287"/>
    </row>
    <row r="94" spans="1:24" ht="12.75">
      <c r="A94" s="217">
        <v>6000</v>
      </c>
      <c r="B94" s="220" t="s">
        <v>40</v>
      </c>
      <c r="C94" s="189"/>
      <c r="D94" s="189"/>
      <c r="E94" s="189"/>
      <c r="F94" s="189"/>
      <c r="G94" s="189"/>
      <c r="H94" s="189"/>
      <c r="I94" s="191">
        <f t="shared" si="36"/>
        <v>0</v>
      </c>
      <c r="J94" s="191">
        <f t="shared" si="37"/>
        <v>0</v>
      </c>
      <c r="K94" s="218"/>
      <c r="L94" s="218">
        <v>9900</v>
      </c>
      <c r="M94" s="220" t="s">
        <v>41</v>
      </c>
      <c r="N94" s="228"/>
      <c r="O94" s="228"/>
      <c r="P94" s="228"/>
      <c r="Q94" s="228"/>
      <c r="R94" s="228"/>
      <c r="S94" s="187">
        <f t="shared" si="38"/>
        <v>0</v>
      </c>
      <c r="T94" s="187">
        <f t="shared" si="39"/>
        <v>0</v>
      </c>
      <c r="U94" s="216"/>
      <c r="V94" s="253"/>
      <c r="W94" s="253"/>
      <c r="X94" s="287"/>
    </row>
    <row r="95" spans="1:24" ht="12.75">
      <c r="A95" s="218">
        <v>7000</v>
      </c>
      <c r="B95" s="220" t="s">
        <v>39</v>
      </c>
      <c r="C95" s="189"/>
      <c r="D95" s="189"/>
      <c r="E95" s="189"/>
      <c r="F95" s="189"/>
      <c r="G95" s="189"/>
      <c r="H95" s="189"/>
      <c r="I95" s="191">
        <f t="shared" si="36"/>
        <v>0</v>
      </c>
      <c r="J95" s="191">
        <f t="shared" si="37"/>
        <v>0</v>
      </c>
      <c r="K95" s="218"/>
      <c r="L95" s="218">
        <v>9960</v>
      </c>
      <c r="M95" s="220" t="s">
        <v>42</v>
      </c>
      <c r="N95" s="228"/>
      <c r="O95" s="228"/>
      <c r="P95" s="228"/>
      <c r="Q95" s="228"/>
      <c r="R95" s="228"/>
      <c r="S95" s="187">
        <f t="shared" si="38"/>
        <v>0</v>
      </c>
      <c r="T95" s="187">
        <f t="shared" si="39"/>
        <v>0</v>
      </c>
      <c r="U95" s="216"/>
      <c r="V95" s="253"/>
      <c r="W95" s="253"/>
      <c r="X95" s="287"/>
    </row>
    <row r="96" spans="1:24" ht="12.75">
      <c r="A96" s="218">
        <v>8000</v>
      </c>
      <c r="B96" s="220" t="s">
        <v>43</v>
      </c>
      <c r="C96" s="193"/>
      <c r="D96" s="193"/>
      <c r="E96" s="193"/>
      <c r="F96" s="193"/>
      <c r="G96" s="193"/>
      <c r="H96" s="193"/>
      <c r="I96" s="195">
        <f t="shared" si="36"/>
        <v>0</v>
      </c>
      <c r="J96" s="191">
        <f t="shared" si="37"/>
        <v>0</v>
      </c>
      <c r="K96" s="218"/>
      <c r="L96" s="219" t="s">
        <v>44</v>
      </c>
      <c r="M96" s="221"/>
      <c r="N96" s="189"/>
      <c r="O96" s="189"/>
      <c r="P96" s="229"/>
      <c r="Q96" s="189"/>
      <c r="R96" s="229"/>
      <c r="S96" s="188">
        <f t="shared" si="38"/>
        <v>0</v>
      </c>
      <c r="T96" s="188">
        <f t="shared" si="39"/>
        <v>0</v>
      </c>
      <c r="U96" s="216"/>
      <c r="V96" s="253"/>
      <c r="W96" s="253"/>
      <c r="X96" s="287"/>
    </row>
    <row r="97" spans="1:24" ht="12.75">
      <c r="A97" s="218"/>
      <c r="B97" s="230" t="s">
        <v>45</v>
      </c>
      <c r="C97" s="196">
        <f aca="true" t="shared" si="40" ref="C97:J97">SUM(C87:C96)</f>
        <v>0</v>
      </c>
      <c r="D97" s="196">
        <f t="shared" si="40"/>
        <v>0</v>
      </c>
      <c r="E97" s="196">
        <f t="shared" si="40"/>
        <v>0</v>
      </c>
      <c r="F97" s="196">
        <f t="shared" si="40"/>
        <v>0</v>
      </c>
      <c r="G97" s="196">
        <f t="shared" si="40"/>
        <v>0</v>
      </c>
      <c r="H97" s="196">
        <f t="shared" si="40"/>
        <v>0</v>
      </c>
      <c r="I97" s="199">
        <f t="shared" si="40"/>
        <v>0</v>
      </c>
      <c r="J97" s="199">
        <f t="shared" si="40"/>
        <v>0</v>
      </c>
      <c r="K97" s="218"/>
      <c r="L97" s="218"/>
      <c r="M97" s="230" t="s">
        <v>3</v>
      </c>
      <c r="N97" s="198">
        <f aca="true" t="shared" si="41" ref="N97:T97">SUM(N87:N96)</f>
        <v>0</v>
      </c>
      <c r="O97" s="198">
        <f t="shared" si="41"/>
        <v>0</v>
      </c>
      <c r="P97" s="198">
        <f t="shared" si="41"/>
        <v>0</v>
      </c>
      <c r="Q97" s="198">
        <f t="shared" si="41"/>
        <v>0</v>
      </c>
      <c r="R97" s="198">
        <f t="shared" si="41"/>
        <v>0</v>
      </c>
      <c r="S97" s="198">
        <f t="shared" si="41"/>
        <v>0</v>
      </c>
      <c r="T97" s="198">
        <f t="shared" si="41"/>
        <v>0</v>
      </c>
      <c r="U97" s="216"/>
      <c r="V97" s="254">
        <f>+J97-T97</f>
        <v>0</v>
      </c>
      <c r="W97" s="256">
        <v>0</v>
      </c>
      <c r="X97" s="287">
        <f>V97-W97</f>
        <v>0</v>
      </c>
    </row>
    <row r="98" spans="1:24" ht="12.75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41"/>
      <c r="O98" s="241"/>
      <c r="P98" s="241"/>
      <c r="Q98" s="241"/>
      <c r="R98" s="241"/>
      <c r="S98" s="241"/>
      <c r="T98" s="241"/>
      <c r="U98" s="216"/>
      <c r="V98" s="244"/>
      <c r="W98" s="244"/>
      <c r="X98" s="287"/>
    </row>
    <row r="99" spans="1:24" ht="12.75">
      <c r="A99" s="223">
        <v>14515</v>
      </c>
      <c r="B99" s="224">
        <v>104110</v>
      </c>
      <c r="C99" s="225" t="s">
        <v>188</v>
      </c>
      <c r="D99" s="218"/>
      <c r="E99" s="216"/>
      <c r="F99" s="216"/>
      <c r="G99" s="216"/>
      <c r="H99" s="216"/>
      <c r="I99" s="216"/>
      <c r="J99" s="216"/>
      <c r="K99" s="216"/>
      <c r="L99" s="216"/>
      <c r="M99" s="216"/>
      <c r="N99" s="241"/>
      <c r="O99" s="241"/>
      <c r="P99" s="241"/>
      <c r="Q99" s="241"/>
      <c r="R99" s="241"/>
      <c r="S99" s="241"/>
      <c r="T99" s="241"/>
      <c r="U99" s="216"/>
      <c r="V99" s="244"/>
      <c r="W99" s="244"/>
      <c r="X99" s="287"/>
    </row>
    <row r="100" spans="1:24" ht="12.75">
      <c r="A100" s="217">
        <v>1000</v>
      </c>
      <c r="B100" s="220" t="s">
        <v>26</v>
      </c>
      <c r="C100" s="189"/>
      <c r="D100" s="189"/>
      <c r="E100" s="189"/>
      <c r="F100" s="189"/>
      <c r="G100" s="189"/>
      <c r="H100" s="189"/>
      <c r="I100" s="191">
        <f>SUM(E100:H100)</f>
        <v>0</v>
      </c>
      <c r="J100" s="191">
        <f>+C100+D100-I100</f>
        <v>0</v>
      </c>
      <c r="K100" s="218"/>
      <c r="L100" s="218">
        <v>9100</v>
      </c>
      <c r="M100" s="220" t="s">
        <v>27</v>
      </c>
      <c r="N100" s="200"/>
      <c r="O100" s="200"/>
      <c r="P100" s="200"/>
      <c r="Q100" s="200"/>
      <c r="R100" s="200"/>
      <c r="S100" s="187">
        <f>SUM(P100:R100)</f>
        <v>0</v>
      </c>
      <c r="T100" s="187">
        <f>+N100+O100-S100</f>
        <v>0</v>
      </c>
      <c r="U100" s="216"/>
      <c r="V100" s="253"/>
      <c r="W100" s="253"/>
      <c r="X100" s="287"/>
    </row>
    <row r="101" spans="1:24" ht="12.75">
      <c r="A101" s="217">
        <v>1900</v>
      </c>
      <c r="B101" s="220" t="s">
        <v>28</v>
      </c>
      <c r="C101" s="189"/>
      <c r="D101" s="189"/>
      <c r="E101" s="189"/>
      <c r="F101" s="189"/>
      <c r="G101" s="189"/>
      <c r="H101" s="189"/>
      <c r="I101" s="191">
        <f aca="true" t="shared" si="42" ref="I101:I109">SUM(E101:H101)</f>
        <v>0</v>
      </c>
      <c r="J101" s="191">
        <f aca="true" t="shared" si="43" ref="J101:J109">+C101+D101-I101</f>
        <v>0</v>
      </c>
      <c r="K101" s="218"/>
      <c r="L101" s="218">
        <v>9150</v>
      </c>
      <c r="M101" s="220" t="s">
        <v>29</v>
      </c>
      <c r="N101" s="200"/>
      <c r="O101" s="200"/>
      <c r="P101" s="200"/>
      <c r="Q101" s="200"/>
      <c r="R101" s="200"/>
      <c r="S101" s="187">
        <f aca="true" t="shared" si="44" ref="S101:S109">SUM(P101:R101)</f>
        <v>0</v>
      </c>
      <c r="T101" s="187">
        <f aca="true" t="shared" si="45" ref="T101:T109">+N101+O101-S101</f>
        <v>0</v>
      </c>
      <c r="U101" s="216"/>
      <c r="V101" s="253"/>
      <c r="W101" s="253"/>
      <c r="X101" s="287"/>
    </row>
    <row r="102" spans="1:24" ht="12.75">
      <c r="A102" s="217">
        <v>2000</v>
      </c>
      <c r="B102" s="220" t="s">
        <v>30</v>
      </c>
      <c r="C102" s="189"/>
      <c r="D102" s="189"/>
      <c r="E102" s="189"/>
      <c r="F102" s="189"/>
      <c r="G102" s="189"/>
      <c r="H102" s="189"/>
      <c r="I102" s="191">
        <f t="shared" si="42"/>
        <v>0</v>
      </c>
      <c r="J102" s="191">
        <f t="shared" si="43"/>
        <v>0</v>
      </c>
      <c r="K102" s="218"/>
      <c r="L102" s="218">
        <v>9210</v>
      </c>
      <c r="M102" s="220" t="s">
        <v>31</v>
      </c>
      <c r="N102" s="200"/>
      <c r="O102" s="200"/>
      <c r="P102" s="200"/>
      <c r="Q102" s="200"/>
      <c r="R102" s="200"/>
      <c r="S102" s="187">
        <f t="shared" si="44"/>
        <v>0</v>
      </c>
      <c r="T102" s="187">
        <f t="shared" si="45"/>
        <v>0</v>
      </c>
      <c r="U102" s="216"/>
      <c r="V102" s="253"/>
      <c r="W102" s="253"/>
      <c r="X102" s="287"/>
    </row>
    <row r="103" spans="1:24" ht="12.75">
      <c r="A103" s="217">
        <v>3000</v>
      </c>
      <c r="B103" s="220" t="s">
        <v>32</v>
      </c>
      <c r="C103" s="189"/>
      <c r="D103" s="189"/>
      <c r="E103" s="189"/>
      <c r="F103" s="189"/>
      <c r="G103" s="189"/>
      <c r="H103" s="189"/>
      <c r="I103" s="191">
        <f t="shared" si="42"/>
        <v>0</v>
      </c>
      <c r="J103" s="191">
        <f t="shared" si="43"/>
        <v>0</v>
      </c>
      <c r="K103" s="218"/>
      <c r="L103" s="218">
        <v>9600</v>
      </c>
      <c r="M103" s="220" t="s">
        <v>33</v>
      </c>
      <c r="N103" s="200"/>
      <c r="O103" s="200"/>
      <c r="P103" s="200"/>
      <c r="Q103" s="200"/>
      <c r="R103" s="200"/>
      <c r="S103" s="187">
        <f t="shared" si="44"/>
        <v>0</v>
      </c>
      <c r="T103" s="187">
        <f t="shared" si="45"/>
        <v>0</v>
      </c>
      <c r="U103" s="216"/>
      <c r="V103" s="253"/>
      <c r="W103" s="253"/>
      <c r="X103" s="287"/>
    </row>
    <row r="104" spans="1:24" ht="12.75">
      <c r="A104" s="217">
        <v>4000</v>
      </c>
      <c r="B104" s="220" t="s">
        <v>34</v>
      </c>
      <c r="C104" s="189"/>
      <c r="D104" s="189"/>
      <c r="E104" s="189"/>
      <c r="F104" s="189"/>
      <c r="G104" s="189"/>
      <c r="H104" s="189"/>
      <c r="I104" s="191">
        <f t="shared" si="42"/>
        <v>0</v>
      </c>
      <c r="J104" s="191">
        <f t="shared" si="43"/>
        <v>0</v>
      </c>
      <c r="K104" s="218"/>
      <c r="L104" s="218">
        <v>9700</v>
      </c>
      <c r="M104" s="220" t="s">
        <v>35</v>
      </c>
      <c r="N104" s="200"/>
      <c r="O104" s="200"/>
      <c r="P104" s="200"/>
      <c r="Q104" s="200"/>
      <c r="R104" s="200"/>
      <c r="S104" s="187">
        <f t="shared" si="44"/>
        <v>0</v>
      </c>
      <c r="T104" s="187">
        <f t="shared" si="45"/>
        <v>0</v>
      </c>
      <c r="U104" s="216"/>
      <c r="V104" s="253"/>
      <c r="W104" s="253"/>
      <c r="X104" s="287"/>
    </row>
    <row r="105" spans="1:24" ht="12.75">
      <c r="A105" s="217">
        <v>4500</v>
      </c>
      <c r="B105" s="220" t="s">
        <v>36</v>
      </c>
      <c r="C105" s="189"/>
      <c r="D105" s="189"/>
      <c r="E105" s="189"/>
      <c r="F105" s="189"/>
      <c r="G105" s="189"/>
      <c r="H105" s="189"/>
      <c r="I105" s="191">
        <f t="shared" si="42"/>
        <v>0</v>
      </c>
      <c r="J105" s="191">
        <f t="shared" si="43"/>
        <v>0</v>
      </c>
      <c r="K105" s="218"/>
      <c r="L105" s="218">
        <v>9801</v>
      </c>
      <c r="M105" s="220" t="s">
        <v>37</v>
      </c>
      <c r="N105" s="200"/>
      <c r="O105" s="200"/>
      <c r="P105" s="200"/>
      <c r="Q105" s="200"/>
      <c r="R105" s="200"/>
      <c r="S105" s="187">
        <f t="shared" si="44"/>
        <v>0</v>
      </c>
      <c r="T105" s="187">
        <f t="shared" si="45"/>
        <v>0</v>
      </c>
      <c r="U105" s="216"/>
      <c r="V105" s="253"/>
      <c r="W105" s="253"/>
      <c r="X105" s="287"/>
    </row>
    <row r="106" spans="1:24" ht="12.75">
      <c r="A106" s="217">
        <v>5000</v>
      </c>
      <c r="B106" s="220" t="s">
        <v>38</v>
      </c>
      <c r="C106" s="189"/>
      <c r="D106" s="189"/>
      <c r="E106" s="189"/>
      <c r="F106" s="189"/>
      <c r="G106" s="189"/>
      <c r="H106" s="189"/>
      <c r="I106" s="191">
        <f t="shared" si="42"/>
        <v>0</v>
      </c>
      <c r="J106" s="191">
        <f t="shared" si="43"/>
        <v>0</v>
      </c>
      <c r="K106" s="218"/>
      <c r="L106" s="218">
        <v>9802</v>
      </c>
      <c r="M106" s="220" t="s">
        <v>39</v>
      </c>
      <c r="N106" s="200"/>
      <c r="O106" s="200"/>
      <c r="P106" s="200"/>
      <c r="Q106" s="200"/>
      <c r="R106" s="200"/>
      <c r="S106" s="187">
        <f t="shared" si="44"/>
        <v>0</v>
      </c>
      <c r="T106" s="187">
        <f t="shared" si="45"/>
        <v>0</v>
      </c>
      <c r="U106" s="216"/>
      <c r="V106" s="253"/>
      <c r="W106" s="253"/>
      <c r="X106" s="287"/>
    </row>
    <row r="107" spans="1:24" ht="12.75">
      <c r="A107" s="217">
        <v>6000</v>
      </c>
      <c r="B107" s="220" t="s">
        <v>40</v>
      </c>
      <c r="C107" s="189"/>
      <c r="D107" s="189"/>
      <c r="E107" s="189"/>
      <c r="F107" s="189"/>
      <c r="G107" s="189"/>
      <c r="H107" s="189"/>
      <c r="I107" s="191">
        <f t="shared" si="42"/>
        <v>0</v>
      </c>
      <c r="J107" s="191">
        <f t="shared" si="43"/>
        <v>0</v>
      </c>
      <c r="K107" s="218"/>
      <c r="L107" s="218">
        <v>9900</v>
      </c>
      <c r="M107" s="220" t="s">
        <v>41</v>
      </c>
      <c r="N107" s="200"/>
      <c r="O107" s="200"/>
      <c r="P107" s="200"/>
      <c r="Q107" s="200"/>
      <c r="R107" s="200"/>
      <c r="S107" s="187">
        <f t="shared" si="44"/>
        <v>0</v>
      </c>
      <c r="T107" s="187">
        <f t="shared" si="45"/>
        <v>0</v>
      </c>
      <c r="U107" s="216"/>
      <c r="V107" s="253"/>
      <c r="W107" s="253"/>
      <c r="X107" s="287"/>
    </row>
    <row r="108" spans="1:24" ht="12.75">
      <c r="A108" s="218">
        <v>7000</v>
      </c>
      <c r="B108" s="220" t="s">
        <v>39</v>
      </c>
      <c r="C108" s="189"/>
      <c r="D108" s="189"/>
      <c r="E108" s="189"/>
      <c r="F108" s="189"/>
      <c r="G108" s="189"/>
      <c r="H108" s="189"/>
      <c r="I108" s="191">
        <f t="shared" si="42"/>
        <v>0</v>
      </c>
      <c r="J108" s="191">
        <f t="shared" si="43"/>
        <v>0</v>
      </c>
      <c r="K108" s="218"/>
      <c r="L108" s="218">
        <v>9960</v>
      </c>
      <c r="M108" s="220" t="s">
        <v>42</v>
      </c>
      <c r="N108" s="200"/>
      <c r="O108" s="200"/>
      <c r="P108" s="200"/>
      <c r="Q108" s="200"/>
      <c r="R108" s="200"/>
      <c r="S108" s="187">
        <f t="shared" si="44"/>
        <v>0</v>
      </c>
      <c r="T108" s="187">
        <f t="shared" si="45"/>
        <v>0</v>
      </c>
      <c r="U108" s="216"/>
      <c r="V108" s="253"/>
      <c r="W108" s="253"/>
      <c r="X108" s="287"/>
    </row>
    <row r="109" spans="1:24" ht="12.75">
      <c r="A109" s="218">
        <v>8000</v>
      </c>
      <c r="B109" s="220" t="s">
        <v>43</v>
      </c>
      <c r="C109" s="193"/>
      <c r="D109" s="193"/>
      <c r="E109" s="193"/>
      <c r="F109" s="193"/>
      <c r="G109" s="193"/>
      <c r="H109" s="193"/>
      <c r="I109" s="195">
        <f t="shared" si="42"/>
        <v>0</v>
      </c>
      <c r="J109" s="191">
        <f t="shared" si="43"/>
        <v>0</v>
      </c>
      <c r="K109" s="218"/>
      <c r="L109" s="219" t="s">
        <v>44</v>
      </c>
      <c r="M109" s="221"/>
      <c r="N109" s="201"/>
      <c r="O109" s="201"/>
      <c r="P109" s="201"/>
      <c r="Q109" s="201"/>
      <c r="R109" s="201"/>
      <c r="S109" s="188">
        <f t="shared" si="44"/>
        <v>0</v>
      </c>
      <c r="T109" s="188">
        <f t="shared" si="45"/>
        <v>0</v>
      </c>
      <c r="U109" s="216"/>
      <c r="V109" s="253"/>
      <c r="W109" s="253"/>
      <c r="X109" s="287"/>
    </row>
    <row r="110" spans="1:24" ht="12.75">
      <c r="A110" s="218"/>
      <c r="B110" s="230" t="s">
        <v>45</v>
      </c>
      <c r="C110" s="196">
        <f aca="true" t="shared" si="46" ref="C110:J110">SUM(C100:C109)</f>
        <v>0</v>
      </c>
      <c r="D110" s="196">
        <f t="shared" si="46"/>
        <v>0</v>
      </c>
      <c r="E110" s="196">
        <f t="shared" si="46"/>
        <v>0</v>
      </c>
      <c r="F110" s="196">
        <f t="shared" si="46"/>
        <v>0</v>
      </c>
      <c r="G110" s="196">
        <f t="shared" si="46"/>
        <v>0</v>
      </c>
      <c r="H110" s="196">
        <f t="shared" si="46"/>
        <v>0</v>
      </c>
      <c r="I110" s="199">
        <f t="shared" si="46"/>
        <v>0</v>
      </c>
      <c r="J110" s="199">
        <f t="shared" si="46"/>
        <v>0</v>
      </c>
      <c r="K110" s="218"/>
      <c r="L110" s="218"/>
      <c r="M110" s="230" t="s">
        <v>3</v>
      </c>
      <c r="N110" s="198">
        <f aca="true" t="shared" si="47" ref="N110:T110">SUM(N100:N109)</f>
        <v>0</v>
      </c>
      <c r="O110" s="198">
        <f t="shared" si="47"/>
        <v>0</v>
      </c>
      <c r="P110" s="198">
        <f t="shared" si="47"/>
        <v>0</v>
      </c>
      <c r="Q110" s="198">
        <f t="shared" si="47"/>
        <v>0</v>
      </c>
      <c r="R110" s="198">
        <f t="shared" si="47"/>
        <v>0</v>
      </c>
      <c r="S110" s="198">
        <f t="shared" si="47"/>
        <v>0</v>
      </c>
      <c r="T110" s="198">
        <f t="shared" si="47"/>
        <v>0</v>
      </c>
      <c r="U110" s="216"/>
      <c r="V110" s="254">
        <f>+J110-T110</f>
        <v>0</v>
      </c>
      <c r="W110" s="254">
        <v>0</v>
      </c>
      <c r="X110" s="287"/>
    </row>
    <row r="111" spans="1:24" ht="12.75">
      <c r="A111" s="216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41"/>
      <c r="O111" s="241"/>
      <c r="P111" s="241"/>
      <c r="Q111" s="241"/>
      <c r="R111" s="241"/>
      <c r="S111" s="241"/>
      <c r="T111" s="241"/>
      <c r="U111" s="216"/>
      <c r="V111" s="244"/>
      <c r="W111" s="244"/>
      <c r="X111" s="287"/>
    </row>
    <row r="112" spans="1:24" ht="12.75">
      <c r="A112" s="223" t="s">
        <v>194</v>
      </c>
      <c r="B112" s="224">
        <v>104110</v>
      </c>
      <c r="C112" s="225" t="s">
        <v>195</v>
      </c>
      <c r="D112" s="218"/>
      <c r="E112" s="216"/>
      <c r="F112" s="216"/>
      <c r="G112" s="216"/>
      <c r="H112" s="216"/>
      <c r="I112" s="216"/>
      <c r="J112" s="216"/>
      <c r="K112" s="216"/>
      <c r="L112" s="216"/>
      <c r="M112" s="216"/>
      <c r="N112" s="241"/>
      <c r="O112" s="241"/>
      <c r="P112" s="241"/>
      <c r="Q112" s="241"/>
      <c r="R112" s="241"/>
      <c r="S112" s="241"/>
      <c r="T112" s="241"/>
      <c r="U112" s="216"/>
      <c r="V112" s="244"/>
      <c r="W112" s="244"/>
      <c r="X112" s="287"/>
    </row>
    <row r="113" spans="1:24" ht="12.75">
      <c r="A113" s="217">
        <v>1000</v>
      </c>
      <c r="B113" s="220" t="s">
        <v>26</v>
      </c>
      <c r="C113" s="189"/>
      <c r="D113" s="189"/>
      <c r="E113" s="189"/>
      <c r="F113" s="189"/>
      <c r="G113" s="189"/>
      <c r="H113" s="190">
        <f>payroll!Z302</f>
        <v>0</v>
      </c>
      <c r="I113" s="191">
        <f>SUM(E113:H113)</f>
        <v>0</v>
      </c>
      <c r="J113" s="191">
        <f>+C113+D113-I113</f>
        <v>0</v>
      </c>
      <c r="K113" s="218"/>
      <c r="L113" s="218">
        <v>9100</v>
      </c>
      <c r="M113" s="220" t="s">
        <v>27</v>
      </c>
      <c r="N113" s="228"/>
      <c r="O113" s="228"/>
      <c r="P113" s="228"/>
      <c r="Q113" s="228"/>
      <c r="R113" s="228"/>
      <c r="S113" s="187">
        <f>SUM(P113:R113)</f>
        <v>0</v>
      </c>
      <c r="T113" s="187">
        <f>+N113+O113-S113</f>
        <v>0</v>
      </c>
      <c r="U113" s="216"/>
      <c r="V113" s="253"/>
      <c r="W113" s="253"/>
      <c r="X113" s="287"/>
    </row>
    <row r="114" spans="1:24" ht="12.75">
      <c r="A114" s="217">
        <v>1900</v>
      </c>
      <c r="B114" s="220" t="s">
        <v>28</v>
      </c>
      <c r="C114" s="189"/>
      <c r="D114" s="189"/>
      <c r="E114" s="189"/>
      <c r="F114" s="189"/>
      <c r="G114" s="189"/>
      <c r="H114" s="190">
        <f>payroll!AA302</f>
        <v>0</v>
      </c>
      <c r="I114" s="191">
        <f aca="true" t="shared" si="48" ref="I114:I122">SUM(E114:H114)</f>
        <v>0</v>
      </c>
      <c r="J114" s="191">
        <f aca="true" t="shared" si="49" ref="J114:J122">+C114+D114-I114</f>
        <v>0</v>
      </c>
      <c r="K114" s="218"/>
      <c r="L114" s="218">
        <v>9150</v>
      </c>
      <c r="M114" s="220" t="s">
        <v>29</v>
      </c>
      <c r="N114" s="228"/>
      <c r="O114" s="228"/>
      <c r="P114" s="228"/>
      <c r="Q114" s="228"/>
      <c r="R114" s="228"/>
      <c r="S114" s="187">
        <f>SUM(P114:R114)</f>
        <v>0</v>
      </c>
      <c r="T114" s="187">
        <f aca="true" t="shared" si="50" ref="T114:T122">+N114+O114-S114</f>
        <v>0</v>
      </c>
      <c r="U114" s="216"/>
      <c r="V114" s="253"/>
      <c r="W114" s="253"/>
      <c r="X114" s="287"/>
    </row>
    <row r="115" spans="1:24" ht="12.75">
      <c r="A115" s="217">
        <v>2000</v>
      </c>
      <c r="B115" s="220" t="s">
        <v>30</v>
      </c>
      <c r="C115" s="189"/>
      <c r="D115" s="189"/>
      <c r="E115" s="189"/>
      <c r="F115" s="189"/>
      <c r="G115" s="189"/>
      <c r="H115" s="192"/>
      <c r="I115" s="191">
        <f t="shared" si="48"/>
        <v>0</v>
      </c>
      <c r="J115" s="191">
        <f t="shared" si="49"/>
        <v>0</v>
      </c>
      <c r="K115" s="218"/>
      <c r="L115" s="218">
        <v>9210</v>
      </c>
      <c r="M115" s="220" t="s">
        <v>31</v>
      </c>
      <c r="N115" s="228"/>
      <c r="O115" s="228"/>
      <c r="P115" s="228"/>
      <c r="Q115" s="228"/>
      <c r="R115" s="228"/>
      <c r="S115" s="187">
        <f>SUM(P115:R115)</f>
        <v>0</v>
      </c>
      <c r="T115" s="187">
        <f t="shared" si="50"/>
        <v>0</v>
      </c>
      <c r="U115" s="216"/>
      <c r="V115" s="253"/>
      <c r="W115" s="253"/>
      <c r="X115" s="287"/>
    </row>
    <row r="116" spans="1:24" ht="12.75">
      <c r="A116" s="217">
        <v>3000</v>
      </c>
      <c r="B116" s="220" t="s">
        <v>32</v>
      </c>
      <c r="C116" s="189"/>
      <c r="D116" s="189"/>
      <c r="E116" s="189"/>
      <c r="F116" s="189"/>
      <c r="G116" s="189"/>
      <c r="H116" s="192"/>
      <c r="I116" s="191">
        <f t="shared" si="48"/>
        <v>0</v>
      </c>
      <c r="J116" s="191">
        <f t="shared" si="49"/>
        <v>0</v>
      </c>
      <c r="K116" s="218"/>
      <c r="L116" s="218">
        <v>9600</v>
      </c>
      <c r="M116" s="220" t="s">
        <v>33</v>
      </c>
      <c r="N116" s="228"/>
      <c r="O116" s="228"/>
      <c r="P116" s="228"/>
      <c r="Q116" s="228"/>
      <c r="R116" s="228"/>
      <c r="S116" s="187">
        <f aca="true" t="shared" si="51" ref="S116:S122">SUM(P116:R116)</f>
        <v>0</v>
      </c>
      <c r="T116" s="187">
        <f t="shared" si="50"/>
        <v>0</v>
      </c>
      <c r="U116" s="216"/>
      <c r="V116" s="253"/>
      <c r="W116" s="253"/>
      <c r="X116" s="287"/>
    </row>
    <row r="117" spans="1:24" ht="12.75">
      <c r="A117" s="217">
        <v>4000</v>
      </c>
      <c r="B117" s="220" t="s">
        <v>34</v>
      </c>
      <c r="C117" s="189"/>
      <c r="D117" s="189"/>
      <c r="E117" s="189"/>
      <c r="F117" s="189"/>
      <c r="G117" s="189"/>
      <c r="H117" s="192"/>
      <c r="I117" s="191">
        <f t="shared" si="48"/>
        <v>0</v>
      </c>
      <c r="J117" s="191">
        <f t="shared" si="49"/>
        <v>0</v>
      </c>
      <c r="K117" s="218"/>
      <c r="L117" s="218">
        <v>9700</v>
      </c>
      <c r="M117" s="220" t="s">
        <v>35</v>
      </c>
      <c r="N117" s="228"/>
      <c r="O117" s="228"/>
      <c r="P117" s="228"/>
      <c r="Q117" s="228"/>
      <c r="R117" s="228"/>
      <c r="S117" s="187">
        <f t="shared" si="51"/>
        <v>0</v>
      </c>
      <c r="T117" s="187">
        <f t="shared" si="50"/>
        <v>0</v>
      </c>
      <c r="U117" s="216"/>
      <c r="V117" s="253"/>
      <c r="W117" s="253"/>
      <c r="X117" s="287"/>
    </row>
    <row r="118" spans="1:24" ht="12.75">
      <c r="A118" s="217">
        <v>4500</v>
      </c>
      <c r="B118" s="220" t="s">
        <v>36</v>
      </c>
      <c r="C118" s="189"/>
      <c r="D118" s="189"/>
      <c r="E118" s="189"/>
      <c r="F118" s="189"/>
      <c r="G118" s="189"/>
      <c r="H118" s="189"/>
      <c r="I118" s="191">
        <f t="shared" si="48"/>
        <v>0</v>
      </c>
      <c r="J118" s="191">
        <f t="shared" si="49"/>
        <v>0</v>
      </c>
      <c r="K118" s="218"/>
      <c r="L118" s="218">
        <v>9801</v>
      </c>
      <c r="M118" s="220" t="s">
        <v>37</v>
      </c>
      <c r="N118" s="228"/>
      <c r="O118" s="228"/>
      <c r="P118" s="228"/>
      <c r="Q118" s="228"/>
      <c r="R118" s="228"/>
      <c r="S118" s="187">
        <f t="shared" si="51"/>
        <v>0</v>
      </c>
      <c r="T118" s="187">
        <f t="shared" si="50"/>
        <v>0</v>
      </c>
      <c r="U118" s="216"/>
      <c r="V118" s="253"/>
      <c r="W118" s="253"/>
      <c r="X118" s="287"/>
    </row>
    <row r="119" spans="1:24" ht="12.75">
      <c r="A119" s="217">
        <v>5000</v>
      </c>
      <c r="B119" s="220" t="s">
        <v>38</v>
      </c>
      <c r="C119" s="189"/>
      <c r="D119" s="189"/>
      <c r="E119" s="189"/>
      <c r="F119" s="189"/>
      <c r="G119" s="189"/>
      <c r="H119" s="189"/>
      <c r="I119" s="191">
        <f t="shared" si="48"/>
        <v>0</v>
      </c>
      <c r="J119" s="191">
        <f t="shared" si="49"/>
        <v>0</v>
      </c>
      <c r="K119" s="218"/>
      <c r="L119" s="218">
        <v>9802</v>
      </c>
      <c r="M119" s="220" t="s">
        <v>39</v>
      </c>
      <c r="N119" s="228"/>
      <c r="O119" s="228"/>
      <c r="P119" s="228"/>
      <c r="Q119" s="228"/>
      <c r="R119" s="228"/>
      <c r="S119" s="187">
        <f t="shared" si="51"/>
        <v>0</v>
      </c>
      <c r="T119" s="187">
        <f t="shared" si="50"/>
        <v>0</v>
      </c>
      <c r="U119" s="216"/>
      <c r="V119" s="253"/>
      <c r="W119" s="253"/>
      <c r="X119" s="287"/>
    </row>
    <row r="120" spans="1:24" ht="12.75">
      <c r="A120" s="217">
        <v>6000</v>
      </c>
      <c r="B120" s="220" t="s">
        <v>40</v>
      </c>
      <c r="C120" s="189"/>
      <c r="D120" s="189"/>
      <c r="E120" s="189"/>
      <c r="F120" s="189"/>
      <c r="G120" s="189"/>
      <c r="H120" s="189"/>
      <c r="I120" s="191">
        <f t="shared" si="48"/>
        <v>0</v>
      </c>
      <c r="J120" s="191">
        <f t="shared" si="49"/>
        <v>0</v>
      </c>
      <c r="K120" s="218"/>
      <c r="L120" s="218">
        <v>9900</v>
      </c>
      <c r="M120" s="220" t="s">
        <v>41</v>
      </c>
      <c r="N120" s="228"/>
      <c r="O120" s="228"/>
      <c r="P120" s="228"/>
      <c r="Q120" s="228"/>
      <c r="R120" s="228"/>
      <c r="S120" s="187">
        <f t="shared" si="51"/>
        <v>0</v>
      </c>
      <c r="T120" s="187">
        <f t="shared" si="50"/>
        <v>0</v>
      </c>
      <c r="U120" s="216"/>
      <c r="V120" s="253"/>
      <c r="W120" s="253"/>
      <c r="X120" s="287"/>
    </row>
    <row r="121" spans="1:24" ht="12.75">
      <c r="A121" s="218">
        <v>7000</v>
      </c>
      <c r="B121" s="220" t="s">
        <v>39</v>
      </c>
      <c r="C121" s="189"/>
      <c r="D121" s="189"/>
      <c r="E121" s="189"/>
      <c r="F121" s="189"/>
      <c r="G121" s="189"/>
      <c r="H121" s="189"/>
      <c r="I121" s="191">
        <f t="shared" si="48"/>
        <v>0</v>
      </c>
      <c r="J121" s="191">
        <f t="shared" si="49"/>
        <v>0</v>
      </c>
      <c r="K121" s="218"/>
      <c r="L121" s="218">
        <v>9960</v>
      </c>
      <c r="M121" s="220" t="s">
        <v>42</v>
      </c>
      <c r="N121" s="228"/>
      <c r="O121" s="228"/>
      <c r="P121" s="228"/>
      <c r="Q121" s="228"/>
      <c r="R121" s="228"/>
      <c r="S121" s="187">
        <f t="shared" si="51"/>
        <v>0</v>
      </c>
      <c r="T121" s="187">
        <f t="shared" si="50"/>
        <v>0</v>
      </c>
      <c r="U121" s="216"/>
      <c r="V121" s="253"/>
      <c r="W121" s="253"/>
      <c r="X121" s="287"/>
    </row>
    <row r="122" spans="1:24" ht="12.75">
      <c r="A122" s="218">
        <v>8000</v>
      </c>
      <c r="B122" s="220" t="s">
        <v>43</v>
      </c>
      <c r="C122" s="193"/>
      <c r="D122" s="193"/>
      <c r="E122" s="193"/>
      <c r="F122" s="193"/>
      <c r="G122" s="193"/>
      <c r="H122" s="193"/>
      <c r="I122" s="195">
        <f t="shared" si="48"/>
        <v>0</v>
      </c>
      <c r="J122" s="191">
        <f t="shared" si="49"/>
        <v>0</v>
      </c>
      <c r="K122" s="218"/>
      <c r="L122" s="219" t="s">
        <v>44</v>
      </c>
      <c r="M122" s="221"/>
      <c r="N122" s="189"/>
      <c r="O122" s="189"/>
      <c r="P122" s="229"/>
      <c r="Q122" s="189"/>
      <c r="R122" s="229"/>
      <c r="S122" s="188">
        <f t="shared" si="51"/>
        <v>0</v>
      </c>
      <c r="T122" s="188">
        <f t="shared" si="50"/>
        <v>0</v>
      </c>
      <c r="U122" s="216"/>
      <c r="V122" s="253"/>
      <c r="W122" s="253"/>
      <c r="X122" s="287"/>
    </row>
    <row r="123" spans="1:24" ht="12.75">
      <c r="A123" s="218"/>
      <c r="B123" s="230" t="s">
        <v>45</v>
      </c>
      <c r="C123" s="196">
        <f aca="true" t="shared" si="52" ref="C123:J123">SUM(C113:C122)</f>
        <v>0</v>
      </c>
      <c r="D123" s="196">
        <f t="shared" si="52"/>
        <v>0</v>
      </c>
      <c r="E123" s="196">
        <f t="shared" si="52"/>
        <v>0</v>
      </c>
      <c r="F123" s="196">
        <f t="shared" si="52"/>
        <v>0</v>
      </c>
      <c r="G123" s="196">
        <f t="shared" si="52"/>
        <v>0</v>
      </c>
      <c r="H123" s="196">
        <f t="shared" si="52"/>
        <v>0</v>
      </c>
      <c r="I123" s="199">
        <f t="shared" si="52"/>
        <v>0</v>
      </c>
      <c r="J123" s="199">
        <f t="shared" si="52"/>
        <v>0</v>
      </c>
      <c r="K123" s="218"/>
      <c r="L123" s="218"/>
      <c r="M123" s="230" t="s">
        <v>3</v>
      </c>
      <c r="N123" s="198">
        <f aca="true" t="shared" si="53" ref="N123:T123">SUM(N113:N122)</f>
        <v>0</v>
      </c>
      <c r="O123" s="198">
        <f t="shared" si="53"/>
        <v>0</v>
      </c>
      <c r="P123" s="198">
        <f t="shared" si="53"/>
        <v>0</v>
      </c>
      <c r="Q123" s="263">
        <f t="shared" si="53"/>
        <v>0</v>
      </c>
      <c r="R123" s="198">
        <f t="shared" si="53"/>
        <v>0</v>
      </c>
      <c r="S123" s="198">
        <f t="shared" si="53"/>
        <v>0</v>
      </c>
      <c r="T123" s="198">
        <f t="shared" si="53"/>
        <v>0</v>
      </c>
      <c r="U123" s="216"/>
      <c r="V123" s="254">
        <f>+J123-T123</f>
        <v>0</v>
      </c>
      <c r="W123" s="256">
        <v>0</v>
      </c>
      <c r="X123" s="287">
        <f>V123-W123</f>
        <v>0</v>
      </c>
    </row>
    <row r="124" spans="1:24" ht="12.7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41"/>
      <c r="O124" s="241"/>
      <c r="P124" s="241"/>
      <c r="Q124" s="241"/>
      <c r="R124" s="241"/>
      <c r="S124" s="241"/>
      <c r="T124" s="241"/>
      <c r="U124" s="216"/>
      <c r="V124" s="244"/>
      <c r="W124" s="244"/>
      <c r="X124" s="287"/>
    </row>
    <row r="125" spans="1:24" ht="12.75">
      <c r="A125" s="223" t="s">
        <v>194</v>
      </c>
      <c r="B125" s="224">
        <v>104110</v>
      </c>
      <c r="C125" s="225" t="s">
        <v>195</v>
      </c>
      <c r="D125" s="218"/>
      <c r="E125" s="216"/>
      <c r="F125" s="216"/>
      <c r="G125" s="216"/>
      <c r="H125" s="216"/>
      <c r="I125" s="216"/>
      <c r="J125" s="216"/>
      <c r="K125" s="216"/>
      <c r="L125" s="216"/>
      <c r="M125" s="216"/>
      <c r="N125" s="241"/>
      <c r="O125" s="241"/>
      <c r="P125" s="241"/>
      <c r="Q125" s="241"/>
      <c r="R125" s="241"/>
      <c r="S125" s="241"/>
      <c r="T125" s="241"/>
      <c r="U125" s="216"/>
      <c r="V125" s="244"/>
      <c r="W125" s="244"/>
      <c r="X125" s="287"/>
    </row>
    <row r="126" spans="1:24" ht="12.75">
      <c r="A126" s="217">
        <v>1000</v>
      </c>
      <c r="B126" s="220" t="s">
        <v>26</v>
      </c>
      <c r="C126" s="189"/>
      <c r="D126" s="189"/>
      <c r="E126" s="189"/>
      <c r="F126" s="189"/>
      <c r="G126" s="189"/>
      <c r="H126" s="190">
        <f>payroll!Z339</f>
        <v>0</v>
      </c>
      <c r="I126" s="191">
        <f>SUM(E126:H126)</f>
        <v>0</v>
      </c>
      <c r="J126" s="191">
        <f>+C126+D126-I126</f>
        <v>0</v>
      </c>
      <c r="K126" s="218"/>
      <c r="L126" s="218">
        <v>9100</v>
      </c>
      <c r="M126" s="220" t="s">
        <v>27</v>
      </c>
      <c r="N126" s="228"/>
      <c r="O126" s="228"/>
      <c r="P126" s="228"/>
      <c r="Q126" s="228"/>
      <c r="R126" s="228"/>
      <c r="S126" s="187">
        <f aca="true" t="shared" si="54" ref="S126:S136">SUM(P126:R126)</f>
        <v>0</v>
      </c>
      <c r="T126" s="187">
        <f>+N126+O126-S126</f>
        <v>0</v>
      </c>
      <c r="U126" s="216"/>
      <c r="V126" s="253"/>
      <c r="W126" s="253"/>
      <c r="X126" s="287"/>
    </row>
    <row r="127" spans="1:24" ht="12.75">
      <c r="A127" s="217">
        <v>1900</v>
      </c>
      <c r="B127" s="220" t="s">
        <v>28</v>
      </c>
      <c r="C127" s="189"/>
      <c r="D127" s="189"/>
      <c r="E127" s="189"/>
      <c r="F127" s="189"/>
      <c r="G127" s="189"/>
      <c r="H127" s="190">
        <f>payroll!AA339</f>
        <v>0</v>
      </c>
      <c r="I127" s="191">
        <f aca="true" t="shared" si="55" ref="I127:I135">SUM(E127:H127)</f>
        <v>0</v>
      </c>
      <c r="J127" s="191">
        <f aca="true" t="shared" si="56" ref="J127:J135">+C127+D127-I127</f>
        <v>0</v>
      </c>
      <c r="K127" s="218"/>
      <c r="L127" s="218">
        <v>9150</v>
      </c>
      <c r="M127" s="220" t="s">
        <v>29</v>
      </c>
      <c r="N127" s="228"/>
      <c r="O127" s="228"/>
      <c r="P127" s="228"/>
      <c r="Q127" s="228"/>
      <c r="R127" s="228"/>
      <c r="S127" s="187">
        <f t="shared" si="54"/>
        <v>0</v>
      </c>
      <c r="T127" s="187">
        <f aca="true" t="shared" si="57" ref="T127:T135">+N127+O127-S127</f>
        <v>0</v>
      </c>
      <c r="U127" s="216"/>
      <c r="V127" s="253"/>
      <c r="W127" s="253"/>
      <c r="X127" s="287"/>
    </row>
    <row r="128" spans="1:24" ht="12.75">
      <c r="A128" s="217">
        <v>2000</v>
      </c>
      <c r="B128" s="220" t="s">
        <v>30</v>
      </c>
      <c r="C128" s="189"/>
      <c r="D128" s="189"/>
      <c r="E128" s="189"/>
      <c r="F128" s="189"/>
      <c r="G128" s="189"/>
      <c r="H128" s="192"/>
      <c r="I128" s="191">
        <f t="shared" si="55"/>
        <v>0</v>
      </c>
      <c r="J128" s="191">
        <f t="shared" si="56"/>
        <v>0</v>
      </c>
      <c r="K128" s="218"/>
      <c r="L128" s="218">
        <v>9210</v>
      </c>
      <c r="M128" s="220" t="s">
        <v>31</v>
      </c>
      <c r="N128" s="228"/>
      <c r="O128" s="228"/>
      <c r="P128" s="228"/>
      <c r="Q128" s="228"/>
      <c r="R128" s="228"/>
      <c r="S128" s="187">
        <f>SUM(P128:R128)</f>
        <v>0</v>
      </c>
      <c r="T128" s="187">
        <f t="shared" si="57"/>
        <v>0</v>
      </c>
      <c r="U128" s="216"/>
      <c r="V128" s="253"/>
      <c r="W128" s="253"/>
      <c r="X128" s="287"/>
    </row>
    <row r="129" spans="1:24" ht="12.75">
      <c r="A129" s="217">
        <v>3000</v>
      </c>
      <c r="B129" s="220" t="s">
        <v>32</v>
      </c>
      <c r="C129" s="189"/>
      <c r="D129" s="189"/>
      <c r="E129" s="189"/>
      <c r="F129" s="189"/>
      <c r="G129" s="189"/>
      <c r="H129" s="192"/>
      <c r="I129" s="191">
        <f t="shared" si="55"/>
        <v>0</v>
      </c>
      <c r="J129" s="191">
        <f t="shared" si="56"/>
        <v>0</v>
      </c>
      <c r="K129" s="218"/>
      <c r="L129" s="218">
        <v>9600</v>
      </c>
      <c r="M129" s="220" t="s">
        <v>33</v>
      </c>
      <c r="N129" s="228"/>
      <c r="O129" s="228"/>
      <c r="P129" s="228"/>
      <c r="Q129" s="228"/>
      <c r="R129" s="228"/>
      <c r="S129" s="187">
        <f t="shared" si="54"/>
        <v>0</v>
      </c>
      <c r="T129" s="187">
        <f t="shared" si="57"/>
        <v>0</v>
      </c>
      <c r="U129" s="216"/>
      <c r="V129" s="253"/>
      <c r="W129" s="253"/>
      <c r="X129" s="287"/>
    </row>
    <row r="130" spans="1:24" ht="12.75">
      <c r="A130" s="217">
        <v>4000</v>
      </c>
      <c r="B130" s="220" t="s">
        <v>34</v>
      </c>
      <c r="C130" s="189"/>
      <c r="D130" s="189"/>
      <c r="E130" s="189"/>
      <c r="F130" s="189"/>
      <c r="G130" s="189"/>
      <c r="H130" s="192"/>
      <c r="I130" s="191">
        <f t="shared" si="55"/>
        <v>0</v>
      </c>
      <c r="J130" s="191">
        <f t="shared" si="56"/>
        <v>0</v>
      </c>
      <c r="K130" s="218"/>
      <c r="L130" s="218">
        <v>9700</v>
      </c>
      <c r="M130" s="220" t="s">
        <v>35</v>
      </c>
      <c r="N130" s="228"/>
      <c r="O130" s="228"/>
      <c r="P130" s="228"/>
      <c r="Q130" s="228"/>
      <c r="R130" s="228"/>
      <c r="S130" s="187">
        <f t="shared" si="54"/>
        <v>0</v>
      </c>
      <c r="T130" s="187">
        <f t="shared" si="57"/>
        <v>0</v>
      </c>
      <c r="U130" s="216"/>
      <c r="V130" s="253"/>
      <c r="W130" s="253"/>
      <c r="X130" s="287"/>
    </row>
    <row r="131" spans="1:24" ht="12.75">
      <c r="A131" s="217">
        <v>4500</v>
      </c>
      <c r="B131" s="220" t="s">
        <v>36</v>
      </c>
      <c r="C131" s="189"/>
      <c r="D131" s="189"/>
      <c r="E131" s="189"/>
      <c r="F131" s="189"/>
      <c r="G131" s="189"/>
      <c r="H131" s="189"/>
      <c r="I131" s="191">
        <f t="shared" si="55"/>
        <v>0</v>
      </c>
      <c r="J131" s="191">
        <f t="shared" si="56"/>
        <v>0</v>
      </c>
      <c r="K131" s="218"/>
      <c r="L131" s="218">
        <v>9801</v>
      </c>
      <c r="M131" s="220" t="s">
        <v>37</v>
      </c>
      <c r="N131" s="228"/>
      <c r="O131" s="228"/>
      <c r="P131" s="228"/>
      <c r="Q131" s="228"/>
      <c r="R131" s="228"/>
      <c r="S131" s="187">
        <f t="shared" si="54"/>
        <v>0</v>
      </c>
      <c r="T131" s="187">
        <f t="shared" si="57"/>
        <v>0</v>
      </c>
      <c r="U131" s="216"/>
      <c r="V131" s="253"/>
      <c r="W131" s="253"/>
      <c r="X131" s="287"/>
    </row>
    <row r="132" spans="1:24" ht="12.75">
      <c r="A132" s="217">
        <v>5000</v>
      </c>
      <c r="B132" s="220" t="s">
        <v>38</v>
      </c>
      <c r="C132" s="189"/>
      <c r="D132" s="189"/>
      <c r="E132" s="189"/>
      <c r="F132" s="189"/>
      <c r="G132" s="189"/>
      <c r="H132" s="189"/>
      <c r="I132" s="191">
        <f t="shared" si="55"/>
        <v>0</v>
      </c>
      <c r="J132" s="191">
        <f t="shared" si="56"/>
        <v>0</v>
      </c>
      <c r="K132" s="218"/>
      <c r="L132" s="218">
        <v>9802</v>
      </c>
      <c r="M132" s="220" t="s">
        <v>39</v>
      </c>
      <c r="N132" s="228"/>
      <c r="O132" s="228"/>
      <c r="P132" s="228"/>
      <c r="Q132" s="228"/>
      <c r="R132" s="228"/>
      <c r="S132" s="187">
        <f t="shared" si="54"/>
        <v>0</v>
      </c>
      <c r="T132" s="187">
        <f t="shared" si="57"/>
        <v>0</v>
      </c>
      <c r="U132" s="216"/>
      <c r="V132" s="253"/>
      <c r="W132" s="253"/>
      <c r="X132" s="287"/>
    </row>
    <row r="133" spans="1:24" ht="12.75">
      <c r="A133" s="217">
        <v>6000</v>
      </c>
      <c r="B133" s="220" t="s">
        <v>40</v>
      </c>
      <c r="C133" s="189"/>
      <c r="D133" s="189"/>
      <c r="E133" s="189"/>
      <c r="F133" s="189"/>
      <c r="G133" s="189"/>
      <c r="H133" s="189"/>
      <c r="I133" s="191">
        <f t="shared" si="55"/>
        <v>0</v>
      </c>
      <c r="J133" s="191">
        <f t="shared" si="56"/>
        <v>0</v>
      </c>
      <c r="K133" s="218"/>
      <c r="L133" s="218">
        <v>9900</v>
      </c>
      <c r="M133" s="220" t="s">
        <v>41</v>
      </c>
      <c r="N133" s="228"/>
      <c r="O133" s="228"/>
      <c r="P133" s="228"/>
      <c r="Q133" s="228"/>
      <c r="R133" s="228"/>
      <c r="S133" s="187">
        <f t="shared" si="54"/>
        <v>0</v>
      </c>
      <c r="T133" s="187">
        <f t="shared" si="57"/>
        <v>0</v>
      </c>
      <c r="U133" s="216"/>
      <c r="V133" s="253"/>
      <c r="W133" s="253"/>
      <c r="X133" s="287"/>
    </row>
    <row r="134" spans="1:24" ht="12.75">
      <c r="A134" s="218">
        <v>7000</v>
      </c>
      <c r="B134" s="220" t="s">
        <v>39</v>
      </c>
      <c r="C134" s="189"/>
      <c r="D134" s="189"/>
      <c r="E134" s="189"/>
      <c r="F134" s="189"/>
      <c r="G134" s="189"/>
      <c r="H134" s="189"/>
      <c r="I134" s="191">
        <f t="shared" si="55"/>
        <v>0</v>
      </c>
      <c r="J134" s="191">
        <f t="shared" si="56"/>
        <v>0</v>
      </c>
      <c r="K134" s="218"/>
      <c r="L134" s="218">
        <v>9960</v>
      </c>
      <c r="M134" s="220" t="s">
        <v>42</v>
      </c>
      <c r="N134" s="228"/>
      <c r="O134" s="228"/>
      <c r="P134" s="228"/>
      <c r="Q134" s="228"/>
      <c r="R134" s="228"/>
      <c r="S134" s="187">
        <f t="shared" si="54"/>
        <v>0</v>
      </c>
      <c r="T134" s="187">
        <f t="shared" si="57"/>
        <v>0</v>
      </c>
      <c r="U134" s="216"/>
      <c r="V134" s="253"/>
      <c r="W134" s="253"/>
      <c r="X134" s="287"/>
    </row>
    <row r="135" spans="1:24" ht="12.75">
      <c r="A135" s="218">
        <v>8000</v>
      </c>
      <c r="B135" s="220" t="s">
        <v>43</v>
      </c>
      <c r="C135" s="193"/>
      <c r="D135" s="193"/>
      <c r="E135" s="193"/>
      <c r="F135" s="193"/>
      <c r="G135" s="193"/>
      <c r="H135" s="192"/>
      <c r="I135" s="195">
        <f t="shared" si="55"/>
        <v>0</v>
      </c>
      <c r="J135" s="191">
        <f t="shared" si="56"/>
        <v>0</v>
      </c>
      <c r="K135" s="218"/>
      <c r="L135" s="219" t="s">
        <v>44</v>
      </c>
      <c r="M135" s="221"/>
      <c r="N135" s="189"/>
      <c r="O135" s="189"/>
      <c r="P135" s="229"/>
      <c r="Q135" s="189"/>
      <c r="R135" s="229"/>
      <c r="S135" s="187">
        <f t="shared" si="54"/>
        <v>0</v>
      </c>
      <c r="T135" s="187">
        <f t="shared" si="57"/>
        <v>0</v>
      </c>
      <c r="U135" s="216"/>
      <c r="V135" s="253"/>
      <c r="W135" s="253"/>
      <c r="X135" s="287"/>
    </row>
    <row r="136" spans="1:24" ht="12.75">
      <c r="A136" s="218"/>
      <c r="B136" s="230" t="s">
        <v>45</v>
      </c>
      <c r="C136" s="196">
        <f aca="true" t="shared" si="58" ref="C136:J136">SUM(C126:C135)</f>
        <v>0</v>
      </c>
      <c r="D136" s="196">
        <f t="shared" si="58"/>
        <v>0</v>
      </c>
      <c r="E136" s="196">
        <f t="shared" si="58"/>
        <v>0</v>
      </c>
      <c r="F136" s="196">
        <f t="shared" si="58"/>
        <v>0</v>
      </c>
      <c r="G136" s="196">
        <f t="shared" si="58"/>
        <v>0</v>
      </c>
      <c r="H136" s="262">
        <f t="shared" si="58"/>
        <v>0</v>
      </c>
      <c r="I136" s="199">
        <f t="shared" si="58"/>
        <v>0</v>
      </c>
      <c r="J136" s="199">
        <f t="shared" si="58"/>
        <v>0</v>
      </c>
      <c r="K136" s="218"/>
      <c r="L136" s="218"/>
      <c r="M136" s="230" t="s">
        <v>3</v>
      </c>
      <c r="N136" s="198">
        <f aca="true" t="shared" si="59" ref="N136:T136">SUM(N126:N135)</f>
        <v>0</v>
      </c>
      <c r="O136" s="198">
        <f t="shared" si="59"/>
        <v>0</v>
      </c>
      <c r="P136" s="198">
        <f t="shared" si="59"/>
        <v>0</v>
      </c>
      <c r="Q136" s="198">
        <f t="shared" si="59"/>
        <v>0</v>
      </c>
      <c r="R136" s="198">
        <f t="shared" si="59"/>
        <v>0</v>
      </c>
      <c r="S136" s="264">
        <f t="shared" si="54"/>
        <v>0</v>
      </c>
      <c r="T136" s="265">
        <f t="shared" si="59"/>
        <v>0</v>
      </c>
      <c r="U136" s="216"/>
      <c r="V136" s="254">
        <f>+J136-T136</f>
        <v>0</v>
      </c>
      <c r="W136" s="256">
        <v>0</v>
      </c>
      <c r="X136" s="287">
        <f>V136-W136</f>
        <v>0</v>
      </c>
    </row>
    <row r="137" spans="1:24" ht="12.75">
      <c r="A137" s="216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41"/>
      <c r="O137" s="241"/>
      <c r="P137" s="241"/>
      <c r="Q137" s="241"/>
      <c r="R137" s="241"/>
      <c r="S137" s="241"/>
      <c r="T137" s="241"/>
      <c r="U137" s="216"/>
      <c r="V137" s="244"/>
      <c r="W137" s="244"/>
      <c r="X137" s="287"/>
    </row>
    <row r="138" spans="1:24" ht="12.75">
      <c r="A138" s="223" t="s">
        <v>194</v>
      </c>
      <c r="B138" s="224">
        <v>104110</v>
      </c>
      <c r="C138" s="225" t="s">
        <v>195</v>
      </c>
      <c r="D138" s="218"/>
      <c r="E138" s="216"/>
      <c r="F138" s="216"/>
      <c r="G138" s="216"/>
      <c r="H138" s="216"/>
      <c r="I138" s="216"/>
      <c r="J138" s="216"/>
      <c r="K138" s="216"/>
      <c r="L138" s="216"/>
      <c r="M138" s="216"/>
      <c r="N138" s="241"/>
      <c r="O138" s="241"/>
      <c r="P138" s="241"/>
      <c r="Q138" s="241"/>
      <c r="R138" s="241"/>
      <c r="S138" s="241"/>
      <c r="T138" s="241"/>
      <c r="U138" s="216"/>
      <c r="V138" s="244"/>
      <c r="W138" s="244"/>
      <c r="X138" s="287"/>
    </row>
    <row r="139" spans="1:24" ht="12.75">
      <c r="A139" s="217">
        <v>1000</v>
      </c>
      <c r="B139" s="220" t="s">
        <v>26</v>
      </c>
      <c r="C139" s="189"/>
      <c r="D139" s="189"/>
      <c r="E139" s="189"/>
      <c r="F139" s="189"/>
      <c r="G139" s="189"/>
      <c r="H139" s="189"/>
      <c r="I139" s="191">
        <f>SUM(E139:H139)</f>
        <v>0</v>
      </c>
      <c r="J139" s="191">
        <f>+C139+D139-I139</f>
        <v>0</v>
      </c>
      <c r="K139" s="218"/>
      <c r="L139" s="218">
        <v>9100</v>
      </c>
      <c r="M139" s="220" t="s">
        <v>27</v>
      </c>
      <c r="N139" s="228"/>
      <c r="O139" s="228"/>
      <c r="P139" s="228"/>
      <c r="Q139" s="228"/>
      <c r="R139" s="228"/>
      <c r="S139" s="187">
        <f>SUM(P139:R139)</f>
        <v>0</v>
      </c>
      <c r="T139" s="187">
        <f>+N139+O139-S139</f>
        <v>0</v>
      </c>
      <c r="U139" s="216"/>
      <c r="V139" s="253"/>
      <c r="W139" s="253"/>
      <c r="X139" s="287"/>
    </row>
    <row r="140" spans="1:24" ht="12.75">
      <c r="A140" s="217">
        <v>1900</v>
      </c>
      <c r="B140" s="220" t="s">
        <v>28</v>
      </c>
      <c r="C140" s="189"/>
      <c r="D140" s="189"/>
      <c r="E140" s="189"/>
      <c r="F140" s="189"/>
      <c r="G140" s="189"/>
      <c r="H140" s="189"/>
      <c r="I140" s="191">
        <f>SUM(E140:H140)</f>
        <v>0</v>
      </c>
      <c r="J140" s="191">
        <f aca="true" t="shared" si="60" ref="J140:J148">+C140+D140-I140</f>
        <v>0</v>
      </c>
      <c r="K140" s="218"/>
      <c r="L140" s="218">
        <v>9150</v>
      </c>
      <c r="M140" s="220" t="s">
        <v>29</v>
      </c>
      <c r="N140" s="228"/>
      <c r="O140" s="228"/>
      <c r="P140" s="228"/>
      <c r="Q140" s="228"/>
      <c r="R140" s="228"/>
      <c r="S140" s="187">
        <f aca="true" t="shared" si="61" ref="S140:S148">SUM(P140:R140)</f>
        <v>0</v>
      </c>
      <c r="T140" s="187">
        <f aca="true" t="shared" si="62" ref="T140:T148">+N140+O140-S140</f>
        <v>0</v>
      </c>
      <c r="U140" s="216"/>
      <c r="V140" s="253"/>
      <c r="W140" s="253"/>
      <c r="X140" s="287"/>
    </row>
    <row r="141" spans="1:24" ht="12.75">
      <c r="A141" s="217">
        <v>2000</v>
      </c>
      <c r="B141" s="220" t="s">
        <v>30</v>
      </c>
      <c r="C141" s="189"/>
      <c r="D141" s="189"/>
      <c r="E141" s="189"/>
      <c r="F141" s="189"/>
      <c r="G141" s="189"/>
      <c r="H141" s="192"/>
      <c r="I141" s="191">
        <f aca="true" t="shared" si="63" ref="I141:I148">SUM(E141:H141)</f>
        <v>0</v>
      </c>
      <c r="J141" s="191">
        <f t="shared" si="60"/>
        <v>0</v>
      </c>
      <c r="K141" s="218"/>
      <c r="L141" s="218">
        <v>9210</v>
      </c>
      <c r="M141" s="220" t="s">
        <v>31</v>
      </c>
      <c r="N141" s="228"/>
      <c r="O141" s="228"/>
      <c r="P141" s="228"/>
      <c r="Q141" s="228"/>
      <c r="R141" s="228"/>
      <c r="S141" s="187">
        <f>SUM(P141:R141)</f>
        <v>0</v>
      </c>
      <c r="T141" s="187">
        <f t="shared" si="62"/>
        <v>0</v>
      </c>
      <c r="U141" s="216"/>
      <c r="V141" s="253"/>
      <c r="W141" s="253"/>
      <c r="X141" s="287"/>
    </row>
    <row r="142" spans="1:24" ht="12.75">
      <c r="A142" s="217">
        <v>3000</v>
      </c>
      <c r="B142" s="220" t="s">
        <v>32</v>
      </c>
      <c r="C142" s="189"/>
      <c r="D142" s="189"/>
      <c r="E142" s="189"/>
      <c r="F142" s="189"/>
      <c r="G142" s="189"/>
      <c r="H142" s="192"/>
      <c r="I142" s="191">
        <f t="shared" si="63"/>
        <v>0</v>
      </c>
      <c r="J142" s="191">
        <f t="shared" si="60"/>
        <v>0</v>
      </c>
      <c r="K142" s="218"/>
      <c r="L142" s="218">
        <v>9600</v>
      </c>
      <c r="M142" s="220" t="s">
        <v>33</v>
      </c>
      <c r="N142" s="228"/>
      <c r="O142" s="228"/>
      <c r="P142" s="228"/>
      <c r="Q142" s="228"/>
      <c r="R142" s="228"/>
      <c r="S142" s="187">
        <f t="shared" si="61"/>
        <v>0</v>
      </c>
      <c r="T142" s="187">
        <f t="shared" si="62"/>
        <v>0</v>
      </c>
      <c r="U142" s="216"/>
      <c r="V142" s="253"/>
      <c r="W142" s="253"/>
      <c r="X142" s="287"/>
    </row>
    <row r="143" spans="1:24" ht="12.75">
      <c r="A143" s="217">
        <v>4000</v>
      </c>
      <c r="B143" s="220" t="s">
        <v>34</v>
      </c>
      <c r="C143" s="189"/>
      <c r="D143" s="189"/>
      <c r="E143" s="189"/>
      <c r="F143" s="189"/>
      <c r="G143" s="189"/>
      <c r="H143" s="192"/>
      <c r="I143" s="191">
        <f t="shared" si="63"/>
        <v>0</v>
      </c>
      <c r="J143" s="191">
        <f t="shared" si="60"/>
        <v>0</v>
      </c>
      <c r="K143" s="218"/>
      <c r="L143" s="218">
        <v>9700</v>
      </c>
      <c r="M143" s="220" t="s">
        <v>35</v>
      </c>
      <c r="N143" s="228"/>
      <c r="O143" s="228"/>
      <c r="P143" s="228"/>
      <c r="Q143" s="228"/>
      <c r="R143" s="228"/>
      <c r="S143" s="187">
        <f t="shared" si="61"/>
        <v>0</v>
      </c>
      <c r="T143" s="187">
        <f t="shared" si="62"/>
        <v>0</v>
      </c>
      <c r="U143" s="216"/>
      <c r="V143" s="253"/>
      <c r="W143" s="253"/>
      <c r="X143" s="287"/>
    </row>
    <row r="144" spans="1:24" ht="12.75">
      <c r="A144" s="217">
        <v>4500</v>
      </c>
      <c r="B144" s="220" t="s">
        <v>36</v>
      </c>
      <c r="C144" s="189"/>
      <c r="D144" s="189"/>
      <c r="E144" s="189"/>
      <c r="F144" s="189"/>
      <c r="G144" s="189"/>
      <c r="H144" s="189"/>
      <c r="I144" s="191">
        <f t="shared" si="63"/>
        <v>0</v>
      </c>
      <c r="J144" s="191">
        <f t="shared" si="60"/>
        <v>0</v>
      </c>
      <c r="K144" s="218"/>
      <c r="L144" s="218">
        <v>9801</v>
      </c>
      <c r="M144" s="220" t="s">
        <v>37</v>
      </c>
      <c r="N144" s="228"/>
      <c r="O144" s="228"/>
      <c r="P144" s="228"/>
      <c r="Q144" s="228"/>
      <c r="R144" s="228"/>
      <c r="S144" s="187">
        <f t="shared" si="61"/>
        <v>0</v>
      </c>
      <c r="T144" s="187">
        <f t="shared" si="62"/>
        <v>0</v>
      </c>
      <c r="U144" s="216"/>
      <c r="V144" s="253"/>
      <c r="W144" s="253"/>
      <c r="X144" s="287"/>
    </row>
    <row r="145" spans="1:24" ht="12.75">
      <c r="A145" s="217">
        <v>5000</v>
      </c>
      <c r="B145" s="220" t="s">
        <v>38</v>
      </c>
      <c r="C145" s="189"/>
      <c r="D145" s="189"/>
      <c r="E145" s="189"/>
      <c r="F145" s="189"/>
      <c r="G145" s="189"/>
      <c r="H145" s="189"/>
      <c r="I145" s="191">
        <f t="shared" si="63"/>
        <v>0</v>
      </c>
      <c r="J145" s="191">
        <f t="shared" si="60"/>
        <v>0</v>
      </c>
      <c r="K145" s="218"/>
      <c r="L145" s="218">
        <v>9802</v>
      </c>
      <c r="M145" s="220" t="s">
        <v>39</v>
      </c>
      <c r="N145" s="228"/>
      <c r="O145" s="228"/>
      <c r="P145" s="228"/>
      <c r="Q145" s="228"/>
      <c r="R145" s="228"/>
      <c r="S145" s="187">
        <f t="shared" si="61"/>
        <v>0</v>
      </c>
      <c r="T145" s="187">
        <f t="shared" si="62"/>
        <v>0</v>
      </c>
      <c r="U145" s="216"/>
      <c r="V145" s="253"/>
      <c r="W145" s="253"/>
      <c r="X145" s="287"/>
    </row>
    <row r="146" spans="1:24" ht="12.75">
      <c r="A146" s="217">
        <v>6000</v>
      </c>
      <c r="B146" s="220" t="s">
        <v>40</v>
      </c>
      <c r="C146" s="189"/>
      <c r="D146" s="189"/>
      <c r="E146" s="189"/>
      <c r="F146" s="189"/>
      <c r="G146" s="189"/>
      <c r="H146" s="189"/>
      <c r="I146" s="191">
        <f t="shared" si="63"/>
        <v>0</v>
      </c>
      <c r="J146" s="191">
        <f t="shared" si="60"/>
        <v>0</v>
      </c>
      <c r="K146" s="218"/>
      <c r="L146" s="218">
        <v>9900</v>
      </c>
      <c r="M146" s="220" t="s">
        <v>41</v>
      </c>
      <c r="N146" s="228"/>
      <c r="O146" s="228"/>
      <c r="P146" s="228"/>
      <c r="Q146" s="228"/>
      <c r="R146" s="228"/>
      <c r="S146" s="187">
        <f t="shared" si="61"/>
        <v>0</v>
      </c>
      <c r="T146" s="187">
        <f t="shared" si="62"/>
        <v>0</v>
      </c>
      <c r="U146" s="216"/>
      <c r="V146" s="253"/>
      <c r="W146" s="253"/>
      <c r="X146" s="287"/>
    </row>
    <row r="147" spans="1:24" ht="12.75">
      <c r="A147" s="218">
        <v>7000</v>
      </c>
      <c r="B147" s="220" t="s">
        <v>39</v>
      </c>
      <c r="C147" s="189"/>
      <c r="D147" s="189"/>
      <c r="E147" s="189"/>
      <c r="F147" s="189"/>
      <c r="G147" s="189"/>
      <c r="H147" s="189"/>
      <c r="I147" s="191">
        <f t="shared" si="63"/>
        <v>0</v>
      </c>
      <c r="J147" s="191">
        <f t="shared" si="60"/>
        <v>0</v>
      </c>
      <c r="K147" s="218"/>
      <c r="L147" s="218">
        <v>9960</v>
      </c>
      <c r="M147" s="220" t="s">
        <v>42</v>
      </c>
      <c r="N147" s="228"/>
      <c r="O147" s="228"/>
      <c r="P147" s="228"/>
      <c r="Q147" s="228"/>
      <c r="R147" s="228"/>
      <c r="S147" s="187">
        <f t="shared" si="61"/>
        <v>0</v>
      </c>
      <c r="T147" s="187">
        <f t="shared" si="62"/>
        <v>0</v>
      </c>
      <c r="U147" s="216"/>
      <c r="V147" s="253"/>
      <c r="W147" s="253"/>
      <c r="X147" s="287"/>
    </row>
    <row r="148" spans="1:24" ht="12.75">
      <c r="A148" s="218">
        <v>8000</v>
      </c>
      <c r="B148" s="220" t="s">
        <v>43</v>
      </c>
      <c r="C148" s="193"/>
      <c r="D148" s="193"/>
      <c r="E148" s="193"/>
      <c r="F148" s="193"/>
      <c r="G148" s="193"/>
      <c r="H148" s="193"/>
      <c r="I148" s="195">
        <f t="shared" si="63"/>
        <v>0</v>
      </c>
      <c r="J148" s="191">
        <f t="shared" si="60"/>
        <v>0</v>
      </c>
      <c r="K148" s="218"/>
      <c r="L148" s="219" t="s">
        <v>44</v>
      </c>
      <c r="M148" s="221"/>
      <c r="N148" s="189"/>
      <c r="O148" s="189"/>
      <c r="P148" s="229"/>
      <c r="Q148" s="189"/>
      <c r="R148" s="229"/>
      <c r="S148" s="188">
        <f t="shared" si="61"/>
        <v>0</v>
      </c>
      <c r="T148" s="188">
        <f t="shared" si="62"/>
        <v>0</v>
      </c>
      <c r="U148" s="216"/>
      <c r="V148" s="253"/>
      <c r="W148" s="253"/>
      <c r="X148" s="287"/>
    </row>
    <row r="149" spans="1:24" ht="12.75">
      <c r="A149" s="218"/>
      <c r="B149" s="230" t="s">
        <v>45</v>
      </c>
      <c r="C149" s="196">
        <f aca="true" t="shared" si="64" ref="C149:J149">SUM(C139:C148)</f>
        <v>0</v>
      </c>
      <c r="D149" s="196">
        <f t="shared" si="64"/>
        <v>0</v>
      </c>
      <c r="E149" s="196">
        <f t="shared" si="64"/>
        <v>0</v>
      </c>
      <c r="F149" s="196">
        <f t="shared" si="64"/>
        <v>0</v>
      </c>
      <c r="G149" s="196">
        <f t="shared" si="64"/>
        <v>0</v>
      </c>
      <c r="H149" s="196">
        <f>SUM(H139:H148)</f>
        <v>0</v>
      </c>
      <c r="I149" s="199">
        <f t="shared" si="64"/>
        <v>0</v>
      </c>
      <c r="J149" s="199">
        <f t="shared" si="64"/>
        <v>0</v>
      </c>
      <c r="K149" s="218"/>
      <c r="L149" s="218"/>
      <c r="M149" s="230" t="s">
        <v>3</v>
      </c>
      <c r="N149" s="198">
        <f aca="true" t="shared" si="65" ref="N149:T149">SUM(N139:N148)</f>
        <v>0</v>
      </c>
      <c r="O149" s="198">
        <f t="shared" si="65"/>
        <v>0</v>
      </c>
      <c r="P149" s="198">
        <f t="shared" si="65"/>
        <v>0</v>
      </c>
      <c r="Q149" s="198">
        <f t="shared" si="65"/>
        <v>0</v>
      </c>
      <c r="R149" s="198">
        <f t="shared" si="65"/>
        <v>0</v>
      </c>
      <c r="S149" s="198">
        <f t="shared" si="65"/>
        <v>0</v>
      </c>
      <c r="T149" s="198">
        <f t="shared" si="65"/>
        <v>0</v>
      </c>
      <c r="U149" s="216"/>
      <c r="V149" s="254">
        <f>+J149-T149</f>
        <v>0</v>
      </c>
      <c r="W149" s="256">
        <v>0</v>
      </c>
      <c r="X149" s="287">
        <f>V149-W149</f>
        <v>0</v>
      </c>
    </row>
    <row r="150" spans="1:24" ht="12.75">
      <c r="A150" s="216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41"/>
      <c r="O150" s="241"/>
      <c r="P150" s="241"/>
      <c r="Q150" s="241"/>
      <c r="R150" s="241"/>
      <c r="S150" s="241"/>
      <c r="T150" s="241"/>
      <c r="U150" s="216"/>
      <c r="V150" s="244"/>
      <c r="W150" s="244"/>
      <c r="X150" s="287"/>
    </row>
    <row r="151" spans="1:24" ht="12.75">
      <c r="A151" s="223" t="s">
        <v>194</v>
      </c>
      <c r="B151" s="224">
        <v>104110</v>
      </c>
      <c r="C151" s="225" t="s">
        <v>195</v>
      </c>
      <c r="D151" s="218"/>
      <c r="E151" s="216"/>
      <c r="F151" s="216"/>
      <c r="G151" s="216"/>
      <c r="H151" s="216"/>
      <c r="I151" s="216"/>
      <c r="J151" s="216"/>
      <c r="K151" s="216"/>
      <c r="L151" s="216"/>
      <c r="M151" s="216"/>
      <c r="N151" s="241"/>
      <c r="O151" s="241"/>
      <c r="P151" s="241"/>
      <c r="Q151" s="241"/>
      <c r="R151" s="241"/>
      <c r="S151" s="241"/>
      <c r="T151" s="241"/>
      <c r="U151" s="216"/>
      <c r="V151" s="244"/>
      <c r="W151" s="244"/>
      <c r="X151" s="287"/>
    </row>
    <row r="152" spans="1:24" ht="12.75">
      <c r="A152" s="217">
        <v>1000</v>
      </c>
      <c r="B152" s="220" t="s">
        <v>26</v>
      </c>
      <c r="C152" s="189"/>
      <c r="D152" s="189"/>
      <c r="E152" s="189"/>
      <c r="F152" s="189"/>
      <c r="G152" s="189"/>
      <c r="H152" s="189"/>
      <c r="I152" s="191">
        <f>SUM(E152:H152)</f>
        <v>0</v>
      </c>
      <c r="J152" s="191">
        <f>+C152+D152-I152</f>
        <v>0</v>
      </c>
      <c r="K152" s="218"/>
      <c r="L152" s="218">
        <v>9100</v>
      </c>
      <c r="M152" s="220" t="s">
        <v>27</v>
      </c>
      <c r="N152" s="228"/>
      <c r="O152" s="228"/>
      <c r="P152" s="228"/>
      <c r="Q152" s="228"/>
      <c r="R152" s="228"/>
      <c r="S152" s="187">
        <f>SUM(P152:R152)</f>
        <v>0</v>
      </c>
      <c r="T152" s="187">
        <f>+N152+O152-S152</f>
        <v>0</v>
      </c>
      <c r="U152" s="216"/>
      <c r="V152" s="253"/>
      <c r="W152" s="253"/>
      <c r="X152" s="287"/>
    </row>
    <row r="153" spans="1:24" ht="12.75">
      <c r="A153" s="217">
        <v>1900</v>
      </c>
      <c r="B153" s="220" t="s">
        <v>28</v>
      </c>
      <c r="C153" s="189"/>
      <c r="D153" s="189"/>
      <c r="E153" s="189"/>
      <c r="F153" s="189"/>
      <c r="G153" s="189"/>
      <c r="H153" s="189"/>
      <c r="I153" s="191">
        <f aca="true" t="shared" si="66" ref="I153:I161">SUM(E153:H153)</f>
        <v>0</v>
      </c>
      <c r="J153" s="191">
        <f aca="true" t="shared" si="67" ref="J153:J161">+C153+D153-I153</f>
        <v>0</v>
      </c>
      <c r="K153" s="218"/>
      <c r="L153" s="218">
        <v>9150</v>
      </c>
      <c r="M153" s="220" t="s">
        <v>29</v>
      </c>
      <c r="N153" s="228"/>
      <c r="O153" s="228"/>
      <c r="P153" s="228"/>
      <c r="Q153" s="228"/>
      <c r="R153" s="228"/>
      <c r="S153" s="187">
        <f aca="true" t="shared" si="68" ref="S153:S161">SUM(P153:R153)</f>
        <v>0</v>
      </c>
      <c r="T153" s="187">
        <f aca="true" t="shared" si="69" ref="T153:T161">+N153+O153-S153</f>
        <v>0</v>
      </c>
      <c r="U153" s="216"/>
      <c r="V153" s="253"/>
      <c r="W153" s="253"/>
      <c r="X153" s="287"/>
    </row>
    <row r="154" spans="1:24" ht="12.75">
      <c r="A154" s="217">
        <v>2000</v>
      </c>
      <c r="B154" s="220" t="s">
        <v>30</v>
      </c>
      <c r="C154" s="189"/>
      <c r="D154" s="189"/>
      <c r="E154" s="189"/>
      <c r="F154" s="189"/>
      <c r="G154" s="189"/>
      <c r="H154" s="189"/>
      <c r="I154" s="191">
        <f t="shared" si="66"/>
        <v>0</v>
      </c>
      <c r="J154" s="191">
        <f t="shared" si="67"/>
        <v>0</v>
      </c>
      <c r="K154" s="218"/>
      <c r="L154" s="218">
        <v>9210</v>
      </c>
      <c r="M154" s="220" t="s">
        <v>31</v>
      </c>
      <c r="N154" s="228"/>
      <c r="O154" s="228"/>
      <c r="P154" s="228"/>
      <c r="Q154" s="228"/>
      <c r="R154" s="228"/>
      <c r="S154" s="187">
        <f t="shared" si="68"/>
        <v>0</v>
      </c>
      <c r="T154" s="187">
        <f t="shared" si="69"/>
        <v>0</v>
      </c>
      <c r="U154" s="216"/>
      <c r="V154" s="253"/>
      <c r="W154" s="253"/>
      <c r="X154" s="287"/>
    </row>
    <row r="155" spans="1:24" ht="12.75">
      <c r="A155" s="217">
        <v>3000</v>
      </c>
      <c r="B155" s="220" t="s">
        <v>32</v>
      </c>
      <c r="C155" s="189"/>
      <c r="D155" s="189"/>
      <c r="E155" s="189"/>
      <c r="F155" s="189"/>
      <c r="G155" s="189"/>
      <c r="H155" s="189"/>
      <c r="I155" s="191">
        <f t="shared" si="66"/>
        <v>0</v>
      </c>
      <c r="J155" s="191">
        <f t="shared" si="67"/>
        <v>0</v>
      </c>
      <c r="K155" s="218"/>
      <c r="L155" s="218">
        <v>9600</v>
      </c>
      <c r="M155" s="220" t="s">
        <v>33</v>
      </c>
      <c r="N155" s="228"/>
      <c r="O155" s="228"/>
      <c r="P155" s="228"/>
      <c r="Q155" s="228"/>
      <c r="R155" s="228"/>
      <c r="S155" s="187">
        <f t="shared" si="68"/>
        <v>0</v>
      </c>
      <c r="T155" s="187">
        <f t="shared" si="69"/>
        <v>0</v>
      </c>
      <c r="U155" s="216"/>
      <c r="V155" s="253"/>
      <c r="W155" s="253"/>
      <c r="X155" s="287"/>
    </row>
    <row r="156" spans="1:24" ht="12.75">
      <c r="A156" s="217">
        <v>4000</v>
      </c>
      <c r="B156" s="220" t="s">
        <v>34</v>
      </c>
      <c r="C156" s="189"/>
      <c r="D156" s="189"/>
      <c r="E156" s="189"/>
      <c r="F156" s="189"/>
      <c r="G156" s="189"/>
      <c r="H156" s="189"/>
      <c r="I156" s="191">
        <f t="shared" si="66"/>
        <v>0</v>
      </c>
      <c r="J156" s="191">
        <f t="shared" si="67"/>
        <v>0</v>
      </c>
      <c r="K156" s="218"/>
      <c r="L156" s="218">
        <v>9700</v>
      </c>
      <c r="M156" s="220" t="s">
        <v>35</v>
      </c>
      <c r="N156" s="228"/>
      <c r="O156" s="228"/>
      <c r="P156" s="228"/>
      <c r="Q156" s="228"/>
      <c r="R156" s="228"/>
      <c r="S156" s="187">
        <f t="shared" si="68"/>
        <v>0</v>
      </c>
      <c r="T156" s="187">
        <f t="shared" si="69"/>
        <v>0</v>
      </c>
      <c r="U156" s="216"/>
      <c r="V156" s="253"/>
      <c r="W156" s="253"/>
      <c r="X156" s="287"/>
    </row>
    <row r="157" spans="1:24" ht="12.75">
      <c r="A157" s="217">
        <v>4500</v>
      </c>
      <c r="B157" s="220" t="s">
        <v>36</v>
      </c>
      <c r="C157" s="189"/>
      <c r="D157" s="189"/>
      <c r="E157" s="189"/>
      <c r="F157" s="189"/>
      <c r="G157" s="189"/>
      <c r="H157" s="189"/>
      <c r="I157" s="191">
        <f t="shared" si="66"/>
        <v>0</v>
      </c>
      <c r="J157" s="191">
        <f t="shared" si="67"/>
        <v>0</v>
      </c>
      <c r="K157" s="218"/>
      <c r="L157" s="218">
        <v>9801</v>
      </c>
      <c r="M157" s="220" t="s">
        <v>37</v>
      </c>
      <c r="N157" s="228"/>
      <c r="O157" s="228"/>
      <c r="P157" s="228"/>
      <c r="Q157" s="228"/>
      <c r="R157" s="228"/>
      <c r="S157" s="187">
        <f t="shared" si="68"/>
        <v>0</v>
      </c>
      <c r="T157" s="187">
        <f t="shared" si="69"/>
        <v>0</v>
      </c>
      <c r="U157" s="216"/>
      <c r="V157" s="253"/>
      <c r="W157" s="253"/>
      <c r="X157" s="287"/>
    </row>
    <row r="158" spans="1:24" ht="12.75">
      <c r="A158" s="217">
        <v>5000</v>
      </c>
      <c r="B158" s="220" t="s">
        <v>38</v>
      </c>
      <c r="C158" s="189"/>
      <c r="D158" s="189"/>
      <c r="E158" s="189"/>
      <c r="F158" s="189"/>
      <c r="G158" s="189"/>
      <c r="H158" s="189"/>
      <c r="I158" s="191">
        <f t="shared" si="66"/>
        <v>0</v>
      </c>
      <c r="J158" s="191">
        <f t="shared" si="67"/>
        <v>0</v>
      </c>
      <c r="K158" s="218"/>
      <c r="L158" s="218">
        <v>9802</v>
      </c>
      <c r="M158" s="220" t="s">
        <v>39</v>
      </c>
      <c r="N158" s="228"/>
      <c r="O158" s="228"/>
      <c r="P158" s="228"/>
      <c r="Q158" s="228"/>
      <c r="R158" s="228"/>
      <c r="S158" s="187">
        <f t="shared" si="68"/>
        <v>0</v>
      </c>
      <c r="T158" s="187">
        <f t="shared" si="69"/>
        <v>0</v>
      </c>
      <c r="U158" s="216"/>
      <c r="V158" s="253"/>
      <c r="W158" s="253"/>
      <c r="X158" s="287"/>
    </row>
    <row r="159" spans="1:24" ht="12.75">
      <c r="A159" s="217">
        <v>6000</v>
      </c>
      <c r="B159" s="220" t="s">
        <v>40</v>
      </c>
      <c r="C159" s="189"/>
      <c r="D159" s="189"/>
      <c r="E159" s="189"/>
      <c r="F159" s="189"/>
      <c r="G159" s="189"/>
      <c r="H159" s="189"/>
      <c r="I159" s="191">
        <f t="shared" si="66"/>
        <v>0</v>
      </c>
      <c r="J159" s="191">
        <f t="shared" si="67"/>
        <v>0</v>
      </c>
      <c r="K159" s="218"/>
      <c r="L159" s="218">
        <v>9900</v>
      </c>
      <c r="M159" s="220" t="s">
        <v>41</v>
      </c>
      <c r="N159" s="228"/>
      <c r="O159" s="228"/>
      <c r="P159" s="228"/>
      <c r="Q159" s="228"/>
      <c r="R159" s="228"/>
      <c r="S159" s="187">
        <f t="shared" si="68"/>
        <v>0</v>
      </c>
      <c r="T159" s="187">
        <f t="shared" si="69"/>
        <v>0</v>
      </c>
      <c r="U159" s="216"/>
      <c r="V159" s="253"/>
      <c r="W159" s="253"/>
      <c r="X159" s="287"/>
    </row>
    <row r="160" spans="1:24" ht="12.75">
      <c r="A160" s="218">
        <v>7000</v>
      </c>
      <c r="B160" s="220" t="s">
        <v>39</v>
      </c>
      <c r="C160" s="189"/>
      <c r="D160" s="189"/>
      <c r="E160" s="189"/>
      <c r="F160" s="189"/>
      <c r="G160" s="189"/>
      <c r="H160" s="189"/>
      <c r="I160" s="191">
        <f t="shared" si="66"/>
        <v>0</v>
      </c>
      <c r="J160" s="191">
        <f t="shared" si="67"/>
        <v>0</v>
      </c>
      <c r="K160" s="218"/>
      <c r="L160" s="218">
        <v>9960</v>
      </c>
      <c r="M160" s="220" t="s">
        <v>42</v>
      </c>
      <c r="N160" s="228"/>
      <c r="O160" s="228"/>
      <c r="P160" s="228"/>
      <c r="Q160" s="228"/>
      <c r="R160" s="228"/>
      <c r="S160" s="187">
        <f t="shared" si="68"/>
        <v>0</v>
      </c>
      <c r="T160" s="187">
        <f t="shared" si="69"/>
        <v>0</v>
      </c>
      <c r="U160" s="216"/>
      <c r="V160" s="253"/>
      <c r="W160" s="253"/>
      <c r="X160" s="287"/>
    </row>
    <row r="161" spans="1:24" ht="12.75">
      <c r="A161" s="218">
        <v>8000</v>
      </c>
      <c r="B161" s="220" t="s">
        <v>43</v>
      </c>
      <c r="C161" s="193"/>
      <c r="D161" s="193"/>
      <c r="E161" s="193"/>
      <c r="F161" s="193"/>
      <c r="G161" s="193"/>
      <c r="H161" s="193"/>
      <c r="I161" s="195">
        <f t="shared" si="66"/>
        <v>0</v>
      </c>
      <c r="J161" s="191">
        <f t="shared" si="67"/>
        <v>0</v>
      </c>
      <c r="K161" s="218"/>
      <c r="L161" s="219" t="s">
        <v>44</v>
      </c>
      <c r="M161" s="221"/>
      <c r="N161" s="189"/>
      <c r="O161" s="189"/>
      <c r="P161" s="229"/>
      <c r="Q161" s="189"/>
      <c r="R161" s="229"/>
      <c r="S161" s="188">
        <f t="shared" si="68"/>
        <v>0</v>
      </c>
      <c r="T161" s="188">
        <f t="shared" si="69"/>
        <v>0</v>
      </c>
      <c r="U161" s="216"/>
      <c r="V161" s="253"/>
      <c r="W161" s="253"/>
      <c r="X161" s="287"/>
    </row>
    <row r="162" spans="1:24" ht="12.75">
      <c r="A162" s="218"/>
      <c r="B162" s="230" t="s">
        <v>45</v>
      </c>
      <c r="C162" s="196">
        <f aca="true" t="shared" si="70" ref="C162:J162">SUM(C152:C161)</f>
        <v>0</v>
      </c>
      <c r="D162" s="196">
        <f t="shared" si="70"/>
        <v>0</v>
      </c>
      <c r="E162" s="196">
        <f t="shared" si="70"/>
        <v>0</v>
      </c>
      <c r="F162" s="196">
        <f t="shared" si="70"/>
        <v>0</v>
      </c>
      <c r="G162" s="196">
        <f t="shared" si="70"/>
        <v>0</v>
      </c>
      <c r="H162" s="196">
        <f t="shared" si="70"/>
        <v>0</v>
      </c>
      <c r="I162" s="199">
        <f t="shared" si="70"/>
        <v>0</v>
      </c>
      <c r="J162" s="199">
        <f t="shared" si="70"/>
        <v>0</v>
      </c>
      <c r="K162" s="218"/>
      <c r="L162" s="218"/>
      <c r="M162" s="230" t="s">
        <v>3</v>
      </c>
      <c r="N162" s="198">
        <f aca="true" t="shared" si="71" ref="N162:T162">SUM(N152:N161)</f>
        <v>0</v>
      </c>
      <c r="O162" s="198">
        <f t="shared" si="71"/>
        <v>0</v>
      </c>
      <c r="P162" s="198">
        <f t="shared" si="71"/>
        <v>0</v>
      </c>
      <c r="Q162" s="198">
        <f t="shared" si="71"/>
        <v>0</v>
      </c>
      <c r="R162" s="198">
        <f t="shared" si="71"/>
        <v>0</v>
      </c>
      <c r="S162" s="198">
        <f t="shared" si="71"/>
        <v>0</v>
      </c>
      <c r="T162" s="198">
        <f t="shared" si="71"/>
        <v>0</v>
      </c>
      <c r="U162" s="216"/>
      <c r="V162" s="254">
        <f>+J162-T162</f>
        <v>0</v>
      </c>
      <c r="W162" s="256">
        <v>0</v>
      </c>
      <c r="X162" s="287"/>
    </row>
    <row r="163" spans="1:24" ht="12.75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41"/>
      <c r="O163" s="241"/>
      <c r="P163" s="241"/>
      <c r="Q163" s="241"/>
      <c r="R163" s="241"/>
      <c r="S163" s="241"/>
      <c r="T163" s="241"/>
      <c r="U163" s="216"/>
      <c r="V163" s="244"/>
      <c r="W163" s="244"/>
      <c r="X163" s="287"/>
    </row>
    <row r="164" spans="1:24" ht="12.75">
      <c r="A164" s="223" t="s">
        <v>194</v>
      </c>
      <c r="B164" s="224">
        <v>104110</v>
      </c>
      <c r="C164" s="225" t="s">
        <v>195</v>
      </c>
      <c r="D164" s="218"/>
      <c r="E164" s="216"/>
      <c r="F164" s="216"/>
      <c r="G164" s="216"/>
      <c r="H164" s="216"/>
      <c r="I164" s="216"/>
      <c r="J164" s="216"/>
      <c r="K164" s="216"/>
      <c r="L164" s="216"/>
      <c r="M164" s="216"/>
      <c r="N164" s="241"/>
      <c r="O164" s="241"/>
      <c r="P164" s="241"/>
      <c r="Q164" s="241"/>
      <c r="R164" s="241"/>
      <c r="S164" s="241"/>
      <c r="T164" s="241"/>
      <c r="U164" s="216"/>
      <c r="V164" s="244"/>
      <c r="W164" s="244"/>
      <c r="X164" s="287"/>
    </row>
    <row r="165" spans="1:24" ht="12.75">
      <c r="A165" s="217">
        <v>1000</v>
      </c>
      <c r="B165" s="220" t="s">
        <v>26</v>
      </c>
      <c r="C165" s="189"/>
      <c r="D165" s="189"/>
      <c r="E165" s="189"/>
      <c r="F165" s="189"/>
      <c r="G165" s="189"/>
      <c r="H165" s="189"/>
      <c r="I165" s="191">
        <f>SUM(E165:H165)</f>
        <v>0</v>
      </c>
      <c r="J165" s="191">
        <f>+C165+D165-I165</f>
        <v>0</v>
      </c>
      <c r="K165" s="218"/>
      <c r="L165" s="218">
        <v>9100</v>
      </c>
      <c r="M165" s="220" t="s">
        <v>27</v>
      </c>
      <c r="N165" s="228"/>
      <c r="O165" s="228"/>
      <c r="P165" s="228"/>
      <c r="Q165" s="228"/>
      <c r="R165" s="228"/>
      <c r="S165" s="187">
        <f>SUM(P165:R165)</f>
        <v>0</v>
      </c>
      <c r="T165" s="187">
        <f>+N165+O165-S165</f>
        <v>0</v>
      </c>
      <c r="U165" s="216"/>
      <c r="V165" s="253"/>
      <c r="W165" s="253"/>
      <c r="X165" s="287"/>
    </row>
    <row r="166" spans="1:24" ht="12.75">
      <c r="A166" s="217">
        <v>1900</v>
      </c>
      <c r="B166" s="220" t="s">
        <v>28</v>
      </c>
      <c r="C166" s="189"/>
      <c r="D166" s="189"/>
      <c r="E166" s="189"/>
      <c r="F166" s="189"/>
      <c r="G166" s="189"/>
      <c r="H166" s="189"/>
      <c r="I166" s="191">
        <f aca="true" t="shared" si="72" ref="I166:I174">SUM(E166:H166)</f>
        <v>0</v>
      </c>
      <c r="J166" s="191">
        <f aca="true" t="shared" si="73" ref="J166:J174">+C166+D166-I166</f>
        <v>0</v>
      </c>
      <c r="K166" s="218"/>
      <c r="L166" s="218">
        <v>9150</v>
      </c>
      <c r="M166" s="220" t="s">
        <v>29</v>
      </c>
      <c r="N166" s="228"/>
      <c r="O166" s="228"/>
      <c r="P166" s="228"/>
      <c r="Q166" s="228"/>
      <c r="R166" s="228"/>
      <c r="S166" s="187">
        <f aca="true" t="shared" si="74" ref="S166:S174">SUM(P166:R166)</f>
        <v>0</v>
      </c>
      <c r="T166" s="187">
        <f aca="true" t="shared" si="75" ref="T166:T174">+N166+O166-S166</f>
        <v>0</v>
      </c>
      <c r="U166" s="216"/>
      <c r="V166" s="253"/>
      <c r="W166" s="253"/>
      <c r="X166" s="287"/>
    </row>
    <row r="167" spans="1:24" ht="12.75">
      <c r="A167" s="217">
        <v>2000</v>
      </c>
      <c r="B167" s="220" t="s">
        <v>30</v>
      </c>
      <c r="C167" s="189"/>
      <c r="D167" s="189"/>
      <c r="E167" s="189"/>
      <c r="F167" s="189"/>
      <c r="G167" s="189"/>
      <c r="H167" s="189"/>
      <c r="I167" s="191">
        <f t="shared" si="72"/>
        <v>0</v>
      </c>
      <c r="J167" s="191">
        <f t="shared" si="73"/>
        <v>0</v>
      </c>
      <c r="K167" s="218"/>
      <c r="L167" s="218">
        <v>9210</v>
      </c>
      <c r="M167" s="220" t="s">
        <v>31</v>
      </c>
      <c r="N167" s="228"/>
      <c r="O167" s="228"/>
      <c r="P167" s="228"/>
      <c r="Q167" s="228"/>
      <c r="R167" s="228"/>
      <c r="S167" s="187">
        <f>SUM(P167:R167)</f>
        <v>0</v>
      </c>
      <c r="T167" s="187">
        <f t="shared" si="75"/>
        <v>0</v>
      </c>
      <c r="U167" s="216"/>
      <c r="V167" s="253"/>
      <c r="W167" s="253"/>
      <c r="X167" s="287"/>
    </row>
    <row r="168" spans="1:24" ht="12.75">
      <c r="A168" s="217">
        <v>3000</v>
      </c>
      <c r="B168" s="220" t="s">
        <v>32</v>
      </c>
      <c r="C168" s="189"/>
      <c r="D168" s="189"/>
      <c r="E168" s="189"/>
      <c r="F168" s="189"/>
      <c r="G168" s="189"/>
      <c r="H168" s="189"/>
      <c r="I168" s="191">
        <f t="shared" si="72"/>
        <v>0</v>
      </c>
      <c r="J168" s="191">
        <f t="shared" si="73"/>
        <v>0</v>
      </c>
      <c r="K168" s="218"/>
      <c r="L168" s="218">
        <v>9600</v>
      </c>
      <c r="M168" s="220" t="s">
        <v>33</v>
      </c>
      <c r="N168" s="228"/>
      <c r="O168" s="228"/>
      <c r="P168" s="228"/>
      <c r="Q168" s="228"/>
      <c r="R168" s="228"/>
      <c r="S168" s="187">
        <f t="shared" si="74"/>
        <v>0</v>
      </c>
      <c r="T168" s="187">
        <f t="shared" si="75"/>
        <v>0</v>
      </c>
      <c r="U168" s="216"/>
      <c r="V168" s="253"/>
      <c r="W168" s="253"/>
      <c r="X168" s="287"/>
    </row>
    <row r="169" spans="1:24" ht="12.75">
      <c r="A169" s="217">
        <v>4000</v>
      </c>
      <c r="B169" s="220" t="s">
        <v>34</v>
      </c>
      <c r="C169" s="189"/>
      <c r="D169" s="189"/>
      <c r="E169" s="189"/>
      <c r="F169" s="189"/>
      <c r="G169" s="189"/>
      <c r="H169" s="189"/>
      <c r="I169" s="191">
        <f t="shared" si="72"/>
        <v>0</v>
      </c>
      <c r="J169" s="191">
        <f t="shared" si="73"/>
        <v>0</v>
      </c>
      <c r="K169" s="218"/>
      <c r="L169" s="218">
        <v>9700</v>
      </c>
      <c r="M169" s="220" t="s">
        <v>35</v>
      </c>
      <c r="N169" s="228"/>
      <c r="O169" s="228"/>
      <c r="P169" s="228"/>
      <c r="Q169" s="228"/>
      <c r="R169" s="228"/>
      <c r="S169" s="187">
        <f t="shared" si="74"/>
        <v>0</v>
      </c>
      <c r="T169" s="187">
        <f t="shared" si="75"/>
        <v>0</v>
      </c>
      <c r="U169" s="216"/>
      <c r="V169" s="253"/>
      <c r="W169" s="253"/>
      <c r="X169" s="287"/>
    </row>
    <row r="170" spans="1:24" ht="12.75">
      <c r="A170" s="217">
        <v>4500</v>
      </c>
      <c r="B170" s="220" t="s">
        <v>36</v>
      </c>
      <c r="C170" s="189"/>
      <c r="D170" s="189"/>
      <c r="E170" s="189"/>
      <c r="F170" s="189"/>
      <c r="G170" s="189"/>
      <c r="H170" s="189"/>
      <c r="I170" s="191">
        <f t="shared" si="72"/>
        <v>0</v>
      </c>
      <c r="J170" s="191">
        <f t="shared" si="73"/>
        <v>0</v>
      </c>
      <c r="K170" s="218"/>
      <c r="L170" s="218">
        <v>9801</v>
      </c>
      <c r="M170" s="220" t="s">
        <v>37</v>
      </c>
      <c r="N170" s="228"/>
      <c r="O170" s="228"/>
      <c r="P170" s="228"/>
      <c r="Q170" s="228"/>
      <c r="R170" s="228"/>
      <c r="S170" s="187">
        <f t="shared" si="74"/>
        <v>0</v>
      </c>
      <c r="T170" s="187">
        <f t="shared" si="75"/>
        <v>0</v>
      </c>
      <c r="U170" s="216"/>
      <c r="V170" s="253"/>
      <c r="W170" s="253"/>
      <c r="X170" s="287"/>
    </row>
    <row r="171" spans="1:24" ht="12.75">
      <c r="A171" s="217">
        <v>5000</v>
      </c>
      <c r="B171" s="220" t="s">
        <v>38</v>
      </c>
      <c r="C171" s="189"/>
      <c r="D171" s="189"/>
      <c r="E171" s="189"/>
      <c r="F171" s="189"/>
      <c r="G171" s="189"/>
      <c r="H171" s="189"/>
      <c r="I171" s="191">
        <f t="shared" si="72"/>
        <v>0</v>
      </c>
      <c r="J171" s="191">
        <f t="shared" si="73"/>
        <v>0</v>
      </c>
      <c r="K171" s="218"/>
      <c r="L171" s="218">
        <v>9802</v>
      </c>
      <c r="M171" s="220" t="s">
        <v>39</v>
      </c>
      <c r="N171" s="228"/>
      <c r="O171" s="228"/>
      <c r="P171" s="228"/>
      <c r="Q171" s="228"/>
      <c r="R171" s="228"/>
      <c r="S171" s="187">
        <f t="shared" si="74"/>
        <v>0</v>
      </c>
      <c r="T171" s="187">
        <f t="shared" si="75"/>
        <v>0</v>
      </c>
      <c r="U171" s="216"/>
      <c r="V171" s="253"/>
      <c r="W171" s="253"/>
      <c r="X171" s="287"/>
    </row>
    <row r="172" spans="1:24" ht="12.75">
      <c r="A172" s="217">
        <v>6000</v>
      </c>
      <c r="B172" s="220" t="s">
        <v>40</v>
      </c>
      <c r="C172" s="189"/>
      <c r="D172" s="189"/>
      <c r="E172" s="189"/>
      <c r="F172" s="189"/>
      <c r="G172" s="189"/>
      <c r="H172" s="189"/>
      <c r="I172" s="191">
        <f t="shared" si="72"/>
        <v>0</v>
      </c>
      <c r="J172" s="191">
        <f t="shared" si="73"/>
        <v>0</v>
      </c>
      <c r="K172" s="218"/>
      <c r="L172" s="218">
        <v>9900</v>
      </c>
      <c r="M172" s="220" t="s">
        <v>41</v>
      </c>
      <c r="N172" s="228"/>
      <c r="O172" s="228"/>
      <c r="P172" s="228"/>
      <c r="Q172" s="228"/>
      <c r="R172" s="228"/>
      <c r="S172" s="187">
        <f t="shared" si="74"/>
        <v>0</v>
      </c>
      <c r="T172" s="187">
        <f t="shared" si="75"/>
        <v>0</v>
      </c>
      <c r="U172" s="216"/>
      <c r="V172" s="253"/>
      <c r="W172" s="253"/>
      <c r="X172" s="287"/>
    </row>
    <row r="173" spans="1:24" ht="12.75">
      <c r="A173" s="218">
        <v>7000</v>
      </c>
      <c r="B173" s="220" t="s">
        <v>39</v>
      </c>
      <c r="C173" s="189"/>
      <c r="D173" s="189"/>
      <c r="E173" s="189"/>
      <c r="F173" s="189"/>
      <c r="G173" s="189"/>
      <c r="H173" s="189"/>
      <c r="I173" s="191">
        <f t="shared" si="72"/>
        <v>0</v>
      </c>
      <c r="J173" s="191">
        <f t="shared" si="73"/>
        <v>0</v>
      </c>
      <c r="K173" s="218"/>
      <c r="L173" s="218">
        <v>9960</v>
      </c>
      <c r="M173" s="220" t="s">
        <v>42</v>
      </c>
      <c r="N173" s="228"/>
      <c r="O173" s="228"/>
      <c r="P173" s="228"/>
      <c r="Q173" s="228"/>
      <c r="R173" s="228"/>
      <c r="S173" s="187">
        <f t="shared" si="74"/>
        <v>0</v>
      </c>
      <c r="T173" s="187">
        <f t="shared" si="75"/>
        <v>0</v>
      </c>
      <c r="U173" s="216"/>
      <c r="V173" s="253"/>
      <c r="W173" s="253"/>
      <c r="X173" s="287"/>
    </row>
    <row r="174" spans="1:24" ht="12.75">
      <c r="A174" s="218">
        <v>8000</v>
      </c>
      <c r="B174" s="220" t="s">
        <v>43</v>
      </c>
      <c r="C174" s="193"/>
      <c r="D174" s="193"/>
      <c r="E174" s="193"/>
      <c r="F174" s="193"/>
      <c r="G174" s="193"/>
      <c r="H174" s="193"/>
      <c r="I174" s="195">
        <f t="shared" si="72"/>
        <v>0</v>
      </c>
      <c r="J174" s="191">
        <f t="shared" si="73"/>
        <v>0</v>
      </c>
      <c r="K174" s="218"/>
      <c r="L174" s="219" t="s">
        <v>44</v>
      </c>
      <c r="M174" s="221"/>
      <c r="N174" s="189"/>
      <c r="O174" s="189"/>
      <c r="P174" s="229"/>
      <c r="Q174" s="189"/>
      <c r="R174" s="229"/>
      <c r="S174" s="188">
        <f t="shared" si="74"/>
        <v>0</v>
      </c>
      <c r="T174" s="188">
        <f t="shared" si="75"/>
        <v>0</v>
      </c>
      <c r="U174" s="216"/>
      <c r="V174" s="253"/>
      <c r="W174" s="253"/>
      <c r="X174" s="287"/>
    </row>
    <row r="175" spans="1:24" ht="12.75">
      <c r="A175" s="218"/>
      <c r="B175" s="230" t="s">
        <v>45</v>
      </c>
      <c r="C175" s="196">
        <f aca="true" t="shared" si="76" ref="C175:J175">SUM(C165:C174)</f>
        <v>0</v>
      </c>
      <c r="D175" s="196">
        <f t="shared" si="76"/>
        <v>0</v>
      </c>
      <c r="E175" s="196">
        <f t="shared" si="76"/>
        <v>0</v>
      </c>
      <c r="F175" s="196">
        <f t="shared" si="76"/>
        <v>0</v>
      </c>
      <c r="G175" s="196">
        <f t="shared" si="76"/>
        <v>0</v>
      </c>
      <c r="H175" s="196">
        <f t="shared" si="76"/>
        <v>0</v>
      </c>
      <c r="I175" s="199">
        <f t="shared" si="76"/>
        <v>0</v>
      </c>
      <c r="J175" s="199">
        <f t="shared" si="76"/>
        <v>0</v>
      </c>
      <c r="K175" s="218"/>
      <c r="L175" s="218"/>
      <c r="M175" s="230" t="s">
        <v>3</v>
      </c>
      <c r="N175" s="198">
        <f aca="true" t="shared" si="77" ref="N175:T175">SUM(N165:N174)</f>
        <v>0</v>
      </c>
      <c r="O175" s="198">
        <f t="shared" si="77"/>
        <v>0</v>
      </c>
      <c r="P175" s="198">
        <f t="shared" si="77"/>
        <v>0</v>
      </c>
      <c r="Q175" s="198">
        <f t="shared" si="77"/>
        <v>0</v>
      </c>
      <c r="R175" s="198">
        <f t="shared" si="77"/>
        <v>0</v>
      </c>
      <c r="S175" s="198">
        <f t="shared" si="77"/>
        <v>0</v>
      </c>
      <c r="T175" s="198">
        <f t="shared" si="77"/>
        <v>0</v>
      </c>
      <c r="U175" s="216"/>
      <c r="V175" s="254">
        <f>+J175-T175</f>
        <v>0</v>
      </c>
      <c r="W175" s="256">
        <v>0</v>
      </c>
      <c r="X175" s="287">
        <f>V175-W175</f>
        <v>0</v>
      </c>
    </row>
    <row r="176" spans="1:24" ht="12.75">
      <c r="A176" s="216"/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41"/>
      <c r="O176" s="241"/>
      <c r="P176" s="241"/>
      <c r="Q176" s="241"/>
      <c r="R176" s="241"/>
      <c r="S176" s="241"/>
      <c r="T176" s="241"/>
      <c r="U176" s="216"/>
      <c r="V176" s="244"/>
      <c r="W176" s="244"/>
      <c r="X176" s="287"/>
    </row>
    <row r="177" spans="1:24" ht="12.75">
      <c r="A177" s="223" t="s">
        <v>194</v>
      </c>
      <c r="B177" s="224">
        <v>104110</v>
      </c>
      <c r="C177" s="225" t="s">
        <v>195</v>
      </c>
      <c r="D177" s="218"/>
      <c r="E177" s="216"/>
      <c r="F177" s="216"/>
      <c r="G177" s="216"/>
      <c r="H177" s="216"/>
      <c r="I177" s="216"/>
      <c r="J177" s="216"/>
      <c r="K177" s="216"/>
      <c r="L177" s="216"/>
      <c r="M177" s="216"/>
      <c r="N177" s="241"/>
      <c r="O177" s="241"/>
      <c r="P177" s="241"/>
      <c r="Q177" s="241"/>
      <c r="R177" s="241"/>
      <c r="S177" s="241"/>
      <c r="T177" s="241"/>
      <c r="U177" s="216"/>
      <c r="V177" s="244"/>
      <c r="W177" s="244"/>
      <c r="X177" s="287"/>
    </row>
    <row r="178" spans="1:24" ht="12.75">
      <c r="A178" s="217">
        <v>1000</v>
      </c>
      <c r="B178" s="220" t="s">
        <v>26</v>
      </c>
      <c r="C178" s="189"/>
      <c r="D178" s="189"/>
      <c r="E178" s="189"/>
      <c r="F178" s="189"/>
      <c r="G178" s="189"/>
      <c r="H178" s="189"/>
      <c r="I178" s="191">
        <f>SUM(E178:H178)</f>
        <v>0</v>
      </c>
      <c r="J178" s="191">
        <f>+C178+D178-I178</f>
        <v>0</v>
      </c>
      <c r="K178" s="218"/>
      <c r="L178" s="218">
        <v>9100</v>
      </c>
      <c r="M178" s="220" t="s">
        <v>27</v>
      </c>
      <c r="N178" s="228"/>
      <c r="O178" s="228"/>
      <c r="P178" s="228"/>
      <c r="Q178" s="228"/>
      <c r="R178" s="228"/>
      <c r="S178" s="187">
        <f>SUM(P178:R178)</f>
        <v>0</v>
      </c>
      <c r="T178" s="187">
        <f>+N178+O178-S178</f>
        <v>0</v>
      </c>
      <c r="U178" s="216"/>
      <c r="V178" s="253"/>
      <c r="W178" s="253"/>
      <c r="X178" s="287"/>
    </row>
    <row r="179" spans="1:24" ht="12.75">
      <c r="A179" s="217">
        <v>1900</v>
      </c>
      <c r="B179" s="220" t="s">
        <v>28</v>
      </c>
      <c r="C179" s="189"/>
      <c r="D179" s="189"/>
      <c r="E179" s="189"/>
      <c r="F179" s="189"/>
      <c r="G179" s="189"/>
      <c r="H179" s="189"/>
      <c r="I179" s="191">
        <f aca="true" t="shared" si="78" ref="I179:I187">SUM(E179:H179)</f>
        <v>0</v>
      </c>
      <c r="J179" s="191">
        <f aca="true" t="shared" si="79" ref="J179:J187">+C179+D179-I179</f>
        <v>0</v>
      </c>
      <c r="K179" s="218"/>
      <c r="L179" s="218">
        <v>9150</v>
      </c>
      <c r="M179" s="220" t="s">
        <v>29</v>
      </c>
      <c r="N179" s="228"/>
      <c r="O179" s="228"/>
      <c r="P179" s="228"/>
      <c r="Q179" s="228"/>
      <c r="R179" s="228"/>
      <c r="S179" s="187">
        <f aca="true" t="shared" si="80" ref="S179:S187">SUM(P179:R179)</f>
        <v>0</v>
      </c>
      <c r="T179" s="187">
        <f aca="true" t="shared" si="81" ref="T179:T187">+N179+O179-S179</f>
        <v>0</v>
      </c>
      <c r="U179" s="216"/>
      <c r="V179" s="253"/>
      <c r="W179" s="253"/>
      <c r="X179" s="287"/>
    </row>
    <row r="180" spans="1:24" ht="12.75">
      <c r="A180" s="217">
        <v>2000</v>
      </c>
      <c r="B180" s="220" t="s">
        <v>30</v>
      </c>
      <c r="C180" s="189"/>
      <c r="D180" s="189"/>
      <c r="E180" s="189"/>
      <c r="F180" s="189"/>
      <c r="G180" s="189"/>
      <c r="H180" s="189"/>
      <c r="I180" s="191">
        <f t="shared" si="78"/>
        <v>0</v>
      </c>
      <c r="J180" s="191">
        <f t="shared" si="79"/>
        <v>0</v>
      </c>
      <c r="K180" s="218"/>
      <c r="L180" s="218">
        <v>9210</v>
      </c>
      <c r="M180" s="220" t="s">
        <v>31</v>
      </c>
      <c r="N180" s="228"/>
      <c r="O180" s="228"/>
      <c r="P180" s="228"/>
      <c r="Q180" s="228"/>
      <c r="R180" s="228"/>
      <c r="S180" s="187">
        <f t="shared" si="80"/>
        <v>0</v>
      </c>
      <c r="T180" s="187">
        <f t="shared" si="81"/>
        <v>0</v>
      </c>
      <c r="U180" s="216"/>
      <c r="V180" s="253"/>
      <c r="W180" s="253"/>
      <c r="X180" s="287"/>
    </row>
    <row r="181" spans="1:24" ht="12.75">
      <c r="A181" s="217">
        <v>3000</v>
      </c>
      <c r="B181" s="220" t="s">
        <v>32</v>
      </c>
      <c r="C181" s="189"/>
      <c r="D181" s="189"/>
      <c r="E181" s="189"/>
      <c r="F181" s="189"/>
      <c r="G181" s="189"/>
      <c r="H181" s="189"/>
      <c r="I181" s="191">
        <f t="shared" si="78"/>
        <v>0</v>
      </c>
      <c r="J181" s="191">
        <f t="shared" si="79"/>
        <v>0</v>
      </c>
      <c r="K181" s="218"/>
      <c r="L181" s="218">
        <v>9600</v>
      </c>
      <c r="M181" s="220" t="s">
        <v>33</v>
      </c>
      <c r="N181" s="228"/>
      <c r="O181" s="228"/>
      <c r="P181" s="228"/>
      <c r="Q181" s="228"/>
      <c r="R181" s="228"/>
      <c r="S181" s="187">
        <f t="shared" si="80"/>
        <v>0</v>
      </c>
      <c r="T181" s="187">
        <f t="shared" si="81"/>
        <v>0</v>
      </c>
      <c r="U181" s="216"/>
      <c r="V181" s="253"/>
      <c r="W181" s="253"/>
      <c r="X181" s="287"/>
    </row>
    <row r="182" spans="1:24" ht="12.75">
      <c r="A182" s="217">
        <v>4000</v>
      </c>
      <c r="B182" s="220" t="s">
        <v>34</v>
      </c>
      <c r="C182" s="189"/>
      <c r="D182" s="189"/>
      <c r="E182" s="189"/>
      <c r="F182" s="189"/>
      <c r="G182" s="189"/>
      <c r="H182" s="189"/>
      <c r="I182" s="191">
        <f t="shared" si="78"/>
        <v>0</v>
      </c>
      <c r="J182" s="191">
        <f t="shared" si="79"/>
        <v>0</v>
      </c>
      <c r="K182" s="218"/>
      <c r="L182" s="218">
        <v>9700</v>
      </c>
      <c r="M182" s="220" t="s">
        <v>35</v>
      </c>
      <c r="N182" s="228"/>
      <c r="O182" s="228"/>
      <c r="P182" s="228"/>
      <c r="Q182" s="228"/>
      <c r="R182" s="228"/>
      <c r="S182" s="187">
        <f t="shared" si="80"/>
        <v>0</v>
      </c>
      <c r="T182" s="187">
        <f t="shared" si="81"/>
        <v>0</v>
      </c>
      <c r="U182" s="216"/>
      <c r="V182" s="253"/>
      <c r="W182" s="253"/>
      <c r="X182" s="287"/>
    </row>
    <row r="183" spans="1:24" ht="12.75">
      <c r="A183" s="217">
        <v>4500</v>
      </c>
      <c r="B183" s="220" t="s">
        <v>36</v>
      </c>
      <c r="C183" s="189"/>
      <c r="D183" s="189"/>
      <c r="E183" s="189"/>
      <c r="F183" s="189"/>
      <c r="G183" s="189"/>
      <c r="H183" s="189"/>
      <c r="I183" s="191">
        <f t="shared" si="78"/>
        <v>0</v>
      </c>
      <c r="J183" s="191">
        <f t="shared" si="79"/>
        <v>0</v>
      </c>
      <c r="K183" s="218"/>
      <c r="L183" s="218">
        <v>9801</v>
      </c>
      <c r="M183" s="220" t="s">
        <v>37</v>
      </c>
      <c r="N183" s="228"/>
      <c r="O183" s="228"/>
      <c r="P183" s="228"/>
      <c r="Q183" s="228"/>
      <c r="R183" s="228"/>
      <c r="S183" s="187">
        <f t="shared" si="80"/>
        <v>0</v>
      </c>
      <c r="T183" s="187">
        <f t="shared" si="81"/>
        <v>0</v>
      </c>
      <c r="U183" s="216"/>
      <c r="V183" s="253"/>
      <c r="W183" s="253"/>
      <c r="X183" s="287"/>
    </row>
    <row r="184" spans="1:24" ht="12.75">
      <c r="A184" s="217">
        <v>5000</v>
      </c>
      <c r="B184" s="220" t="s">
        <v>38</v>
      </c>
      <c r="C184" s="189"/>
      <c r="D184" s="189"/>
      <c r="E184" s="189"/>
      <c r="F184" s="189"/>
      <c r="G184" s="189"/>
      <c r="H184" s="189"/>
      <c r="I184" s="191">
        <f t="shared" si="78"/>
        <v>0</v>
      </c>
      <c r="J184" s="191">
        <f t="shared" si="79"/>
        <v>0</v>
      </c>
      <c r="K184" s="218"/>
      <c r="L184" s="218">
        <v>9802</v>
      </c>
      <c r="M184" s="220" t="s">
        <v>39</v>
      </c>
      <c r="N184" s="228"/>
      <c r="O184" s="228"/>
      <c r="P184" s="228"/>
      <c r="Q184" s="228"/>
      <c r="R184" s="228"/>
      <c r="S184" s="187">
        <f t="shared" si="80"/>
        <v>0</v>
      </c>
      <c r="T184" s="187">
        <f t="shared" si="81"/>
        <v>0</v>
      </c>
      <c r="U184" s="216"/>
      <c r="V184" s="253"/>
      <c r="W184" s="253"/>
      <c r="X184" s="287"/>
    </row>
    <row r="185" spans="1:24" ht="12.75">
      <c r="A185" s="217">
        <v>6000</v>
      </c>
      <c r="B185" s="220" t="s">
        <v>40</v>
      </c>
      <c r="C185" s="189"/>
      <c r="D185" s="189"/>
      <c r="E185" s="189"/>
      <c r="F185" s="189"/>
      <c r="G185" s="189"/>
      <c r="H185" s="189"/>
      <c r="I185" s="191">
        <f t="shared" si="78"/>
        <v>0</v>
      </c>
      <c r="J185" s="191">
        <f t="shared" si="79"/>
        <v>0</v>
      </c>
      <c r="K185" s="218"/>
      <c r="L185" s="218">
        <v>9900</v>
      </c>
      <c r="M185" s="220" t="s">
        <v>41</v>
      </c>
      <c r="N185" s="228"/>
      <c r="O185" s="228"/>
      <c r="P185" s="228"/>
      <c r="Q185" s="228"/>
      <c r="R185" s="228"/>
      <c r="S185" s="187">
        <f t="shared" si="80"/>
        <v>0</v>
      </c>
      <c r="T185" s="187">
        <f t="shared" si="81"/>
        <v>0</v>
      </c>
      <c r="U185" s="216"/>
      <c r="V185" s="253"/>
      <c r="W185" s="253"/>
      <c r="X185" s="287"/>
    </row>
    <row r="186" spans="1:24" ht="12.75">
      <c r="A186" s="218">
        <v>7000</v>
      </c>
      <c r="B186" s="220" t="s">
        <v>39</v>
      </c>
      <c r="C186" s="189"/>
      <c r="D186" s="189"/>
      <c r="E186" s="189"/>
      <c r="F186" s="189"/>
      <c r="G186" s="189"/>
      <c r="H186" s="189"/>
      <c r="I186" s="191">
        <f t="shared" si="78"/>
        <v>0</v>
      </c>
      <c r="J186" s="191">
        <f t="shared" si="79"/>
        <v>0</v>
      </c>
      <c r="K186" s="218"/>
      <c r="L186" s="218">
        <v>9960</v>
      </c>
      <c r="M186" s="220" t="s">
        <v>42</v>
      </c>
      <c r="N186" s="228"/>
      <c r="O186" s="228"/>
      <c r="P186" s="228"/>
      <c r="Q186" s="228"/>
      <c r="R186" s="228"/>
      <c r="S186" s="187">
        <f t="shared" si="80"/>
        <v>0</v>
      </c>
      <c r="T186" s="187">
        <f t="shared" si="81"/>
        <v>0</v>
      </c>
      <c r="U186" s="216"/>
      <c r="V186" s="253"/>
      <c r="W186" s="253"/>
      <c r="X186" s="287"/>
    </row>
    <row r="187" spans="1:24" ht="12.75">
      <c r="A187" s="218">
        <v>8000</v>
      </c>
      <c r="B187" s="220" t="s">
        <v>43</v>
      </c>
      <c r="C187" s="193"/>
      <c r="D187" s="193"/>
      <c r="E187" s="193"/>
      <c r="F187" s="193"/>
      <c r="G187" s="193"/>
      <c r="H187" s="193"/>
      <c r="I187" s="195">
        <f t="shared" si="78"/>
        <v>0</v>
      </c>
      <c r="J187" s="191">
        <f t="shared" si="79"/>
        <v>0</v>
      </c>
      <c r="K187" s="218"/>
      <c r="L187" s="219" t="s">
        <v>44</v>
      </c>
      <c r="M187" s="221"/>
      <c r="N187" s="189"/>
      <c r="O187" s="189"/>
      <c r="P187" s="229"/>
      <c r="Q187" s="189"/>
      <c r="R187" s="229"/>
      <c r="S187" s="188">
        <f t="shared" si="80"/>
        <v>0</v>
      </c>
      <c r="T187" s="188">
        <f t="shared" si="81"/>
        <v>0</v>
      </c>
      <c r="U187" s="216"/>
      <c r="V187" s="253"/>
      <c r="W187" s="253"/>
      <c r="X187" s="287"/>
    </row>
    <row r="188" spans="1:24" ht="12.75">
      <c r="A188" s="218"/>
      <c r="B188" s="230" t="s">
        <v>45</v>
      </c>
      <c r="C188" s="196">
        <f aca="true" t="shared" si="82" ref="C188:J188">SUM(C178:C187)</f>
        <v>0</v>
      </c>
      <c r="D188" s="196">
        <f t="shared" si="82"/>
        <v>0</v>
      </c>
      <c r="E188" s="196">
        <f t="shared" si="82"/>
        <v>0</v>
      </c>
      <c r="F188" s="196">
        <f t="shared" si="82"/>
        <v>0</v>
      </c>
      <c r="G188" s="196">
        <f t="shared" si="82"/>
        <v>0</v>
      </c>
      <c r="H188" s="196">
        <f t="shared" si="82"/>
        <v>0</v>
      </c>
      <c r="I188" s="199">
        <f t="shared" si="82"/>
        <v>0</v>
      </c>
      <c r="J188" s="199">
        <f t="shared" si="82"/>
        <v>0</v>
      </c>
      <c r="K188" s="218"/>
      <c r="L188" s="218"/>
      <c r="M188" s="230" t="s">
        <v>3</v>
      </c>
      <c r="N188" s="198">
        <f aca="true" t="shared" si="83" ref="N188:T188">SUM(N178:N187)</f>
        <v>0</v>
      </c>
      <c r="O188" s="198">
        <f t="shared" si="83"/>
        <v>0</v>
      </c>
      <c r="P188" s="198">
        <f t="shared" si="83"/>
        <v>0</v>
      </c>
      <c r="Q188" s="198">
        <f t="shared" si="83"/>
        <v>0</v>
      </c>
      <c r="R188" s="198">
        <f t="shared" si="83"/>
        <v>0</v>
      </c>
      <c r="S188" s="198">
        <f t="shared" si="83"/>
        <v>0</v>
      </c>
      <c r="T188" s="198">
        <f t="shared" si="83"/>
        <v>0</v>
      </c>
      <c r="U188" s="216"/>
      <c r="V188" s="254">
        <f>+J188-T188</f>
        <v>0</v>
      </c>
      <c r="W188" s="256">
        <v>0</v>
      </c>
      <c r="X188" s="287">
        <f>V188-W188</f>
        <v>0</v>
      </c>
    </row>
    <row r="189" spans="1:24" ht="12.75">
      <c r="A189" s="216"/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41"/>
      <c r="O189" s="241"/>
      <c r="P189" s="241"/>
      <c r="Q189" s="241"/>
      <c r="R189" s="241"/>
      <c r="S189" s="241"/>
      <c r="T189" s="241"/>
      <c r="U189" s="216"/>
      <c r="V189" s="244"/>
      <c r="W189" s="244"/>
      <c r="X189" s="287"/>
    </row>
    <row r="190" spans="1:24" ht="12.75">
      <c r="A190" s="223" t="s">
        <v>194</v>
      </c>
      <c r="B190" s="224">
        <v>104110</v>
      </c>
      <c r="C190" s="225" t="s">
        <v>195</v>
      </c>
      <c r="D190" s="218"/>
      <c r="E190" s="216"/>
      <c r="F190" s="216"/>
      <c r="G190" s="216"/>
      <c r="H190" s="216"/>
      <c r="I190" s="216"/>
      <c r="J190" s="216"/>
      <c r="K190" s="216"/>
      <c r="L190" s="216"/>
      <c r="M190" s="216"/>
      <c r="N190" s="241"/>
      <c r="O190" s="241"/>
      <c r="P190" s="241"/>
      <c r="Q190" s="241"/>
      <c r="R190" s="241"/>
      <c r="S190" s="241"/>
      <c r="T190" s="241"/>
      <c r="U190" s="216"/>
      <c r="V190" s="244"/>
      <c r="W190" s="244"/>
      <c r="X190" s="287"/>
    </row>
    <row r="191" spans="1:24" ht="12.75">
      <c r="A191" s="217">
        <v>1000</v>
      </c>
      <c r="B191" s="220" t="s">
        <v>26</v>
      </c>
      <c r="C191" s="189"/>
      <c r="D191" s="189"/>
      <c r="E191" s="189"/>
      <c r="F191" s="189"/>
      <c r="G191" s="189"/>
      <c r="H191" s="189"/>
      <c r="I191" s="191">
        <f>SUM(E191:H191)</f>
        <v>0</v>
      </c>
      <c r="J191" s="191">
        <f>+C191+D191-I191</f>
        <v>0</v>
      </c>
      <c r="K191" s="218"/>
      <c r="L191" s="218">
        <v>9100</v>
      </c>
      <c r="M191" s="220" t="s">
        <v>27</v>
      </c>
      <c r="N191" s="228"/>
      <c r="O191" s="228"/>
      <c r="P191" s="228"/>
      <c r="Q191" s="228"/>
      <c r="R191" s="228"/>
      <c r="S191" s="187">
        <f>SUM(P191:R191)</f>
        <v>0</v>
      </c>
      <c r="T191" s="187">
        <f>+N191+O191-S191</f>
        <v>0</v>
      </c>
      <c r="U191" s="216"/>
      <c r="V191" s="253"/>
      <c r="W191" s="253"/>
      <c r="X191" s="287"/>
    </row>
    <row r="192" spans="1:24" ht="12.75">
      <c r="A192" s="217">
        <v>1900</v>
      </c>
      <c r="B192" s="220" t="s">
        <v>28</v>
      </c>
      <c r="C192" s="189"/>
      <c r="D192" s="189"/>
      <c r="E192" s="189"/>
      <c r="F192" s="189"/>
      <c r="G192" s="189"/>
      <c r="H192" s="189"/>
      <c r="I192" s="191">
        <f aca="true" t="shared" si="84" ref="I192:I200">SUM(E192:H192)</f>
        <v>0</v>
      </c>
      <c r="J192" s="191">
        <f aca="true" t="shared" si="85" ref="J192:J200">+C192+D192-I192</f>
        <v>0</v>
      </c>
      <c r="K192" s="218"/>
      <c r="L192" s="218">
        <v>9150</v>
      </c>
      <c r="M192" s="220" t="s">
        <v>29</v>
      </c>
      <c r="N192" s="228"/>
      <c r="O192" s="228"/>
      <c r="P192" s="228"/>
      <c r="Q192" s="228"/>
      <c r="R192" s="228"/>
      <c r="S192" s="187">
        <f aca="true" t="shared" si="86" ref="S192:S200">SUM(P192:R192)</f>
        <v>0</v>
      </c>
      <c r="T192" s="187">
        <f aca="true" t="shared" si="87" ref="T192:T200">+N192+O192-S192</f>
        <v>0</v>
      </c>
      <c r="U192" s="216"/>
      <c r="V192" s="253"/>
      <c r="W192" s="253"/>
      <c r="X192" s="287"/>
    </row>
    <row r="193" spans="1:24" ht="12.75">
      <c r="A193" s="217">
        <v>2000</v>
      </c>
      <c r="B193" s="220" t="s">
        <v>30</v>
      </c>
      <c r="C193" s="189"/>
      <c r="D193" s="189"/>
      <c r="E193" s="189"/>
      <c r="F193" s="189"/>
      <c r="G193" s="189"/>
      <c r="H193" s="189"/>
      <c r="I193" s="191">
        <f t="shared" si="84"/>
        <v>0</v>
      </c>
      <c r="J193" s="191">
        <f t="shared" si="85"/>
        <v>0</v>
      </c>
      <c r="K193" s="218"/>
      <c r="L193" s="218">
        <v>9210</v>
      </c>
      <c r="M193" s="220" t="s">
        <v>31</v>
      </c>
      <c r="N193" s="228"/>
      <c r="O193" s="228"/>
      <c r="P193" s="228"/>
      <c r="Q193" s="228"/>
      <c r="R193" s="228"/>
      <c r="S193" s="187">
        <f t="shared" si="86"/>
        <v>0</v>
      </c>
      <c r="T193" s="187">
        <f t="shared" si="87"/>
        <v>0</v>
      </c>
      <c r="U193" s="216"/>
      <c r="V193" s="253"/>
      <c r="W193" s="253"/>
      <c r="X193" s="287"/>
    </row>
    <row r="194" spans="1:24" ht="12.75">
      <c r="A194" s="217">
        <v>3000</v>
      </c>
      <c r="B194" s="220" t="s">
        <v>32</v>
      </c>
      <c r="C194" s="189"/>
      <c r="D194" s="189"/>
      <c r="E194" s="189"/>
      <c r="F194" s="189"/>
      <c r="G194" s="189"/>
      <c r="H194" s="189"/>
      <c r="I194" s="191">
        <f t="shared" si="84"/>
        <v>0</v>
      </c>
      <c r="J194" s="191">
        <f t="shared" si="85"/>
        <v>0</v>
      </c>
      <c r="K194" s="218"/>
      <c r="L194" s="218">
        <v>9600</v>
      </c>
      <c r="M194" s="220" t="s">
        <v>33</v>
      </c>
      <c r="N194" s="228"/>
      <c r="O194" s="228"/>
      <c r="P194" s="228"/>
      <c r="Q194" s="228"/>
      <c r="R194" s="228"/>
      <c r="S194" s="187">
        <f t="shared" si="86"/>
        <v>0</v>
      </c>
      <c r="T194" s="187">
        <f t="shared" si="87"/>
        <v>0</v>
      </c>
      <c r="U194" s="216"/>
      <c r="V194" s="253"/>
      <c r="W194" s="253"/>
      <c r="X194" s="287"/>
    </row>
    <row r="195" spans="1:24" ht="12.75">
      <c r="A195" s="217">
        <v>4000</v>
      </c>
      <c r="B195" s="220" t="s">
        <v>34</v>
      </c>
      <c r="C195" s="189"/>
      <c r="D195" s="189"/>
      <c r="E195" s="189"/>
      <c r="F195" s="189"/>
      <c r="G195" s="189"/>
      <c r="H195" s="189"/>
      <c r="I195" s="191">
        <f t="shared" si="84"/>
        <v>0</v>
      </c>
      <c r="J195" s="191">
        <f t="shared" si="85"/>
        <v>0</v>
      </c>
      <c r="K195" s="218"/>
      <c r="L195" s="218">
        <v>9700</v>
      </c>
      <c r="M195" s="220" t="s">
        <v>35</v>
      </c>
      <c r="N195" s="228"/>
      <c r="O195" s="228"/>
      <c r="P195" s="228"/>
      <c r="Q195" s="228"/>
      <c r="R195" s="228"/>
      <c r="S195" s="187">
        <f t="shared" si="86"/>
        <v>0</v>
      </c>
      <c r="T195" s="187">
        <f t="shared" si="87"/>
        <v>0</v>
      </c>
      <c r="U195" s="216"/>
      <c r="V195" s="253"/>
      <c r="W195" s="253"/>
      <c r="X195" s="287"/>
    </row>
    <row r="196" spans="1:24" ht="12.75">
      <c r="A196" s="217">
        <v>4500</v>
      </c>
      <c r="B196" s="220" t="s">
        <v>36</v>
      </c>
      <c r="C196" s="189"/>
      <c r="D196" s="189"/>
      <c r="E196" s="189"/>
      <c r="F196" s="189"/>
      <c r="G196" s="189"/>
      <c r="H196" s="189"/>
      <c r="I196" s="191">
        <f t="shared" si="84"/>
        <v>0</v>
      </c>
      <c r="J196" s="191">
        <f t="shared" si="85"/>
        <v>0</v>
      </c>
      <c r="K196" s="218"/>
      <c r="L196" s="218">
        <v>9801</v>
      </c>
      <c r="M196" s="220" t="s">
        <v>37</v>
      </c>
      <c r="N196" s="228"/>
      <c r="O196" s="228"/>
      <c r="P196" s="228"/>
      <c r="Q196" s="228"/>
      <c r="R196" s="228"/>
      <c r="S196" s="187">
        <f t="shared" si="86"/>
        <v>0</v>
      </c>
      <c r="T196" s="187">
        <f t="shared" si="87"/>
        <v>0</v>
      </c>
      <c r="U196" s="216"/>
      <c r="V196" s="253"/>
      <c r="W196" s="253"/>
      <c r="X196" s="287"/>
    </row>
    <row r="197" spans="1:24" ht="12.75">
      <c r="A197" s="217">
        <v>5000</v>
      </c>
      <c r="B197" s="220" t="s">
        <v>38</v>
      </c>
      <c r="C197" s="189"/>
      <c r="D197" s="189"/>
      <c r="E197" s="189"/>
      <c r="F197" s="189"/>
      <c r="G197" s="189"/>
      <c r="H197" s="189"/>
      <c r="I197" s="191">
        <f t="shared" si="84"/>
        <v>0</v>
      </c>
      <c r="J197" s="191">
        <f t="shared" si="85"/>
        <v>0</v>
      </c>
      <c r="K197" s="218"/>
      <c r="L197" s="218">
        <v>9802</v>
      </c>
      <c r="M197" s="220" t="s">
        <v>39</v>
      </c>
      <c r="N197" s="228"/>
      <c r="O197" s="228"/>
      <c r="P197" s="228"/>
      <c r="Q197" s="228"/>
      <c r="R197" s="228"/>
      <c r="S197" s="187">
        <f t="shared" si="86"/>
        <v>0</v>
      </c>
      <c r="T197" s="187">
        <f t="shared" si="87"/>
        <v>0</v>
      </c>
      <c r="U197" s="216"/>
      <c r="V197" s="253"/>
      <c r="W197" s="253"/>
      <c r="X197" s="287"/>
    </row>
    <row r="198" spans="1:24" ht="12.75">
      <c r="A198" s="217">
        <v>6000</v>
      </c>
      <c r="B198" s="220" t="s">
        <v>40</v>
      </c>
      <c r="C198" s="189"/>
      <c r="D198" s="189"/>
      <c r="E198" s="189"/>
      <c r="F198" s="189"/>
      <c r="G198" s="189"/>
      <c r="H198" s="189"/>
      <c r="I198" s="191">
        <f t="shared" si="84"/>
        <v>0</v>
      </c>
      <c r="J198" s="191">
        <f t="shared" si="85"/>
        <v>0</v>
      </c>
      <c r="K198" s="218"/>
      <c r="L198" s="218">
        <v>9900</v>
      </c>
      <c r="M198" s="220" t="s">
        <v>41</v>
      </c>
      <c r="N198" s="228"/>
      <c r="O198" s="228"/>
      <c r="P198" s="228"/>
      <c r="Q198" s="228"/>
      <c r="R198" s="228"/>
      <c r="S198" s="187">
        <f t="shared" si="86"/>
        <v>0</v>
      </c>
      <c r="T198" s="187">
        <f t="shared" si="87"/>
        <v>0</v>
      </c>
      <c r="U198" s="216"/>
      <c r="V198" s="253"/>
      <c r="W198" s="253"/>
      <c r="X198" s="287"/>
    </row>
    <row r="199" spans="1:24" ht="12.75">
      <c r="A199" s="218">
        <v>7000</v>
      </c>
      <c r="B199" s="220" t="s">
        <v>39</v>
      </c>
      <c r="C199" s="189"/>
      <c r="D199" s="189"/>
      <c r="E199" s="189"/>
      <c r="F199" s="189"/>
      <c r="G199" s="189"/>
      <c r="H199" s="189"/>
      <c r="I199" s="191">
        <f t="shared" si="84"/>
        <v>0</v>
      </c>
      <c r="J199" s="191">
        <f t="shared" si="85"/>
        <v>0</v>
      </c>
      <c r="K199" s="218"/>
      <c r="L199" s="218">
        <v>9960</v>
      </c>
      <c r="M199" s="220" t="s">
        <v>42</v>
      </c>
      <c r="N199" s="228"/>
      <c r="O199" s="228"/>
      <c r="P199" s="228"/>
      <c r="Q199" s="228"/>
      <c r="R199" s="228"/>
      <c r="S199" s="187">
        <f t="shared" si="86"/>
        <v>0</v>
      </c>
      <c r="T199" s="187">
        <f t="shared" si="87"/>
        <v>0</v>
      </c>
      <c r="U199" s="216"/>
      <c r="V199" s="253"/>
      <c r="W199" s="253"/>
      <c r="X199" s="287"/>
    </row>
    <row r="200" spans="1:24" ht="12.75">
      <c r="A200" s="218">
        <v>8000</v>
      </c>
      <c r="B200" s="220" t="s">
        <v>43</v>
      </c>
      <c r="C200" s="193"/>
      <c r="D200" s="193"/>
      <c r="E200" s="193"/>
      <c r="F200" s="193"/>
      <c r="G200" s="193"/>
      <c r="H200" s="193"/>
      <c r="I200" s="195">
        <f t="shared" si="84"/>
        <v>0</v>
      </c>
      <c r="J200" s="191">
        <f t="shared" si="85"/>
        <v>0</v>
      </c>
      <c r="K200" s="218"/>
      <c r="L200" s="219" t="s">
        <v>44</v>
      </c>
      <c r="M200" s="221"/>
      <c r="N200" s="189"/>
      <c r="O200" s="189"/>
      <c r="P200" s="229"/>
      <c r="Q200" s="189"/>
      <c r="R200" s="229"/>
      <c r="S200" s="188">
        <f t="shared" si="86"/>
        <v>0</v>
      </c>
      <c r="T200" s="188">
        <f t="shared" si="87"/>
        <v>0</v>
      </c>
      <c r="U200" s="216"/>
      <c r="V200" s="253"/>
      <c r="W200" s="253"/>
      <c r="X200" s="287"/>
    </row>
    <row r="201" spans="1:24" ht="12.75">
      <c r="A201" s="218"/>
      <c r="B201" s="230" t="s">
        <v>45</v>
      </c>
      <c r="C201" s="196">
        <f aca="true" t="shared" si="88" ref="C201:J201">SUM(C191:C200)</f>
        <v>0</v>
      </c>
      <c r="D201" s="196">
        <f t="shared" si="88"/>
        <v>0</v>
      </c>
      <c r="E201" s="196">
        <f t="shared" si="88"/>
        <v>0</v>
      </c>
      <c r="F201" s="196">
        <f t="shared" si="88"/>
        <v>0</v>
      </c>
      <c r="G201" s="196">
        <f t="shared" si="88"/>
        <v>0</v>
      </c>
      <c r="H201" s="196">
        <f t="shared" si="88"/>
        <v>0</v>
      </c>
      <c r="I201" s="199">
        <f t="shared" si="88"/>
        <v>0</v>
      </c>
      <c r="J201" s="199">
        <f t="shared" si="88"/>
        <v>0</v>
      </c>
      <c r="K201" s="218"/>
      <c r="L201" s="218"/>
      <c r="M201" s="230" t="s">
        <v>3</v>
      </c>
      <c r="N201" s="198">
        <f aca="true" t="shared" si="89" ref="N201:T201">SUM(N191:N200)</f>
        <v>0</v>
      </c>
      <c r="O201" s="198">
        <f t="shared" si="89"/>
        <v>0</v>
      </c>
      <c r="P201" s="198">
        <f t="shared" si="89"/>
        <v>0</v>
      </c>
      <c r="Q201" s="198">
        <f t="shared" si="89"/>
        <v>0</v>
      </c>
      <c r="R201" s="198">
        <f t="shared" si="89"/>
        <v>0</v>
      </c>
      <c r="S201" s="198">
        <f t="shared" si="89"/>
        <v>0</v>
      </c>
      <c r="T201" s="198">
        <f t="shared" si="89"/>
        <v>0</v>
      </c>
      <c r="U201" s="216"/>
      <c r="V201" s="254">
        <f>+J201-T201</f>
        <v>0</v>
      </c>
      <c r="W201" s="254">
        <v>0</v>
      </c>
      <c r="X201" s="287"/>
    </row>
    <row r="202" spans="1:24" ht="12.75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41"/>
      <c r="O202" s="241"/>
      <c r="P202" s="241"/>
      <c r="Q202" s="241"/>
      <c r="R202" s="241"/>
      <c r="S202" s="241"/>
      <c r="T202" s="241"/>
      <c r="U202" s="216"/>
      <c r="V202" s="244"/>
      <c r="W202" s="244"/>
      <c r="X202" s="287"/>
    </row>
    <row r="203" spans="1:24" ht="12.75">
      <c r="A203" s="245" t="s">
        <v>202</v>
      </c>
      <c r="B203" s="224"/>
      <c r="C203" s="225"/>
      <c r="D203" s="218"/>
      <c r="E203" s="218"/>
      <c r="F203" s="218"/>
      <c r="G203" s="218"/>
      <c r="H203" s="218"/>
      <c r="I203" s="218"/>
      <c r="J203" s="218"/>
      <c r="K203" s="220"/>
      <c r="L203" s="218"/>
      <c r="M203" s="220"/>
      <c r="N203" s="226"/>
      <c r="O203" s="226"/>
      <c r="P203" s="226"/>
      <c r="Q203" s="226"/>
      <c r="R203" s="226"/>
      <c r="S203" s="226"/>
      <c r="T203" s="226"/>
      <c r="U203" s="218"/>
      <c r="V203" s="279"/>
      <c r="W203" s="220"/>
      <c r="X203" s="287"/>
    </row>
    <row r="204" spans="1:24" ht="12.75">
      <c r="A204" s="243">
        <v>1000</v>
      </c>
      <c r="B204" s="220" t="s">
        <v>26</v>
      </c>
      <c r="C204" s="186">
        <f aca="true" t="shared" si="90" ref="C204:J214">C9+C22+C35+C48+C61+C74+C87+C113+C126+C139+C152+C165+C178+C191</f>
        <v>0</v>
      </c>
      <c r="D204" s="186">
        <f t="shared" si="90"/>
        <v>0</v>
      </c>
      <c r="E204" s="186">
        <f t="shared" si="90"/>
        <v>0</v>
      </c>
      <c r="F204" s="186">
        <f t="shared" si="90"/>
        <v>0</v>
      </c>
      <c r="G204" s="186">
        <f t="shared" si="90"/>
        <v>0</v>
      </c>
      <c r="H204" s="186">
        <f t="shared" si="90"/>
        <v>0</v>
      </c>
      <c r="I204" s="186">
        <f t="shared" si="90"/>
        <v>0</v>
      </c>
      <c r="J204" s="186">
        <f t="shared" si="90"/>
        <v>0</v>
      </c>
      <c r="K204" s="220"/>
      <c r="L204" s="218">
        <v>9100</v>
      </c>
      <c r="M204" s="220" t="s">
        <v>27</v>
      </c>
      <c r="N204" s="186">
        <f aca="true" t="shared" si="91" ref="N204:T214">N9+N22+N35+N48+N61+N74+N87+N113+N126+N139+N152+N165+N178+N191</f>
        <v>0</v>
      </c>
      <c r="O204" s="186">
        <f t="shared" si="91"/>
        <v>0</v>
      </c>
      <c r="P204" s="186">
        <f t="shared" si="91"/>
        <v>0</v>
      </c>
      <c r="Q204" s="186">
        <f t="shared" si="91"/>
        <v>0</v>
      </c>
      <c r="R204" s="186">
        <f t="shared" si="91"/>
        <v>0</v>
      </c>
      <c r="S204" s="186">
        <f t="shared" si="91"/>
        <v>0</v>
      </c>
      <c r="T204" s="186">
        <f t="shared" si="91"/>
        <v>0</v>
      </c>
      <c r="U204" s="186">
        <f aca="true" t="shared" si="92" ref="U204:U213">U9+U22+U35+U48+U61+U74+U87+U113+U126+U139+U152+U165+U178</f>
        <v>0</v>
      </c>
      <c r="V204" s="280"/>
      <c r="W204" s="278"/>
      <c r="X204" s="287"/>
    </row>
    <row r="205" spans="1:24" ht="12.75">
      <c r="A205" s="243">
        <v>1900</v>
      </c>
      <c r="B205" s="220" t="s">
        <v>28</v>
      </c>
      <c r="C205" s="186">
        <f t="shared" si="90"/>
        <v>0</v>
      </c>
      <c r="D205" s="186">
        <f t="shared" si="90"/>
        <v>0</v>
      </c>
      <c r="E205" s="186">
        <f t="shared" si="90"/>
        <v>0</v>
      </c>
      <c r="F205" s="186">
        <f t="shared" si="90"/>
        <v>0</v>
      </c>
      <c r="G205" s="186">
        <f t="shared" si="90"/>
        <v>0</v>
      </c>
      <c r="H205" s="186">
        <f t="shared" si="90"/>
        <v>0</v>
      </c>
      <c r="I205" s="186">
        <f t="shared" si="90"/>
        <v>0</v>
      </c>
      <c r="J205" s="186">
        <f t="shared" si="90"/>
        <v>0</v>
      </c>
      <c r="K205" s="220"/>
      <c r="L205" s="218">
        <v>9150</v>
      </c>
      <c r="M205" s="220" t="s">
        <v>29</v>
      </c>
      <c r="N205" s="186">
        <f t="shared" si="91"/>
        <v>0</v>
      </c>
      <c r="O205" s="186">
        <f t="shared" si="91"/>
        <v>0</v>
      </c>
      <c r="P205" s="186">
        <f t="shared" si="91"/>
        <v>0</v>
      </c>
      <c r="Q205" s="186">
        <f t="shared" si="91"/>
        <v>0</v>
      </c>
      <c r="R205" s="186">
        <f t="shared" si="91"/>
        <v>0</v>
      </c>
      <c r="S205" s="186">
        <f t="shared" si="91"/>
        <v>0</v>
      </c>
      <c r="T205" s="186">
        <f t="shared" si="91"/>
        <v>0</v>
      </c>
      <c r="U205" s="186">
        <f t="shared" si="92"/>
        <v>0</v>
      </c>
      <c r="V205" s="280"/>
      <c r="W205" s="278"/>
      <c r="X205" s="287"/>
    </row>
    <row r="206" spans="1:24" ht="12.75">
      <c r="A206" s="243">
        <v>2000</v>
      </c>
      <c r="B206" s="220" t="s">
        <v>30</v>
      </c>
      <c r="C206" s="186">
        <f t="shared" si="90"/>
        <v>0</v>
      </c>
      <c r="D206" s="186">
        <f t="shared" si="90"/>
        <v>0</v>
      </c>
      <c r="E206" s="186">
        <f t="shared" si="90"/>
        <v>0</v>
      </c>
      <c r="F206" s="186">
        <f t="shared" si="90"/>
        <v>0</v>
      </c>
      <c r="G206" s="186">
        <f t="shared" si="90"/>
        <v>0</v>
      </c>
      <c r="H206" s="186">
        <f t="shared" si="90"/>
        <v>0</v>
      </c>
      <c r="I206" s="186">
        <f t="shared" si="90"/>
        <v>0</v>
      </c>
      <c r="J206" s="186">
        <f t="shared" si="90"/>
        <v>0</v>
      </c>
      <c r="K206" s="220"/>
      <c r="L206" s="218">
        <v>9210</v>
      </c>
      <c r="M206" s="220" t="s">
        <v>31</v>
      </c>
      <c r="N206" s="186">
        <f t="shared" si="91"/>
        <v>0</v>
      </c>
      <c r="O206" s="186">
        <f t="shared" si="91"/>
        <v>0</v>
      </c>
      <c r="P206" s="186">
        <f t="shared" si="91"/>
        <v>0</v>
      </c>
      <c r="Q206" s="186">
        <f t="shared" si="91"/>
        <v>0</v>
      </c>
      <c r="R206" s="186">
        <f t="shared" si="91"/>
        <v>0</v>
      </c>
      <c r="S206" s="186">
        <f t="shared" si="91"/>
        <v>0</v>
      </c>
      <c r="T206" s="186">
        <f t="shared" si="91"/>
        <v>0</v>
      </c>
      <c r="U206" s="186">
        <f t="shared" si="92"/>
        <v>0</v>
      </c>
      <c r="V206" s="280"/>
      <c r="W206" s="278"/>
      <c r="X206" s="287"/>
    </row>
    <row r="207" spans="1:24" ht="12.75">
      <c r="A207" s="243">
        <v>3000</v>
      </c>
      <c r="B207" s="220" t="s">
        <v>32</v>
      </c>
      <c r="C207" s="186">
        <f t="shared" si="90"/>
        <v>0</v>
      </c>
      <c r="D207" s="186">
        <f t="shared" si="90"/>
        <v>0</v>
      </c>
      <c r="E207" s="186">
        <f t="shared" si="90"/>
        <v>0</v>
      </c>
      <c r="F207" s="186">
        <f t="shared" si="90"/>
        <v>0</v>
      </c>
      <c r="G207" s="186">
        <f t="shared" si="90"/>
        <v>0</v>
      </c>
      <c r="H207" s="186">
        <f t="shared" si="90"/>
        <v>0</v>
      </c>
      <c r="I207" s="186">
        <f t="shared" si="90"/>
        <v>0</v>
      </c>
      <c r="J207" s="186">
        <f t="shared" si="90"/>
        <v>0</v>
      </c>
      <c r="K207" s="220"/>
      <c r="L207" s="218">
        <v>9600</v>
      </c>
      <c r="M207" s="220" t="s">
        <v>33</v>
      </c>
      <c r="N207" s="186">
        <f t="shared" si="91"/>
        <v>0</v>
      </c>
      <c r="O207" s="186">
        <f t="shared" si="91"/>
        <v>0</v>
      </c>
      <c r="P207" s="186">
        <f t="shared" si="91"/>
        <v>0</v>
      </c>
      <c r="Q207" s="186">
        <f t="shared" si="91"/>
        <v>0</v>
      </c>
      <c r="R207" s="186">
        <f t="shared" si="91"/>
        <v>0</v>
      </c>
      <c r="S207" s="186">
        <f t="shared" si="91"/>
        <v>0</v>
      </c>
      <c r="T207" s="186">
        <f t="shared" si="91"/>
        <v>0</v>
      </c>
      <c r="U207" s="186">
        <f t="shared" si="92"/>
        <v>0</v>
      </c>
      <c r="V207" s="280"/>
      <c r="W207" s="278"/>
      <c r="X207" s="287"/>
    </row>
    <row r="208" spans="1:24" ht="12.75">
      <c r="A208" s="243">
        <v>4000</v>
      </c>
      <c r="B208" s="220" t="s">
        <v>34</v>
      </c>
      <c r="C208" s="186">
        <f t="shared" si="90"/>
        <v>0</v>
      </c>
      <c r="D208" s="186">
        <f t="shared" si="90"/>
        <v>0</v>
      </c>
      <c r="E208" s="186">
        <f t="shared" si="90"/>
        <v>0</v>
      </c>
      <c r="F208" s="186">
        <f t="shared" si="90"/>
        <v>0</v>
      </c>
      <c r="G208" s="186">
        <f t="shared" si="90"/>
        <v>0</v>
      </c>
      <c r="H208" s="186">
        <f t="shared" si="90"/>
        <v>0</v>
      </c>
      <c r="I208" s="186">
        <f t="shared" si="90"/>
        <v>0</v>
      </c>
      <c r="J208" s="186">
        <f t="shared" si="90"/>
        <v>0</v>
      </c>
      <c r="K208" s="220"/>
      <c r="L208" s="218">
        <v>9700</v>
      </c>
      <c r="M208" s="220" t="s">
        <v>35</v>
      </c>
      <c r="N208" s="186">
        <f t="shared" si="91"/>
        <v>0</v>
      </c>
      <c r="O208" s="186">
        <f t="shared" si="91"/>
        <v>0</v>
      </c>
      <c r="P208" s="186">
        <f t="shared" si="91"/>
        <v>0</v>
      </c>
      <c r="Q208" s="186">
        <f t="shared" si="91"/>
        <v>0</v>
      </c>
      <c r="R208" s="186">
        <f t="shared" si="91"/>
        <v>0</v>
      </c>
      <c r="S208" s="186">
        <f t="shared" si="91"/>
        <v>0</v>
      </c>
      <c r="T208" s="186">
        <f t="shared" si="91"/>
        <v>0</v>
      </c>
      <c r="U208" s="186">
        <f t="shared" si="92"/>
        <v>0</v>
      </c>
      <c r="V208" s="280"/>
      <c r="W208" s="278"/>
      <c r="X208" s="287"/>
    </row>
    <row r="209" spans="1:24" ht="12.75">
      <c r="A209" s="243">
        <v>4500</v>
      </c>
      <c r="B209" s="220" t="s">
        <v>36</v>
      </c>
      <c r="C209" s="186">
        <f t="shared" si="90"/>
        <v>0</v>
      </c>
      <c r="D209" s="186">
        <f t="shared" si="90"/>
        <v>0</v>
      </c>
      <c r="E209" s="186">
        <f t="shared" si="90"/>
        <v>0</v>
      </c>
      <c r="F209" s="186">
        <f t="shared" si="90"/>
        <v>0</v>
      </c>
      <c r="G209" s="186">
        <f t="shared" si="90"/>
        <v>0</v>
      </c>
      <c r="H209" s="186">
        <f t="shared" si="90"/>
        <v>0</v>
      </c>
      <c r="I209" s="186">
        <f t="shared" si="90"/>
        <v>0</v>
      </c>
      <c r="J209" s="186">
        <f t="shared" si="90"/>
        <v>0</v>
      </c>
      <c r="K209" s="220"/>
      <c r="L209" s="218">
        <v>9801</v>
      </c>
      <c r="M209" s="220" t="s">
        <v>37</v>
      </c>
      <c r="N209" s="186">
        <f t="shared" si="91"/>
        <v>0</v>
      </c>
      <c r="O209" s="186">
        <f t="shared" si="91"/>
        <v>0</v>
      </c>
      <c r="P209" s="186">
        <f t="shared" si="91"/>
        <v>0</v>
      </c>
      <c r="Q209" s="186">
        <f t="shared" si="91"/>
        <v>0</v>
      </c>
      <c r="R209" s="186">
        <f t="shared" si="91"/>
        <v>0</v>
      </c>
      <c r="S209" s="186">
        <f t="shared" si="91"/>
        <v>0</v>
      </c>
      <c r="T209" s="186">
        <f t="shared" si="91"/>
        <v>0</v>
      </c>
      <c r="U209" s="186">
        <f t="shared" si="92"/>
        <v>0</v>
      </c>
      <c r="V209" s="280"/>
      <c r="W209" s="278"/>
      <c r="X209" s="287"/>
    </row>
    <row r="210" spans="1:24" ht="12.75">
      <c r="A210" s="243">
        <v>5000</v>
      </c>
      <c r="B210" s="220" t="s">
        <v>38</v>
      </c>
      <c r="C210" s="186">
        <f t="shared" si="90"/>
        <v>0</v>
      </c>
      <c r="D210" s="186">
        <f t="shared" si="90"/>
        <v>0</v>
      </c>
      <c r="E210" s="186">
        <f t="shared" si="90"/>
        <v>0</v>
      </c>
      <c r="F210" s="186">
        <f t="shared" si="90"/>
        <v>0</v>
      </c>
      <c r="G210" s="186">
        <f t="shared" si="90"/>
        <v>0</v>
      </c>
      <c r="H210" s="186">
        <f t="shared" si="90"/>
        <v>0</v>
      </c>
      <c r="I210" s="186">
        <f t="shared" si="90"/>
        <v>0</v>
      </c>
      <c r="J210" s="186">
        <f t="shared" si="90"/>
        <v>0</v>
      </c>
      <c r="K210" s="220"/>
      <c r="L210" s="218">
        <v>9802</v>
      </c>
      <c r="M210" s="220" t="s">
        <v>39</v>
      </c>
      <c r="N210" s="186">
        <f t="shared" si="91"/>
        <v>0</v>
      </c>
      <c r="O210" s="186">
        <f t="shared" si="91"/>
        <v>0</v>
      </c>
      <c r="P210" s="186">
        <f t="shared" si="91"/>
        <v>0</v>
      </c>
      <c r="Q210" s="186">
        <f t="shared" si="91"/>
        <v>0</v>
      </c>
      <c r="R210" s="186">
        <f t="shared" si="91"/>
        <v>0</v>
      </c>
      <c r="S210" s="186">
        <f t="shared" si="91"/>
        <v>0</v>
      </c>
      <c r="T210" s="186">
        <f t="shared" si="91"/>
        <v>0</v>
      </c>
      <c r="U210" s="186">
        <f t="shared" si="92"/>
        <v>0</v>
      </c>
      <c r="V210" s="280"/>
      <c r="W210" s="278"/>
      <c r="X210" s="287"/>
    </row>
    <row r="211" spans="1:24" ht="12.75">
      <c r="A211" s="243">
        <v>6000</v>
      </c>
      <c r="B211" s="220" t="s">
        <v>40</v>
      </c>
      <c r="C211" s="186">
        <f t="shared" si="90"/>
        <v>0</v>
      </c>
      <c r="D211" s="186">
        <f t="shared" si="90"/>
        <v>0</v>
      </c>
      <c r="E211" s="186">
        <f t="shared" si="90"/>
        <v>0</v>
      </c>
      <c r="F211" s="186">
        <f t="shared" si="90"/>
        <v>0</v>
      </c>
      <c r="G211" s="186">
        <f t="shared" si="90"/>
        <v>0</v>
      </c>
      <c r="H211" s="186">
        <f t="shared" si="90"/>
        <v>0</v>
      </c>
      <c r="I211" s="186">
        <f t="shared" si="90"/>
        <v>0</v>
      </c>
      <c r="J211" s="186">
        <f t="shared" si="90"/>
        <v>0</v>
      </c>
      <c r="K211" s="220"/>
      <c r="L211" s="218">
        <v>9900</v>
      </c>
      <c r="M211" s="220" t="s">
        <v>41</v>
      </c>
      <c r="N211" s="186">
        <f t="shared" si="91"/>
        <v>0</v>
      </c>
      <c r="O211" s="186">
        <f t="shared" si="91"/>
        <v>0</v>
      </c>
      <c r="P211" s="186">
        <f t="shared" si="91"/>
        <v>0</v>
      </c>
      <c r="Q211" s="186">
        <f t="shared" si="91"/>
        <v>0</v>
      </c>
      <c r="R211" s="186">
        <f t="shared" si="91"/>
        <v>0</v>
      </c>
      <c r="S211" s="186">
        <f t="shared" si="91"/>
        <v>0</v>
      </c>
      <c r="T211" s="186">
        <f t="shared" si="91"/>
        <v>0</v>
      </c>
      <c r="U211" s="186">
        <f t="shared" si="92"/>
        <v>0</v>
      </c>
      <c r="V211" s="280"/>
      <c r="W211" s="278"/>
      <c r="X211" s="287"/>
    </row>
    <row r="212" spans="1:24" ht="12.75">
      <c r="A212" s="244">
        <v>7000</v>
      </c>
      <c r="B212" s="220" t="s">
        <v>39</v>
      </c>
      <c r="C212" s="186">
        <f t="shared" si="90"/>
        <v>0</v>
      </c>
      <c r="D212" s="186">
        <f t="shared" si="90"/>
        <v>0</v>
      </c>
      <c r="E212" s="186">
        <f t="shared" si="90"/>
        <v>0</v>
      </c>
      <c r="F212" s="186">
        <f t="shared" si="90"/>
        <v>0</v>
      </c>
      <c r="G212" s="186">
        <f t="shared" si="90"/>
        <v>0</v>
      </c>
      <c r="H212" s="186">
        <f t="shared" si="90"/>
        <v>0</v>
      </c>
      <c r="I212" s="186">
        <f t="shared" si="90"/>
        <v>0</v>
      </c>
      <c r="J212" s="186">
        <f t="shared" si="90"/>
        <v>0</v>
      </c>
      <c r="K212" s="220"/>
      <c r="L212" s="218">
        <v>9960</v>
      </c>
      <c r="M212" s="220" t="s">
        <v>42</v>
      </c>
      <c r="N212" s="186">
        <f t="shared" si="91"/>
        <v>0</v>
      </c>
      <c r="O212" s="186">
        <f t="shared" si="91"/>
        <v>0</v>
      </c>
      <c r="P212" s="186">
        <f t="shared" si="91"/>
        <v>0</v>
      </c>
      <c r="Q212" s="186">
        <f t="shared" si="91"/>
        <v>0</v>
      </c>
      <c r="R212" s="186">
        <f t="shared" si="91"/>
        <v>0</v>
      </c>
      <c r="S212" s="186">
        <f t="shared" si="91"/>
        <v>0</v>
      </c>
      <c r="T212" s="186">
        <f t="shared" si="91"/>
        <v>0</v>
      </c>
      <c r="U212" s="186">
        <f t="shared" si="92"/>
        <v>0</v>
      </c>
      <c r="V212" s="280"/>
      <c r="W212" s="278"/>
      <c r="X212" s="287"/>
    </row>
    <row r="213" spans="1:24" ht="12.75">
      <c r="A213" s="244">
        <v>8000</v>
      </c>
      <c r="B213" s="220" t="s">
        <v>43</v>
      </c>
      <c r="C213" s="186">
        <f t="shared" si="90"/>
        <v>0</v>
      </c>
      <c r="D213" s="186">
        <f t="shared" si="90"/>
        <v>0</v>
      </c>
      <c r="E213" s="186">
        <f t="shared" si="90"/>
        <v>0</v>
      </c>
      <c r="F213" s="186">
        <f t="shared" si="90"/>
        <v>0</v>
      </c>
      <c r="G213" s="186">
        <f t="shared" si="90"/>
        <v>0</v>
      </c>
      <c r="H213" s="186">
        <f t="shared" si="90"/>
        <v>0</v>
      </c>
      <c r="I213" s="186">
        <f t="shared" si="90"/>
        <v>0</v>
      </c>
      <c r="J213" s="186">
        <f t="shared" si="90"/>
        <v>0</v>
      </c>
      <c r="K213" s="220"/>
      <c r="L213" s="219" t="s">
        <v>44</v>
      </c>
      <c r="M213" s="221"/>
      <c r="N213" s="186">
        <f t="shared" si="91"/>
        <v>0</v>
      </c>
      <c r="O213" s="186">
        <f t="shared" si="91"/>
        <v>0</v>
      </c>
      <c r="P213" s="186">
        <f t="shared" si="91"/>
        <v>0</v>
      </c>
      <c r="Q213" s="186">
        <f t="shared" si="91"/>
        <v>0</v>
      </c>
      <c r="R213" s="186">
        <f t="shared" si="91"/>
        <v>0</v>
      </c>
      <c r="S213" s="186">
        <f t="shared" si="91"/>
        <v>0</v>
      </c>
      <c r="T213" s="186">
        <f t="shared" si="91"/>
        <v>0</v>
      </c>
      <c r="U213" s="186">
        <f t="shared" si="92"/>
        <v>0</v>
      </c>
      <c r="V213" s="281"/>
      <c r="W213" s="278"/>
      <c r="X213" s="287"/>
    </row>
    <row r="214" spans="1:24" ht="13.5" thickBot="1">
      <c r="A214" s="244"/>
      <c r="B214" s="230" t="s">
        <v>45</v>
      </c>
      <c r="C214" s="252">
        <f t="shared" si="90"/>
        <v>0</v>
      </c>
      <c r="D214" s="252">
        <f t="shared" si="90"/>
        <v>0</v>
      </c>
      <c r="E214" s="252">
        <f t="shared" si="90"/>
        <v>0</v>
      </c>
      <c r="F214" s="252">
        <f t="shared" si="90"/>
        <v>0</v>
      </c>
      <c r="G214" s="252">
        <f t="shared" si="90"/>
        <v>0</v>
      </c>
      <c r="H214" s="252">
        <f t="shared" si="90"/>
        <v>0</v>
      </c>
      <c r="I214" s="252">
        <f t="shared" si="90"/>
        <v>0</v>
      </c>
      <c r="J214" s="252">
        <f t="shared" si="90"/>
        <v>0</v>
      </c>
      <c r="K214" s="220"/>
      <c r="L214" s="218"/>
      <c r="M214" s="230" t="s">
        <v>3</v>
      </c>
      <c r="N214" s="252">
        <f t="shared" si="91"/>
        <v>0</v>
      </c>
      <c r="O214" s="252">
        <f t="shared" si="91"/>
        <v>0</v>
      </c>
      <c r="P214" s="252">
        <f t="shared" si="91"/>
        <v>0</v>
      </c>
      <c r="Q214" s="252">
        <f t="shared" si="91"/>
        <v>0</v>
      </c>
      <c r="R214" s="252">
        <f t="shared" si="91"/>
        <v>0</v>
      </c>
      <c r="S214" s="252">
        <f t="shared" si="91"/>
        <v>0</v>
      </c>
      <c r="T214" s="252">
        <f t="shared" si="91"/>
        <v>0</v>
      </c>
      <c r="U214" s="252"/>
      <c r="V214" s="252">
        <f>V19+V32+V45+V58+V71+V84+V97+V123+V136+V149+V162+V175+V188+V201</f>
        <v>0</v>
      </c>
      <c r="W214" s="252">
        <v>0</v>
      </c>
      <c r="X214" s="287">
        <f>V214-W214</f>
        <v>0</v>
      </c>
    </row>
    <row r="215" spans="1:24" ht="13.5" thickTop="1">
      <c r="A215" s="244"/>
      <c r="B215" s="220"/>
      <c r="C215" s="218"/>
      <c r="D215" s="218"/>
      <c r="E215" s="218"/>
      <c r="F215" s="218"/>
      <c r="G215" s="218"/>
      <c r="H215" s="218"/>
      <c r="I215" s="218"/>
      <c r="J215" s="218"/>
      <c r="K215" s="220"/>
      <c r="L215" s="218"/>
      <c r="M215" s="220"/>
      <c r="N215" s="226"/>
      <c r="O215" s="226"/>
      <c r="P215" s="226"/>
      <c r="Q215" s="226"/>
      <c r="R215" s="226"/>
      <c r="S215" s="226"/>
      <c r="T215" s="226"/>
      <c r="U215" s="218"/>
      <c r="V215" s="242"/>
      <c r="W215" s="242"/>
      <c r="X215" s="287"/>
    </row>
    <row r="216" spans="1:24" ht="12.75">
      <c r="A216" s="216"/>
      <c r="B216" s="206" t="s">
        <v>189</v>
      </c>
      <c r="C216" s="207">
        <f>'Web Expense Summary'!G52</f>
        <v>0</v>
      </c>
      <c r="D216" s="207"/>
      <c r="E216" s="207">
        <f>'Web Expense Summary'!H52</f>
        <v>0</v>
      </c>
      <c r="F216" s="207">
        <f>'Web Expense Summary'!I52</f>
        <v>0</v>
      </c>
      <c r="G216" s="203"/>
      <c r="H216" s="203"/>
      <c r="I216" s="203"/>
      <c r="J216" s="203"/>
      <c r="K216" s="203"/>
      <c r="L216" s="203"/>
      <c r="M216" s="203"/>
      <c r="N216" s="205">
        <f>'Web Revenue Summary'!G17</f>
        <v>0</v>
      </c>
      <c r="O216" s="205"/>
      <c r="P216" s="205">
        <f>'Web Revenue Summary'!H17</f>
        <v>0</v>
      </c>
      <c r="Q216" s="204"/>
      <c r="R216" s="241"/>
      <c r="S216" s="241"/>
      <c r="T216" s="241"/>
      <c r="U216" s="216"/>
      <c r="V216" s="216"/>
      <c r="W216" s="216"/>
      <c r="X216" s="287"/>
    </row>
    <row r="217" spans="1:24" ht="12.75">
      <c r="A217" s="216"/>
      <c r="B217" s="206" t="s">
        <v>190</v>
      </c>
      <c r="C217" s="207">
        <f>C216-C214</f>
        <v>0</v>
      </c>
      <c r="D217" s="207"/>
      <c r="E217" s="207">
        <f>E216-E214</f>
        <v>0</v>
      </c>
      <c r="F217" s="207">
        <f>F216-F214</f>
        <v>0</v>
      </c>
      <c r="G217" s="203"/>
      <c r="H217" s="203"/>
      <c r="I217" s="203"/>
      <c r="J217" s="203"/>
      <c r="K217" s="203"/>
      <c r="L217" s="203"/>
      <c r="M217" s="203"/>
      <c r="N217" s="205">
        <f>N216-N214</f>
        <v>0</v>
      </c>
      <c r="O217" s="205"/>
      <c r="P217" s="205">
        <f>P216-P214</f>
        <v>0</v>
      </c>
      <c r="Q217" s="204"/>
      <c r="R217" s="241"/>
      <c r="S217" s="241"/>
      <c r="T217" s="241"/>
      <c r="U217" s="216"/>
      <c r="V217" s="216"/>
      <c r="W217" s="216"/>
      <c r="X217" s="287"/>
    </row>
    <row r="218" spans="1:24" ht="12.75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41"/>
      <c r="O218" s="241"/>
      <c r="P218" s="241"/>
      <c r="Q218" s="241"/>
      <c r="R218" s="241"/>
      <c r="S218" s="241"/>
      <c r="T218" s="241"/>
      <c r="U218" s="216"/>
      <c r="V218" s="216"/>
      <c r="W218" s="216"/>
      <c r="X218" s="287"/>
    </row>
    <row r="219" spans="14:24" ht="12.75">
      <c r="N219" s="222"/>
      <c r="O219" s="222"/>
      <c r="P219" s="222"/>
      <c r="Q219" s="222"/>
      <c r="R219" s="222"/>
      <c r="S219" s="222"/>
      <c r="T219" s="222"/>
      <c r="X219" s="287"/>
    </row>
    <row r="220" spans="14:24" ht="12.75">
      <c r="N220" s="222"/>
      <c r="O220" s="222"/>
      <c r="P220" s="222"/>
      <c r="Q220" s="222"/>
      <c r="R220" s="222"/>
      <c r="S220" s="222"/>
      <c r="T220" s="222"/>
      <c r="X220" s="287"/>
    </row>
    <row r="221" spans="1:24" ht="12.75">
      <c r="A221" s="245" t="s">
        <v>196</v>
      </c>
      <c r="B221" s="224"/>
      <c r="C221" s="225"/>
      <c r="D221" s="218"/>
      <c r="E221" s="216"/>
      <c r="F221" s="216"/>
      <c r="G221" s="216"/>
      <c r="H221" s="216"/>
      <c r="I221" s="216"/>
      <c r="J221" s="216"/>
      <c r="K221" s="216"/>
      <c r="L221" s="216"/>
      <c r="M221" s="216"/>
      <c r="N221" s="241"/>
      <c r="O221" s="241"/>
      <c r="P221" s="241"/>
      <c r="Q221" s="241"/>
      <c r="R221" s="241"/>
      <c r="S221" s="241"/>
      <c r="T221" s="241"/>
      <c r="U221" s="216"/>
      <c r="V221" s="216"/>
      <c r="W221" s="216"/>
      <c r="X221" s="287"/>
    </row>
    <row r="222" spans="1:24" ht="12.75">
      <c r="A222" s="217">
        <v>1000</v>
      </c>
      <c r="B222" s="220" t="s">
        <v>26</v>
      </c>
      <c r="C222" s="189"/>
      <c r="D222" s="189"/>
      <c r="E222" s="189"/>
      <c r="F222" s="189"/>
      <c r="G222" s="189"/>
      <c r="H222" s="189"/>
      <c r="I222" s="191">
        <f>SUM(E222:H222)</f>
        <v>0</v>
      </c>
      <c r="J222" s="191">
        <f>+C222+D222-I222</f>
        <v>0</v>
      </c>
      <c r="K222" s="218"/>
      <c r="L222" s="218">
        <v>9100</v>
      </c>
      <c r="M222" s="220" t="s">
        <v>27</v>
      </c>
      <c r="N222" s="200"/>
      <c r="O222" s="200"/>
      <c r="P222" s="200"/>
      <c r="Q222" s="200"/>
      <c r="R222" s="200"/>
      <c r="S222" s="187">
        <f>SUM(P222:R222)</f>
        <v>0</v>
      </c>
      <c r="T222" s="187">
        <f>+N222+O222-S222</f>
        <v>0</v>
      </c>
      <c r="U222" s="216"/>
      <c r="V222" s="227"/>
      <c r="W222" s="227"/>
      <c r="X222" s="287"/>
    </row>
    <row r="223" spans="1:24" ht="12.75">
      <c r="A223" s="217">
        <v>1900</v>
      </c>
      <c r="B223" s="220" t="s">
        <v>28</v>
      </c>
      <c r="C223" s="189"/>
      <c r="D223" s="189"/>
      <c r="E223" s="189"/>
      <c r="F223" s="189"/>
      <c r="G223" s="189"/>
      <c r="H223" s="189"/>
      <c r="I223" s="191">
        <f aca="true" t="shared" si="93" ref="I223:I231">SUM(E223:H223)</f>
        <v>0</v>
      </c>
      <c r="J223" s="191">
        <f aca="true" t="shared" si="94" ref="J223:J231">+C223+D223-I223</f>
        <v>0</v>
      </c>
      <c r="K223" s="218"/>
      <c r="L223" s="218">
        <v>9150</v>
      </c>
      <c r="M223" s="220" t="s">
        <v>29</v>
      </c>
      <c r="N223" s="200"/>
      <c r="O223" s="200"/>
      <c r="P223" s="200"/>
      <c r="Q223" s="200"/>
      <c r="R223" s="200"/>
      <c r="S223" s="187">
        <f aca="true" t="shared" si="95" ref="S223:S231">SUM(P223:R223)</f>
        <v>0</v>
      </c>
      <c r="T223" s="187">
        <f aca="true" t="shared" si="96" ref="T223:T231">+N223+O223-S223</f>
        <v>0</v>
      </c>
      <c r="U223" s="216"/>
      <c r="V223" s="227"/>
      <c r="W223" s="227"/>
      <c r="X223" s="287"/>
    </row>
    <row r="224" spans="1:24" ht="12.75">
      <c r="A224" s="217">
        <v>2000</v>
      </c>
      <c r="B224" s="220" t="s">
        <v>30</v>
      </c>
      <c r="C224" s="189"/>
      <c r="D224" s="189"/>
      <c r="E224" s="189"/>
      <c r="F224" s="189"/>
      <c r="G224" s="189"/>
      <c r="H224" s="189"/>
      <c r="I224" s="191">
        <f t="shared" si="93"/>
        <v>0</v>
      </c>
      <c r="J224" s="191">
        <f t="shared" si="94"/>
        <v>0</v>
      </c>
      <c r="K224" s="218"/>
      <c r="L224" s="218">
        <v>9210</v>
      </c>
      <c r="M224" s="220" t="s">
        <v>31</v>
      </c>
      <c r="N224" s="200"/>
      <c r="O224" s="200"/>
      <c r="P224" s="200"/>
      <c r="Q224" s="200"/>
      <c r="R224" s="200"/>
      <c r="S224" s="187">
        <f t="shared" si="95"/>
        <v>0</v>
      </c>
      <c r="T224" s="187">
        <f t="shared" si="96"/>
        <v>0</v>
      </c>
      <c r="U224" s="216"/>
      <c r="V224" s="227"/>
      <c r="W224" s="227"/>
      <c r="X224" s="287"/>
    </row>
    <row r="225" spans="1:24" ht="12.75">
      <c r="A225" s="217">
        <v>3000</v>
      </c>
      <c r="B225" s="220" t="s">
        <v>32</v>
      </c>
      <c r="C225" s="189"/>
      <c r="D225" s="189"/>
      <c r="E225" s="189"/>
      <c r="F225" s="189"/>
      <c r="G225" s="189"/>
      <c r="H225" s="189"/>
      <c r="I225" s="191">
        <f t="shared" si="93"/>
        <v>0</v>
      </c>
      <c r="J225" s="191">
        <f t="shared" si="94"/>
        <v>0</v>
      </c>
      <c r="K225" s="218"/>
      <c r="L225" s="218">
        <v>9600</v>
      </c>
      <c r="M225" s="220" t="s">
        <v>33</v>
      </c>
      <c r="N225" s="200"/>
      <c r="O225" s="200"/>
      <c r="P225" s="200"/>
      <c r="Q225" s="200"/>
      <c r="R225" s="200"/>
      <c r="S225" s="187">
        <f t="shared" si="95"/>
        <v>0</v>
      </c>
      <c r="T225" s="187">
        <f t="shared" si="96"/>
        <v>0</v>
      </c>
      <c r="U225" s="216"/>
      <c r="V225" s="227"/>
      <c r="W225" s="227"/>
      <c r="X225" s="287"/>
    </row>
    <row r="226" spans="1:24" ht="12.75">
      <c r="A226" s="217">
        <v>4000</v>
      </c>
      <c r="B226" s="220" t="s">
        <v>34</v>
      </c>
      <c r="C226" s="189"/>
      <c r="D226" s="189"/>
      <c r="E226" s="189"/>
      <c r="F226" s="189"/>
      <c r="G226" s="189"/>
      <c r="H226" s="189"/>
      <c r="I226" s="191">
        <f t="shared" si="93"/>
        <v>0</v>
      </c>
      <c r="J226" s="191">
        <f t="shared" si="94"/>
        <v>0</v>
      </c>
      <c r="K226" s="218"/>
      <c r="L226" s="218">
        <v>9700</v>
      </c>
      <c r="M226" s="220" t="s">
        <v>35</v>
      </c>
      <c r="N226" s="200"/>
      <c r="O226" s="200"/>
      <c r="P226" s="200"/>
      <c r="Q226" s="200"/>
      <c r="R226" s="200"/>
      <c r="S226" s="187">
        <f t="shared" si="95"/>
        <v>0</v>
      </c>
      <c r="T226" s="187">
        <f t="shared" si="96"/>
        <v>0</v>
      </c>
      <c r="U226" s="216"/>
      <c r="V226" s="227"/>
      <c r="W226" s="227"/>
      <c r="X226" s="287"/>
    </row>
    <row r="227" spans="1:24" ht="12.75">
      <c r="A227" s="217">
        <v>4500</v>
      </c>
      <c r="B227" s="220" t="s">
        <v>36</v>
      </c>
      <c r="C227" s="189"/>
      <c r="D227" s="189"/>
      <c r="E227" s="189"/>
      <c r="F227" s="189"/>
      <c r="G227" s="189"/>
      <c r="H227" s="189"/>
      <c r="I227" s="191">
        <f t="shared" si="93"/>
        <v>0</v>
      </c>
      <c r="J227" s="191">
        <f t="shared" si="94"/>
        <v>0</v>
      </c>
      <c r="K227" s="218"/>
      <c r="L227" s="218">
        <v>9801</v>
      </c>
      <c r="M227" s="220" t="s">
        <v>37</v>
      </c>
      <c r="N227" s="200"/>
      <c r="O227" s="200"/>
      <c r="P227" s="200"/>
      <c r="Q227" s="200"/>
      <c r="R227" s="200"/>
      <c r="S227" s="187">
        <f t="shared" si="95"/>
        <v>0</v>
      </c>
      <c r="T227" s="187">
        <f t="shared" si="96"/>
        <v>0</v>
      </c>
      <c r="U227" s="216"/>
      <c r="V227" s="227"/>
      <c r="W227" s="227"/>
      <c r="X227" s="287"/>
    </row>
    <row r="228" spans="1:24" ht="12.75">
      <c r="A228" s="217">
        <v>5000</v>
      </c>
      <c r="B228" s="220" t="s">
        <v>38</v>
      </c>
      <c r="C228" s="189"/>
      <c r="D228" s="189"/>
      <c r="E228" s="189"/>
      <c r="F228" s="189"/>
      <c r="G228" s="189"/>
      <c r="H228" s="189"/>
      <c r="I228" s="191">
        <f t="shared" si="93"/>
        <v>0</v>
      </c>
      <c r="J228" s="191">
        <f t="shared" si="94"/>
        <v>0</v>
      </c>
      <c r="K228" s="218"/>
      <c r="L228" s="218">
        <v>9802</v>
      </c>
      <c r="M228" s="220" t="s">
        <v>39</v>
      </c>
      <c r="N228" s="200"/>
      <c r="O228" s="200"/>
      <c r="P228" s="200"/>
      <c r="Q228" s="200"/>
      <c r="R228" s="200"/>
      <c r="S228" s="187">
        <f t="shared" si="95"/>
        <v>0</v>
      </c>
      <c r="T228" s="187">
        <f t="shared" si="96"/>
        <v>0</v>
      </c>
      <c r="U228" s="216"/>
      <c r="V228" s="227"/>
      <c r="W228" s="227"/>
      <c r="X228" s="287"/>
    </row>
    <row r="229" spans="1:24" ht="12.75">
      <c r="A229" s="217">
        <v>6000</v>
      </c>
      <c r="B229" s="220" t="s">
        <v>40</v>
      </c>
      <c r="C229" s="189"/>
      <c r="D229" s="189"/>
      <c r="E229" s="189"/>
      <c r="F229" s="189"/>
      <c r="G229" s="189"/>
      <c r="H229" s="189"/>
      <c r="I229" s="191">
        <f t="shared" si="93"/>
        <v>0</v>
      </c>
      <c r="J229" s="191">
        <f t="shared" si="94"/>
        <v>0</v>
      </c>
      <c r="K229" s="218"/>
      <c r="L229" s="218">
        <v>9900</v>
      </c>
      <c r="M229" s="220" t="s">
        <v>41</v>
      </c>
      <c r="N229" s="200"/>
      <c r="O229" s="200"/>
      <c r="P229" s="200"/>
      <c r="Q229" s="200"/>
      <c r="R229" s="200"/>
      <c r="S229" s="187">
        <f t="shared" si="95"/>
        <v>0</v>
      </c>
      <c r="T229" s="187">
        <f t="shared" si="96"/>
        <v>0</v>
      </c>
      <c r="U229" s="216"/>
      <c r="V229" s="227"/>
      <c r="W229" s="227"/>
      <c r="X229" s="287"/>
    </row>
    <row r="230" spans="1:24" ht="12.75">
      <c r="A230" s="218">
        <v>7000</v>
      </c>
      <c r="B230" s="220" t="s">
        <v>39</v>
      </c>
      <c r="C230" s="189"/>
      <c r="D230" s="189"/>
      <c r="E230" s="189"/>
      <c r="F230" s="189"/>
      <c r="G230" s="189"/>
      <c r="H230" s="189"/>
      <c r="I230" s="191">
        <f t="shared" si="93"/>
        <v>0</v>
      </c>
      <c r="J230" s="191">
        <f t="shared" si="94"/>
        <v>0</v>
      </c>
      <c r="K230" s="218"/>
      <c r="L230" s="218">
        <v>9960</v>
      </c>
      <c r="M230" s="220" t="s">
        <v>42</v>
      </c>
      <c r="N230" s="200"/>
      <c r="O230" s="200"/>
      <c r="P230" s="200"/>
      <c r="Q230" s="200"/>
      <c r="R230" s="200"/>
      <c r="S230" s="187">
        <f t="shared" si="95"/>
        <v>0</v>
      </c>
      <c r="T230" s="187">
        <f t="shared" si="96"/>
        <v>0</v>
      </c>
      <c r="U230" s="216"/>
      <c r="V230" s="227"/>
      <c r="W230" s="227"/>
      <c r="X230" s="287"/>
    </row>
    <row r="231" spans="1:24" ht="12.75">
      <c r="A231" s="218">
        <v>8000</v>
      </c>
      <c r="B231" s="220" t="s">
        <v>43</v>
      </c>
      <c r="C231" s="189"/>
      <c r="D231" s="189"/>
      <c r="E231" s="189"/>
      <c r="F231" s="189"/>
      <c r="G231" s="189"/>
      <c r="H231" s="189"/>
      <c r="I231" s="191">
        <f t="shared" si="93"/>
        <v>0</v>
      </c>
      <c r="J231" s="191">
        <f t="shared" si="94"/>
        <v>0</v>
      </c>
      <c r="K231" s="218"/>
      <c r="L231" s="219" t="s">
        <v>44</v>
      </c>
      <c r="M231" s="221"/>
      <c r="N231" s="200"/>
      <c r="O231" s="200"/>
      <c r="P231" s="200"/>
      <c r="Q231" s="200"/>
      <c r="R231" s="200"/>
      <c r="S231" s="187">
        <f t="shared" si="95"/>
        <v>0</v>
      </c>
      <c r="T231" s="187">
        <f t="shared" si="96"/>
        <v>0</v>
      </c>
      <c r="U231" s="216"/>
      <c r="V231" s="227"/>
      <c r="W231" s="227"/>
      <c r="X231" s="287"/>
    </row>
    <row r="232" spans="1:24" ht="13.5" thickBot="1">
      <c r="A232" s="218"/>
      <c r="B232" s="230" t="s">
        <v>45</v>
      </c>
      <c r="C232" s="209">
        <f aca="true" t="shared" si="97" ref="C232:J232">SUM(C222:C231)</f>
        <v>0</v>
      </c>
      <c r="D232" s="209">
        <f t="shared" si="97"/>
        <v>0</v>
      </c>
      <c r="E232" s="209">
        <f t="shared" si="97"/>
        <v>0</v>
      </c>
      <c r="F232" s="209">
        <f t="shared" si="97"/>
        <v>0</v>
      </c>
      <c r="G232" s="209">
        <f t="shared" si="97"/>
        <v>0</v>
      </c>
      <c r="H232" s="209">
        <f t="shared" si="97"/>
        <v>0</v>
      </c>
      <c r="I232" s="210">
        <f t="shared" si="97"/>
        <v>0</v>
      </c>
      <c r="J232" s="202">
        <f t="shared" si="97"/>
        <v>0</v>
      </c>
      <c r="K232" s="218"/>
      <c r="L232" s="218"/>
      <c r="M232" s="230" t="s">
        <v>3</v>
      </c>
      <c r="N232" s="211">
        <f aca="true" t="shared" si="98" ref="N232:T232">SUM(N222:N231)</f>
        <v>0</v>
      </c>
      <c r="O232" s="211">
        <f t="shared" si="98"/>
        <v>0</v>
      </c>
      <c r="P232" s="211">
        <f t="shared" si="98"/>
        <v>0</v>
      </c>
      <c r="Q232" s="211">
        <f t="shared" si="98"/>
        <v>0</v>
      </c>
      <c r="R232" s="211">
        <f t="shared" si="98"/>
        <v>0</v>
      </c>
      <c r="S232" s="211">
        <f t="shared" si="98"/>
        <v>0</v>
      </c>
      <c r="T232" s="211">
        <f t="shared" si="98"/>
        <v>0</v>
      </c>
      <c r="U232" s="246"/>
      <c r="V232" s="247">
        <f>+J232-T232</f>
        <v>0</v>
      </c>
      <c r="W232" s="247">
        <v>0</v>
      </c>
      <c r="X232" s="287">
        <f>V232-W232</f>
        <v>0</v>
      </c>
    </row>
    <row r="233" spans="14:24" ht="13.5" thickTop="1">
      <c r="N233" s="222"/>
      <c r="O233" s="222"/>
      <c r="P233" s="222"/>
      <c r="Q233" s="222"/>
      <c r="R233" s="222"/>
      <c r="S233" s="222"/>
      <c r="T233" s="222"/>
      <c r="X233" s="287"/>
    </row>
    <row r="234" spans="14:24" ht="12.75">
      <c r="N234" s="222"/>
      <c r="O234" s="222"/>
      <c r="P234" s="222"/>
      <c r="Q234" s="222"/>
      <c r="R234" s="222"/>
      <c r="S234" s="222"/>
      <c r="T234" s="222"/>
      <c r="X234" s="287"/>
    </row>
    <row r="235" spans="1:24" ht="12.75">
      <c r="A235" s="245" t="s">
        <v>197</v>
      </c>
      <c r="B235" s="224"/>
      <c r="C235" s="218"/>
      <c r="D235" s="218"/>
      <c r="E235" s="216"/>
      <c r="F235" s="216"/>
      <c r="G235" s="216"/>
      <c r="H235" s="216"/>
      <c r="I235" s="216"/>
      <c r="J235" s="216"/>
      <c r="K235" s="216"/>
      <c r="L235" s="216"/>
      <c r="M235" s="216"/>
      <c r="N235" s="241"/>
      <c r="O235" s="241"/>
      <c r="P235" s="241"/>
      <c r="Q235" s="241"/>
      <c r="R235" s="241"/>
      <c r="S235" s="241"/>
      <c r="T235" s="241"/>
      <c r="U235" s="216"/>
      <c r="V235" s="216"/>
      <c r="W235" s="216"/>
      <c r="X235" s="287"/>
    </row>
    <row r="236" spans="1:24" ht="12.75">
      <c r="A236" s="217">
        <v>1000</v>
      </c>
      <c r="B236" s="220" t="s">
        <v>26</v>
      </c>
      <c r="C236" s="189"/>
      <c r="D236" s="189"/>
      <c r="E236" s="189"/>
      <c r="F236" s="189"/>
      <c r="G236" s="189"/>
      <c r="H236" s="189"/>
      <c r="I236" s="191">
        <f>SUM(E236:H236)</f>
        <v>0</v>
      </c>
      <c r="J236" s="191">
        <f>+C236+D236-I236</f>
        <v>0</v>
      </c>
      <c r="K236" s="218"/>
      <c r="L236" s="218">
        <v>9100</v>
      </c>
      <c r="M236" s="220" t="s">
        <v>27</v>
      </c>
      <c r="N236" s="200"/>
      <c r="O236" s="200"/>
      <c r="P236" s="200"/>
      <c r="Q236" s="200"/>
      <c r="R236" s="200"/>
      <c r="S236" s="187">
        <f>SUM(P236:R236)</f>
        <v>0</v>
      </c>
      <c r="T236" s="187">
        <f>+N236+O236-S236</f>
        <v>0</v>
      </c>
      <c r="U236" s="248"/>
      <c r="V236" s="249"/>
      <c r="W236" s="249"/>
      <c r="X236" s="287"/>
    </row>
    <row r="237" spans="1:24" ht="12.75">
      <c r="A237" s="217">
        <v>1900</v>
      </c>
      <c r="B237" s="220" t="s">
        <v>28</v>
      </c>
      <c r="C237" s="189"/>
      <c r="D237" s="189"/>
      <c r="E237" s="189"/>
      <c r="F237" s="189"/>
      <c r="G237" s="189"/>
      <c r="H237" s="189"/>
      <c r="I237" s="191">
        <f aca="true" t="shared" si="99" ref="I237:I245">SUM(E237:H237)</f>
        <v>0</v>
      </c>
      <c r="J237" s="191">
        <f aca="true" t="shared" si="100" ref="J237:J245">+C237+D237-I237</f>
        <v>0</v>
      </c>
      <c r="K237" s="218"/>
      <c r="L237" s="218">
        <v>9150</v>
      </c>
      <c r="M237" s="220" t="s">
        <v>29</v>
      </c>
      <c r="N237" s="200"/>
      <c r="O237" s="200"/>
      <c r="P237" s="200"/>
      <c r="Q237" s="200"/>
      <c r="R237" s="200"/>
      <c r="S237" s="187">
        <f aca="true" t="shared" si="101" ref="S237:S245">SUM(P237:R237)</f>
        <v>0</v>
      </c>
      <c r="T237" s="187">
        <f aca="true" t="shared" si="102" ref="T237:T245">+N237+O237-S237</f>
        <v>0</v>
      </c>
      <c r="U237" s="248"/>
      <c r="V237" s="249"/>
      <c r="W237" s="249"/>
      <c r="X237" s="287"/>
    </row>
    <row r="238" spans="1:24" ht="12.75">
      <c r="A238" s="217">
        <v>2000</v>
      </c>
      <c r="B238" s="220" t="s">
        <v>30</v>
      </c>
      <c r="C238" s="189"/>
      <c r="D238" s="189"/>
      <c r="E238" s="189"/>
      <c r="F238" s="189"/>
      <c r="G238" s="189"/>
      <c r="H238" s="189"/>
      <c r="I238" s="191">
        <f t="shared" si="99"/>
        <v>0</v>
      </c>
      <c r="J238" s="191">
        <f t="shared" si="100"/>
        <v>0</v>
      </c>
      <c r="K238" s="218"/>
      <c r="L238" s="218">
        <v>9210</v>
      </c>
      <c r="M238" s="220" t="s">
        <v>31</v>
      </c>
      <c r="N238" s="200"/>
      <c r="O238" s="200"/>
      <c r="P238" s="200"/>
      <c r="Q238" s="200"/>
      <c r="R238" s="200"/>
      <c r="S238" s="187">
        <f t="shared" si="101"/>
        <v>0</v>
      </c>
      <c r="T238" s="187">
        <f t="shared" si="102"/>
        <v>0</v>
      </c>
      <c r="U238" s="248"/>
      <c r="V238" s="249"/>
      <c r="W238" s="249"/>
      <c r="X238" s="287"/>
    </row>
    <row r="239" spans="1:24" ht="12.75">
      <c r="A239" s="217">
        <v>3000</v>
      </c>
      <c r="B239" s="220" t="s">
        <v>32</v>
      </c>
      <c r="C239" s="189"/>
      <c r="D239" s="189"/>
      <c r="E239" s="189"/>
      <c r="F239" s="189"/>
      <c r="G239" s="189"/>
      <c r="H239" s="189"/>
      <c r="I239" s="191">
        <f t="shared" si="99"/>
        <v>0</v>
      </c>
      <c r="J239" s="191">
        <f t="shared" si="100"/>
        <v>0</v>
      </c>
      <c r="K239" s="218"/>
      <c r="L239" s="218">
        <v>9600</v>
      </c>
      <c r="M239" s="220" t="s">
        <v>33</v>
      </c>
      <c r="N239" s="200"/>
      <c r="O239" s="200"/>
      <c r="P239" s="200"/>
      <c r="Q239" s="200"/>
      <c r="R239" s="200"/>
      <c r="S239" s="187">
        <f t="shared" si="101"/>
        <v>0</v>
      </c>
      <c r="T239" s="187">
        <f t="shared" si="102"/>
        <v>0</v>
      </c>
      <c r="U239" s="248"/>
      <c r="V239" s="249"/>
      <c r="W239" s="249"/>
      <c r="X239" s="287"/>
    </row>
    <row r="240" spans="1:24" ht="12.75">
      <c r="A240" s="217">
        <v>4000</v>
      </c>
      <c r="B240" s="220" t="s">
        <v>34</v>
      </c>
      <c r="C240" s="189"/>
      <c r="D240" s="189"/>
      <c r="E240" s="189"/>
      <c r="F240" s="189"/>
      <c r="G240" s="189"/>
      <c r="H240" s="189"/>
      <c r="I240" s="191">
        <f t="shared" si="99"/>
        <v>0</v>
      </c>
      <c r="J240" s="191">
        <f t="shared" si="100"/>
        <v>0</v>
      </c>
      <c r="K240" s="218"/>
      <c r="L240" s="218">
        <v>9700</v>
      </c>
      <c r="M240" s="220" t="s">
        <v>35</v>
      </c>
      <c r="N240" s="200"/>
      <c r="O240" s="200"/>
      <c r="P240" s="200"/>
      <c r="Q240" s="200"/>
      <c r="R240" s="200"/>
      <c r="S240" s="187">
        <f t="shared" si="101"/>
        <v>0</v>
      </c>
      <c r="T240" s="187">
        <f t="shared" si="102"/>
        <v>0</v>
      </c>
      <c r="U240" s="248"/>
      <c r="V240" s="249"/>
      <c r="W240" s="249"/>
      <c r="X240" s="287"/>
    </row>
    <row r="241" spans="1:24" ht="12.75">
      <c r="A241" s="217">
        <v>4500</v>
      </c>
      <c r="B241" s="220" t="s">
        <v>36</v>
      </c>
      <c r="C241" s="189"/>
      <c r="D241" s="189"/>
      <c r="E241" s="189"/>
      <c r="F241" s="189"/>
      <c r="G241" s="189"/>
      <c r="H241" s="189"/>
      <c r="I241" s="191">
        <f t="shared" si="99"/>
        <v>0</v>
      </c>
      <c r="J241" s="191">
        <f t="shared" si="100"/>
        <v>0</v>
      </c>
      <c r="K241" s="218"/>
      <c r="L241" s="218">
        <v>9801</v>
      </c>
      <c r="M241" s="220" t="s">
        <v>37</v>
      </c>
      <c r="N241" s="200"/>
      <c r="O241" s="200"/>
      <c r="P241" s="200"/>
      <c r="Q241" s="200"/>
      <c r="R241" s="200"/>
      <c r="S241" s="187">
        <f t="shared" si="101"/>
        <v>0</v>
      </c>
      <c r="T241" s="187">
        <f t="shared" si="102"/>
        <v>0</v>
      </c>
      <c r="U241" s="248"/>
      <c r="V241" s="249"/>
      <c r="W241" s="249"/>
      <c r="X241" s="287"/>
    </row>
    <row r="242" spans="1:24" ht="12.75">
      <c r="A242" s="217">
        <v>5000</v>
      </c>
      <c r="B242" s="220" t="s">
        <v>38</v>
      </c>
      <c r="C242" s="189"/>
      <c r="D242" s="189"/>
      <c r="E242" s="189"/>
      <c r="F242" s="189"/>
      <c r="G242" s="189"/>
      <c r="H242" s="189"/>
      <c r="I242" s="191">
        <f t="shared" si="99"/>
        <v>0</v>
      </c>
      <c r="J242" s="191">
        <f t="shared" si="100"/>
        <v>0</v>
      </c>
      <c r="K242" s="218"/>
      <c r="L242" s="218">
        <v>9802</v>
      </c>
      <c r="M242" s="220" t="s">
        <v>39</v>
      </c>
      <c r="N242" s="200"/>
      <c r="O242" s="200"/>
      <c r="P242" s="200"/>
      <c r="Q242" s="200"/>
      <c r="R242" s="200"/>
      <c r="S242" s="187">
        <f t="shared" si="101"/>
        <v>0</v>
      </c>
      <c r="T242" s="187">
        <f t="shared" si="102"/>
        <v>0</v>
      </c>
      <c r="U242" s="248"/>
      <c r="V242" s="249"/>
      <c r="W242" s="249"/>
      <c r="X242" s="287"/>
    </row>
    <row r="243" spans="1:24" ht="12.75">
      <c r="A243" s="217">
        <v>6000</v>
      </c>
      <c r="B243" s="220" t="s">
        <v>40</v>
      </c>
      <c r="C243" s="189"/>
      <c r="D243" s="189"/>
      <c r="E243" s="189"/>
      <c r="F243" s="189"/>
      <c r="G243" s="189"/>
      <c r="H243" s="189"/>
      <c r="I243" s="191">
        <f t="shared" si="99"/>
        <v>0</v>
      </c>
      <c r="J243" s="191">
        <f t="shared" si="100"/>
        <v>0</v>
      </c>
      <c r="K243" s="218"/>
      <c r="L243" s="218">
        <v>9900</v>
      </c>
      <c r="M243" s="220" t="s">
        <v>41</v>
      </c>
      <c r="N243" s="200"/>
      <c r="O243" s="200"/>
      <c r="P243" s="200"/>
      <c r="Q243" s="200"/>
      <c r="R243" s="200"/>
      <c r="S243" s="187">
        <f t="shared" si="101"/>
        <v>0</v>
      </c>
      <c r="T243" s="187">
        <f t="shared" si="102"/>
        <v>0</v>
      </c>
      <c r="U243" s="248"/>
      <c r="V243" s="249"/>
      <c r="W243" s="249"/>
      <c r="X243" s="287"/>
    </row>
    <row r="244" spans="1:24" ht="12.75">
      <c r="A244" s="218">
        <v>7000</v>
      </c>
      <c r="B244" s="220" t="s">
        <v>39</v>
      </c>
      <c r="C244" s="189"/>
      <c r="D244" s="189"/>
      <c r="E244" s="189"/>
      <c r="F244" s="189"/>
      <c r="G244" s="189"/>
      <c r="H244" s="189"/>
      <c r="I244" s="191">
        <f t="shared" si="99"/>
        <v>0</v>
      </c>
      <c r="J244" s="191">
        <f t="shared" si="100"/>
        <v>0</v>
      </c>
      <c r="K244" s="218"/>
      <c r="L244" s="218">
        <v>9960</v>
      </c>
      <c r="M244" s="220" t="s">
        <v>42</v>
      </c>
      <c r="N244" s="200"/>
      <c r="O244" s="200"/>
      <c r="P244" s="200"/>
      <c r="Q244" s="200"/>
      <c r="R244" s="200"/>
      <c r="S244" s="187">
        <f t="shared" si="101"/>
        <v>0</v>
      </c>
      <c r="T244" s="187">
        <f t="shared" si="102"/>
        <v>0</v>
      </c>
      <c r="U244" s="248"/>
      <c r="V244" s="249"/>
      <c r="W244" s="249"/>
      <c r="X244" s="287"/>
    </row>
    <row r="245" spans="1:24" ht="12.75">
      <c r="A245" s="218">
        <v>8000</v>
      </c>
      <c r="B245" s="220" t="s">
        <v>43</v>
      </c>
      <c r="C245" s="189"/>
      <c r="D245" s="189"/>
      <c r="E245" s="189"/>
      <c r="F245" s="189"/>
      <c r="G245" s="189"/>
      <c r="H245" s="189"/>
      <c r="I245" s="191">
        <f t="shared" si="99"/>
        <v>0</v>
      </c>
      <c r="J245" s="191">
        <f t="shared" si="100"/>
        <v>0</v>
      </c>
      <c r="K245" s="218"/>
      <c r="L245" s="219" t="s">
        <v>44</v>
      </c>
      <c r="M245" s="221"/>
      <c r="N245" s="200"/>
      <c r="O245" s="200"/>
      <c r="P245" s="200"/>
      <c r="Q245" s="200"/>
      <c r="R245" s="200"/>
      <c r="S245" s="187">
        <f t="shared" si="101"/>
        <v>0</v>
      </c>
      <c r="T245" s="187">
        <f t="shared" si="102"/>
        <v>0</v>
      </c>
      <c r="U245" s="248"/>
      <c r="V245" s="249"/>
      <c r="W245" s="249"/>
      <c r="X245" s="287"/>
    </row>
    <row r="246" spans="1:24" ht="13.5" thickBot="1">
      <c r="A246" s="218"/>
      <c r="B246" s="230" t="s">
        <v>45</v>
      </c>
      <c r="C246" s="209">
        <f aca="true" t="shared" si="103" ref="C246:J246">SUM(C236:C245)</f>
        <v>0</v>
      </c>
      <c r="D246" s="209">
        <f t="shared" si="103"/>
        <v>0</v>
      </c>
      <c r="E246" s="209">
        <f t="shared" si="103"/>
        <v>0</v>
      </c>
      <c r="F246" s="209">
        <f t="shared" si="103"/>
        <v>0</v>
      </c>
      <c r="G246" s="209">
        <f t="shared" si="103"/>
        <v>0</v>
      </c>
      <c r="H246" s="209">
        <f t="shared" si="103"/>
        <v>0</v>
      </c>
      <c r="I246" s="210">
        <f t="shared" si="103"/>
        <v>0</v>
      </c>
      <c r="J246" s="202">
        <f t="shared" si="103"/>
        <v>0</v>
      </c>
      <c r="K246" s="218"/>
      <c r="L246" s="218"/>
      <c r="M246" s="230" t="s">
        <v>3</v>
      </c>
      <c r="N246" s="211">
        <f aca="true" t="shared" si="104" ref="N246:T246">SUM(N236:N245)</f>
        <v>0</v>
      </c>
      <c r="O246" s="211">
        <f t="shared" si="104"/>
        <v>0</v>
      </c>
      <c r="P246" s="211">
        <f t="shared" si="104"/>
        <v>0</v>
      </c>
      <c r="Q246" s="211">
        <f t="shared" si="104"/>
        <v>0</v>
      </c>
      <c r="R246" s="211">
        <f t="shared" si="104"/>
        <v>0</v>
      </c>
      <c r="S246" s="211">
        <f t="shared" si="104"/>
        <v>0</v>
      </c>
      <c r="T246" s="211">
        <f t="shared" si="104"/>
        <v>0</v>
      </c>
      <c r="U246" s="251"/>
      <c r="V246" s="247">
        <f>+J246-T246</f>
        <v>0</v>
      </c>
      <c r="W246" s="247">
        <v>0</v>
      </c>
      <c r="X246" s="287">
        <f>V246-W246</f>
        <v>0</v>
      </c>
    </row>
    <row r="247" spans="14:24" ht="13.5" thickTop="1">
      <c r="N247" s="222"/>
      <c r="O247" s="222"/>
      <c r="P247" s="222"/>
      <c r="Q247" s="222"/>
      <c r="R247" s="222"/>
      <c r="S247" s="222"/>
      <c r="T247" s="222"/>
      <c r="X247" s="287"/>
    </row>
    <row r="248" spans="14:24" ht="12.75">
      <c r="N248" s="222"/>
      <c r="O248" s="222"/>
      <c r="P248" s="222"/>
      <c r="Q248" s="222"/>
      <c r="R248" s="222"/>
      <c r="S248" s="222"/>
      <c r="T248" s="222"/>
      <c r="X248" s="287"/>
    </row>
    <row r="249" spans="1:24" ht="12.75">
      <c r="A249" s="245" t="s">
        <v>198</v>
      </c>
      <c r="B249" s="224"/>
      <c r="C249" s="218"/>
      <c r="D249" s="218"/>
      <c r="E249" s="216"/>
      <c r="F249" s="216"/>
      <c r="G249" s="216"/>
      <c r="H249" s="216"/>
      <c r="I249" s="216"/>
      <c r="J249" s="216"/>
      <c r="K249" s="216"/>
      <c r="L249" s="216"/>
      <c r="M249" s="216"/>
      <c r="N249" s="241"/>
      <c r="O249" s="241"/>
      <c r="P249" s="241"/>
      <c r="Q249" s="241"/>
      <c r="R249" s="241"/>
      <c r="S249" s="241"/>
      <c r="T249" s="241"/>
      <c r="U249" s="216"/>
      <c r="V249" s="216"/>
      <c r="W249" s="216"/>
      <c r="X249" s="287"/>
    </row>
    <row r="250" spans="1:24" ht="12.75">
      <c r="A250" s="217">
        <v>1000</v>
      </c>
      <c r="B250" s="220" t="s">
        <v>26</v>
      </c>
      <c r="C250" s="189"/>
      <c r="D250" s="189"/>
      <c r="E250" s="189"/>
      <c r="F250" s="189"/>
      <c r="G250" s="189"/>
      <c r="H250" s="189"/>
      <c r="I250" s="191">
        <f>SUM(E250:H250)</f>
        <v>0</v>
      </c>
      <c r="J250" s="191">
        <f>+C250+D250-I250</f>
        <v>0</v>
      </c>
      <c r="K250" s="218"/>
      <c r="L250" s="218">
        <v>9100</v>
      </c>
      <c r="M250" s="220" t="s">
        <v>27</v>
      </c>
      <c r="N250" s="200"/>
      <c r="O250" s="200"/>
      <c r="P250" s="200"/>
      <c r="Q250" s="200"/>
      <c r="R250" s="200"/>
      <c r="S250" s="187">
        <f>SUM(P250:R250)</f>
        <v>0</v>
      </c>
      <c r="T250" s="187">
        <f>+N250+O250-S250</f>
        <v>0</v>
      </c>
      <c r="U250" s="216"/>
      <c r="V250" s="227"/>
      <c r="W250" s="227"/>
      <c r="X250" s="287"/>
    </row>
    <row r="251" spans="1:24" ht="12.75">
      <c r="A251" s="217">
        <v>1900</v>
      </c>
      <c r="B251" s="220" t="s">
        <v>28</v>
      </c>
      <c r="C251" s="189"/>
      <c r="D251" s="189"/>
      <c r="E251" s="189"/>
      <c r="F251" s="189"/>
      <c r="G251" s="189"/>
      <c r="H251" s="189"/>
      <c r="I251" s="191">
        <f aca="true" t="shared" si="105" ref="I251:I259">SUM(E251:H251)</f>
        <v>0</v>
      </c>
      <c r="J251" s="191">
        <f aca="true" t="shared" si="106" ref="J251:J259">+C251+D251-I251</f>
        <v>0</v>
      </c>
      <c r="K251" s="218"/>
      <c r="L251" s="218">
        <v>9150</v>
      </c>
      <c r="M251" s="220" t="s">
        <v>29</v>
      </c>
      <c r="N251" s="200"/>
      <c r="O251" s="200"/>
      <c r="P251" s="200"/>
      <c r="Q251" s="200"/>
      <c r="R251" s="200"/>
      <c r="S251" s="187">
        <f aca="true" t="shared" si="107" ref="S251:S259">SUM(P251:R251)</f>
        <v>0</v>
      </c>
      <c r="T251" s="187">
        <f aca="true" t="shared" si="108" ref="T251:T259">+N251+O251-S251</f>
        <v>0</v>
      </c>
      <c r="U251" s="216"/>
      <c r="V251" s="227"/>
      <c r="W251" s="227"/>
      <c r="X251" s="287"/>
    </row>
    <row r="252" spans="1:24" ht="12.75">
      <c r="A252" s="217">
        <v>2000</v>
      </c>
      <c r="B252" s="220" t="s">
        <v>30</v>
      </c>
      <c r="C252" s="189"/>
      <c r="D252" s="189"/>
      <c r="E252" s="189"/>
      <c r="F252" s="189"/>
      <c r="G252" s="189"/>
      <c r="H252" s="189"/>
      <c r="I252" s="191">
        <f t="shared" si="105"/>
        <v>0</v>
      </c>
      <c r="J252" s="191">
        <f t="shared" si="106"/>
        <v>0</v>
      </c>
      <c r="K252" s="218"/>
      <c r="L252" s="218">
        <v>9210</v>
      </c>
      <c r="M252" s="220" t="s">
        <v>31</v>
      </c>
      <c r="N252" s="200"/>
      <c r="O252" s="200"/>
      <c r="P252" s="200"/>
      <c r="Q252" s="200"/>
      <c r="R252" s="200"/>
      <c r="S252" s="187">
        <f t="shared" si="107"/>
        <v>0</v>
      </c>
      <c r="T252" s="187">
        <f t="shared" si="108"/>
        <v>0</v>
      </c>
      <c r="U252" s="216"/>
      <c r="V252" s="227"/>
      <c r="W252" s="227"/>
      <c r="X252" s="287"/>
    </row>
    <row r="253" spans="1:24" ht="12.75">
      <c r="A253" s="217">
        <v>3000</v>
      </c>
      <c r="B253" s="220" t="s">
        <v>32</v>
      </c>
      <c r="C253" s="189"/>
      <c r="D253" s="189"/>
      <c r="E253" s="189"/>
      <c r="F253" s="189"/>
      <c r="G253" s="189"/>
      <c r="H253" s="189"/>
      <c r="I253" s="191">
        <f t="shared" si="105"/>
        <v>0</v>
      </c>
      <c r="J253" s="191">
        <f t="shared" si="106"/>
        <v>0</v>
      </c>
      <c r="K253" s="218"/>
      <c r="L253" s="218">
        <v>9600</v>
      </c>
      <c r="M253" s="220" t="s">
        <v>33</v>
      </c>
      <c r="N253" s="200"/>
      <c r="O253" s="200"/>
      <c r="P253" s="200"/>
      <c r="Q253" s="200"/>
      <c r="R253" s="200"/>
      <c r="S253" s="187">
        <f t="shared" si="107"/>
        <v>0</v>
      </c>
      <c r="T253" s="187">
        <f t="shared" si="108"/>
        <v>0</v>
      </c>
      <c r="U253" s="216"/>
      <c r="V253" s="227"/>
      <c r="W253" s="227"/>
      <c r="X253" s="287"/>
    </row>
    <row r="254" spans="1:24" ht="12.75">
      <c r="A254" s="217">
        <v>4000</v>
      </c>
      <c r="B254" s="220" t="s">
        <v>34</v>
      </c>
      <c r="C254" s="189"/>
      <c r="D254" s="189"/>
      <c r="E254" s="189"/>
      <c r="F254" s="189"/>
      <c r="G254" s="189"/>
      <c r="H254" s="189"/>
      <c r="I254" s="191">
        <f t="shared" si="105"/>
        <v>0</v>
      </c>
      <c r="J254" s="191">
        <f t="shared" si="106"/>
        <v>0</v>
      </c>
      <c r="K254" s="218"/>
      <c r="L254" s="218">
        <v>9700</v>
      </c>
      <c r="M254" s="220" t="s">
        <v>35</v>
      </c>
      <c r="N254" s="200"/>
      <c r="O254" s="200"/>
      <c r="P254" s="200"/>
      <c r="Q254" s="200"/>
      <c r="R254" s="200"/>
      <c r="S254" s="187">
        <f t="shared" si="107"/>
        <v>0</v>
      </c>
      <c r="T254" s="187">
        <f t="shared" si="108"/>
        <v>0</v>
      </c>
      <c r="U254" s="216"/>
      <c r="V254" s="227"/>
      <c r="W254" s="227"/>
      <c r="X254" s="287"/>
    </row>
    <row r="255" spans="1:24" ht="12.75">
      <c r="A255" s="217">
        <v>4500</v>
      </c>
      <c r="B255" s="220" t="s">
        <v>36</v>
      </c>
      <c r="C255" s="189"/>
      <c r="D255" s="189"/>
      <c r="E255" s="189"/>
      <c r="F255" s="189"/>
      <c r="G255" s="189"/>
      <c r="H255" s="189"/>
      <c r="I255" s="191">
        <f t="shared" si="105"/>
        <v>0</v>
      </c>
      <c r="J255" s="191">
        <f t="shared" si="106"/>
        <v>0</v>
      </c>
      <c r="K255" s="218"/>
      <c r="L255" s="218">
        <v>9801</v>
      </c>
      <c r="M255" s="220" t="s">
        <v>37</v>
      </c>
      <c r="N255" s="200"/>
      <c r="O255" s="200"/>
      <c r="P255" s="200"/>
      <c r="Q255" s="200"/>
      <c r="R255" s="200"/>
      <c r="S255" s="187">
        <f t="shared" si="107"/>
        <v>0</v>
      </c>
      <c r="T255" s="187">
        <f t="shared" si="108"/>
        <v>0</v>
      </c>
      <c r="U255" s="216"/>
      <c r="V255" s="227"/>
      <c r="W255" s="227"/>
      <c r="X255" s="287"/>
    </row>
    <row r="256" spans="1:24" ht="12.75">
      <c r="A256" s="217">
        <v>5000</v>
      </c>
      <c r="B256" s="220" t="s">
        <v>38</v>
      </c>
      <c r="C256" s="189"/>
      <c r="D256" s="189"/>
      <c r="E256" s="189"/>
      <c r="F256" s="189"/>
      <c r="G256" s="189"/>
      <c r="H256" s="189"/>
      <c r="I256" s="191">
        <f t="shared" si="105"/>
        <v>0</v>
      </c>
      <c r="J256" s="191">
        <f t="shared" si="106"/>
        <v>0</v>
      </c>
      <c r="K256" s="218"/>
      <c r="L256" s="218">
        <v>9802</v>
      </c>
      <c r="M256" s="220" t="s">
        <v>39</v>
      </c>
      <c r="N256" s="200"/>
      <c r="O256" s="200"/>
      <c r="P256" s="200"/>
      <c r="Q256" s="200"/>
      <c r="R256" s="200"/>
      <c r="S256" s="187">
        <f t="shared" si="107"/>
        <v>0</v>
      </c>
      <c r="T256" s="187">
        <f t="shared" si="108"/>
        <v>0</v>
      </c>
      <c r="U256" s="216"/>
      <c r="V256" s="227"/>
      <c r="W256" s="227"/>
      <c r="X256" s="287"/>
    </row>
    <row r="257" spans="1:24" ht="12.75">
      <c r="A257" s="217">
        <v>6000</v>
      </c>
      <c r="B257" s="220" t="s">
        <v>40</v>
      </c>
      <c r="C257" s="189"/>
      <c r="D257" s="189"/>
      <c r="E257" s="189"/>
      <c r="F257" s="189"/>
      <c r="G257" s="189"/>
      <c r="H257" s="189"/>
      <c r="I257" s="191">
        <f t="shared" si="105"/>
        <v>0</v>
      </c>
      <c r="J257" s="191">
        <f t="shared" si="106"/>
        <v>0</v>
      </c>
      <c r="K257" s="218"/>
      <c r="L257" s="218">
        <v>9900</v>
      </c>
      <c r="M257" s="220" t="s">
        <v>41</v>
      </c>
      <c r="N257" s="200"/>
      <c r="O257" s="200"/>
      <c r="P257" s="200"/>
      <c r="Q257" s="200"/>
      <c r="R257" s="200"/>
      <c r="S257" s="187">
        <f t="shared" si="107"/>
        <v>0</v>
      </c>
      <c r="T257" s="187">
        <f t="shared" si="108"/>
        <v>0</v>
      </c>
      <c r="U257" s="216"/>
      <c r="V257" s="227"/>
      <c r="W257" s="227"/>
      <c r="X257" s="287"/>
    </row>
    <row r="258" spans="1:24" ht="12.75">
      <c r="A258" s="218">
        <v>7000</v>
      </c>
      <c r="B258" s="220" t="s">
        <v>39</v>
      </c>
      <c r="C258" s="189"/>
      <c r="D258" s="189"/>
      <c r="E258" s="189"/>
      <c r="F258" s="189"/>
      <c r="G258" s="189"/>
      <c r="H258" s="189"/>
      <c r="I258" s="191">
        <f t="shared" si="105"/>
        <v>0</v>
      </c>
      <c r="J258" s="191">
        <f t="shared" si="106"/>
        <v>0</v>
      </c>
      <c r="K258" s="218"/>
      <c r="L258" s="218">
        <v>9960</v>
      </c>
      <c r="M258" s="220" t="s">
        <v>42</v>
      </c>
      <c r="N258" s="200"/>
      <c r="O258" s="200"/>
      <c r="P258" s="200"/>
      <c r="Q258" s="200"/>
      <c r="R258" s="200"/>
      <c r="S258" s="187">
        <f t="shared" si="107"/>
        <v>0</v>
      </c>
      <c r="T258" s="187">
        <f t="shared" si="108"/>
        <v>0</v>
      </c>
      <c r="U258" s="216"/>
      <c r="V258" s="227"/>
      <c r="W258" s="227"/>
      <c r="X258" s="287"/>
    </row>
    <row r="259" spans="1:24" ht="12.75">
      <c r="A259" s="218">
        <v>8000</v>
      </c>
      <c r="B259" s="220" t="s">
        <v>43</v>
      </c>
      <c r="C259" s="189"/>
      <c r="D259" s="189"/>
      <c r="E259" s="189"/>
      <c r="F259" s="189"/>
      <c r="G259" s="189"/>
      <c r="H259" s="189"/>
      <c r="I259" s="191">
        <f t="shared" si="105"/>
        <v>0</v>
      </c>
      <c r="J259" s="191">
        <f t="shared" si="106"/>
        <v>0</v>
      </c>
      <c r="K259" s="218"/>
      <c r="L259" s="219" t="s">
        <v>44</v>
      </c>
      <c r="M259" s="221"/>
      <c r="N259" s="200"/>
      <c r="O259" s="200"/>
      <c r="P259" s="200"/>
      <c r="Q259" s="200"/>
      <c r="R259" s="200"/>
      <c r="S259" s="187">
        <f t="shared" si="107"/>
        <v>0</v>
      </c>
      <c r="T259" s="187">
        <f t="shared" si="108"/>
        <v>0</v>
      </c>
      <c r="U259" s="216"/>
      <c r="V259" s="227"/>
      <c r="W259" s="227"/>
      <c r="X259" s="287"/>
    </row>
    <row r="260" spans="1:24" ht="13.5" thickBot="1">
      <c r="A260" s="218"/>
      <c r="B260" s="230" t="s">
        <v>45</v>
      </c>
      <c r="C260" s="209">
        <f aca="true" t="shared" si="109" ref="C260:J260">SUM(C250:C259)</f>
        <v>0</v>
      </c>
      <c r="D260" s="209">
        <f t="shared" si="109"/>
        <v>0</v>
      </c>
      <c r="E260" s="209">
        <f t="shared" si="109"/>
        <v>0</v>
      </c>
      <c r="F260" s="209">
        <f t="shared" si="109"/>
        <v>0</v>
      </c>
      <c r="G260" s="209">
        <f t="shared" si="109"/>
        <v>0</v>
      </c>
      <c r="H260" s="209">
        <f t="shared" si="109"/>
        <v>0</v>
      </c>
      <c r="I260" s="210">
        <f t="shared" si="109"/>
        <v>0</v>
      </c>
      <c r="J260" s="202">
        <f t="shared" si="109"/>
        <v>0</v>
      </c>
      <c r="K260" s="218"/>
      <c r="L260" s="218"/>
      <c r="M260" s="230" t="s">
        <v>3</v>
      </c>
      <c r="N260" s="211">
        <f aca="true" t="shared" si="110" ref="N260:T260">SUM(N250:N259)</f>
        <v>0</v>
      </c>
      <c r="O260" s="211">
        <f t="shared" si="110"/>
        <v>0</v>
      </c>
      <c r="P260" s="211">
        <f t="shared" si="110"/>
        <v>0</v>
      </c>
      <c r="Q260" s="211">
        <f t="shared" si="110"/>
        <v>0</v>
      </c>
      <c r="R260" s="211">
        <f t="shared" si="110"/>
        <v>0</v>
      </c>
      <c r="S260" s="211">
        <f t="shared" si="110"/>
        <v>0</v>
      </c>
      <c r="T260" s="211">
        <f t="shared" si="110"/>
        <v>0</v>
      </c>
      <c r="U260" s="246"/>
      <c r="V260" s="247">
        <f>+J260-T260</f>
        <v>0</v>
      </c>
      <c r="W260" s="247">
        <v>0</v>
      </c>
      <c r="X260" s="287">
        <f>V260-W260</f>
        <v>0</v>
      </c>
    </row>
    <row r="261" spans="14:24" ht="13.5" thickTop="1">
      <c r="N261" s="222"/>
      <c r="O261" s="222"/>
      <c r="P261" s="222"/>
      <c r="Q261" s="222"/>
      <c r="R261" s="222"/>
      <c r="S261" s="222"/>
      <c r="T261" s="222"/>
      <c r="X261" s="287"/>
    </row>
    <row r="262" spans="14:24" ht="12.75">
      <c r="N262" s="222"/>
      <c r="O262" s="222"/>
      <c r="P262" s="222"/>
      <c r="Q262" s="222"/>
      <c r="R262" s="222"/>
      <c r="S262" s="222"/>
      <c r="T262" s="222"/>
      <c r="X262" s="287"/>
    </row>
    <row r="263" spans="1:24" ht="12.75">
      <c r="A263" s="245" t="s">
        <v>199</v>
      </c>
      <c r="B263" s="224"/>
      <c r="C263" s="218"/>
      <c r="D263" s="218"/>
      <c r="E263" s="216"/>
      <c r="F263" s="216"/>
      <c r="G263" s="216"/>
      <c r="H263" s="216"/>
      <c r="I263" s="216"/>
      <c r="J263" s="216"/>
      <c r="K263" s="216"/>
      <c r="L263" s="216"/>
      <c r="M263" s="216"/>
      <c r="N263" s="241"/>
      <c r="O263" s="241"/>
      <c r="P263" s="241"/>
      <c r="Q263" s="241"/>
      <c r="R263" s="241"/>
      <c r="S263" s="241"/>
      <c r="T263" s="241"/>
      <c r="U263" s="216"/>
      <c r="V263" s="216"/>
      <c r="W263" s="216"/>
      <c r="X263" s="287"/>
    </row>
    <row r="264" spans="1:24" ht="12.75">
      <c r="A264" s="217">
        <v>1000</v>
      </c>
      <c r="B264" s="220" t="s">
        <v>26</v>
      </c>
      <c r="C264" s="189"/>
      <c r="D264" s="189"/>
      <c r="E264" s="189"/>
      <c r="F264" s="259"/>
      <c r="G264" s="258"/>
      <c r="H264" s="189"/>
      <c r="I264" s="191">
        <f aca="true" t="shared" si="111" ref="I264:I273">SUM(E264:H264)</f>
        <v>0</v>
      </c>
      <c r="J264" s="191">
        <f>+C264+D264-I264</f>
        <v>0</v>
      </c>
      <c r="K264" s="218"/>
      <c r="L264" s="218">
        <v>9100</v>
      </c>
      <c r="M264" s="220" t="s">
        <v>27</v>
      </c>
      <c r="N264" s="200"/>
      <c r="O264" s="200"/>
      <c r="P264" s="200"/>
      <c r="Q264" s="200"/>
      <c r="R264" s="200"/>
      <c r="S264" s="187">
        <f>SUM(P264:R264)</f>
        <v>0</v>
      </c>
      <c r="T264" s="187">
        <f>+N264+O264-S264</f>
        <v>0</v>
      </c>
      <c r="U264" s="216"/>
      <c r="V264" s="227"/>
      <c r="W264" s="227"/>
      <c r="X264" s="287"/>
    </row>
    <row r="265" spans="1:24" ht="12.75">
      <c r="A265" s="217">
        <v>1900</v>
      </c>
      <c r="B265" s="220" t="s">
        <v>28</v>
      </c>
      <c r="C265" s="189"/>
      <c r="D265" s="189"/>
      <c r="E265" s="189"/>
      <c r="F265" s="259"/>
      <c r="G265" s="258"/>
      <c r="H265" s="189"/>
      <c r="I265" s="191">
        <f t="shared" si="111"/>
        <v>0</v>
      </c>
      <c r="J265" s="191">
        <f aca="true" t="shared" si="112" ref="J265:J273">+C265+D265-I265</f>
        <v>0</v>
      </c>
      <c r="K265" s="218"/>
      <c r="L265" s="218">
        <v>9150</v>
      </c>
      <c r="M265" s="220" t="s">
        <v>29</v>
      </c>
      <c r="N265" s="200"/>
      <c r="O265" s="200"/>
      <c r="P265" s="200"/>
      <c r="Q265" s="200"/>
      <c r="R265" s="200"/>
      <c r="S265" s="187">
        <f aca="true" t="shared" si="113" ref="S265:S273">SUM(P265:R265)</f>
        <v>0</v>
      </c>
      <c r="T265" s="187">
        <f aca="true" t="shared" si="114" ref="T265:T273">+N265+O265-S265</f>
        <v>0</v>
      </c>
      <c r="U265" s="216"/>
      <c r="V265" s="227"/>
      <c r="W265" s="227"/>
      <c r="X265" s="287"/>
    </row>
    <row r="266" spans="1:24" ht="12.75">
      <c r="A266" s="217">
        <v>2000</v>
      </c>
      <c r="B266" s="220" t="s">
        <v>30</v>
      </c>
      <c r="C266" s="189"/>
      <c r="D266" s="189"/>
      <c r="E266" s="189"/>
      <c r="F266" s="260"/>
      <c r="G266" s="267"/>
      <c r="H266" s="189"/>
      <c r="I266" s="191">
        <f t="shared" si="111"/>
        <v>0</v>
      </c>
      <c r="J266" s="191">
        <f t="shared" si="112"/>
        <v>0</v>
      </c>
      <c r="K266" s="218"/>
      <c r="L266" s="218">
        <v>9210</v>
      </c>
      <c r="M266" s="220" t="s">
        <v>31</v>
      </c>
      <c r="N266" s="200"/>
      <c r="O266" s="200"/>
      <c r="P266" s="200"/>
      <c r="Q266" s="200"/>
      <c r="R266" s="200"/>
      <c r="S266" s="187">
        <f t="shared" si="113"/>
        <v>0</v>
      </c>
      <c r="T266" s="187">
        <f>+N266+O266-S266</f>
        <v>0</v>
      </c>
      <c r="U266" s="216"/>
      <c r="V266" s="227"/>
      <c r="W266" s="227"/>
      <c r="X266" s="287"/>
    </row>
    <row r="267" spans="1:24" ht="12.75">
      <c r="A267" s="217">
        <v>3000</v>
      </c>
      <c r="B267" s="220" t="s">
        <v>32</v>
      </c>
      <c r="C267" s="189"/>
      <c r="D267" s="189"/>
      <c r="E267" s="189"/>
      <c r="F267" s="260"/>
      <c r="G267" s="215"/>
      <c r="H267" s="189"/>
      <c r="I267" s="191">
        <f t="shared" si="111"/>
        <v>0</v>
      </c>
      <c r="J267" s="191">
        <f t="shared" si="112"/>
        <v>0</v>
      </c>
      <c r="K267" s="218"/>
      <c r="L267" s="218">
        <v>9600</v>
      </c>
      <c r="M267" s="220" t="s">
        <v>33</v>
      </c>
      <c r="N267" s="200"/>
      <c r="O267" s="200"/>
      <c r="P267" s="200"/>
      <c r="Q267" s="200"/>
      <c r="R267" s="200"/>
      <c r="S267" s="187">
        <f t="shared" si="113"/>
        <v>0</v>
      </c>
      <c r="T267" s="187">
        <f t="shared" si="114"/>
        <v>0</v>
      </c>
      <c r="U267" s="216"/>
      <c r="V267" s="227"/>
      <c r="W267" s="227"/>
      <c r="X267" s="287"/>
    </row>
    <row r="268" spans="1:24" ht="12.75">
      <c r="A268" s="217">
        <v>4000</v>
      </c>
      <c r="B268" s="220" t="s">
        <v>34</v>
      </c>
      <c r="C268" s="189"/>
      <c r="D268" s="189"/>
      <c r="E268" s="189"/>
      <c r="F268" s="260"/>
      <c r="G268" s="215"/>
      <c r="H268" s="189"/>
      <c r="I268" s="191">
        <f t="shared" si="111"/>
        <v>0</v>
      </c>
      <c r="J268" s="191">
        <f t="shared" si="112"/>
        <v>0</v>
      </c>
      <c r="K268" s="218"/>
      <c r="L268" s="218">
        <v>9700</v>
      </c>
      <c r="M268" s="220" t="s">
        <v>35</v>
      </c>
      <c r="N268" s="200"/>
      <c r="O268" s="200"/>
      <c r="P268" s="200"/>
      <c r="Q268" s="200"/>
      <c r="R268" s="200"/>
      <c r="S268" s="187">
        <f t="shared" si="113"/>
        <v>0</v>
      </c>
      <c r="T268" s="187">
        <f t="shared" si="114"/>
        <v>0</v>
      </c>
      <c r="U268" s="216"/>
      <c r="V268" s="227"/>
      <c r="W268" s="227"/>
      <c r="X268" s="287"/>
    </row>
    <row r="269" spans="1:24" ht="12.75">
      <c r="A269" s="217">
        <v>4500</v>
      </c>
      <c r="B269" s="220" t="s">
        <v>36</v>
      </c>
      <c r="C269" s="189"/>
      <c r="D269" s="189"/>
      <c r="E269" s="189"/>
      <c r="F269" s="259"/>
      <c r="G269" s="258"/>
      <c r="H269" s="189"/>
      <c r="I269" s="191">
        <f t="shared" si="111"/>
        <v>0</v>
      </c>
      <c r="J269" s="191">
        <f t="shared" si="112"/>
        <v>0</v>
      </c>
      <c r="K269" s="218"/>
      <c r="L269" s="218">
        <v>9801</v>
      </c>
      <c r="M269" s="220" t="s">
        <v>37</v>
      </c>
      <c r="N269" s="200"/>
      <c r="O269" s="200"/>
      <c r="P269" s="200"/>
      <c r="Q269" s="200"/>
      <c r="R269" s="200"/>
      <c r="S269" s="187">
        <f t="shared" si="113"/>
        <v>0</v>
      </c>
      <c r="T269" s="187">
        <f t="shared" si="114"/>
        <v>0</v>
      </c>
      <c r="U269" s="216"/>
      <c r="V269" s="227"/>
      <c r="W269" s="227"/>
      <c r="X269" s="287"/>
    </row>
    <row r="270" spans="1:24" ht="12.75">
      <c r="A270" s="217">
        <v>5000</v>
      </c>
      <c r="B270" s="220" t="s">
        <v>38</v>
      </c>
      <c r="C270" s="189"/>
      <c r="D270" s="189"/>
      <c r="E270" s="189"/>
      <c r="F270" s="259"/>
      <c r="G270" s="258"/>
      <c r="H270" s="189"/>
      <c r="I270" s="191">
        <f t="shared" si="111"/>
        <v>0</v>
      </c>
      <c r="J270" s="191">
        <f t="shared" si="112"/>
        <v>0</v>
      </c>
      <c r="K270" s="218"/>
      <c r="L270" s="218">
        <v>9802</v>
      </c>
      <c r="M270" s="220" t="s">
        <v>39</v>
      </c>
      <c r="N270" s="200"/>
      <c r="O270" s="200"/>
      <c r="P270" s="200"/>
      <c r="Q270" s="200"/>
      <c r="R270" s="200"/>
      <c r="S270" s="187">
        <f t="shared" si="113"/>
        <v>0</v>
      </c>
      <c r="T270" s="187">
        <f t="shared" si="114"/>
        <v>0</v>
      </c>
      <c r="U270" s="216"/>
      <c r="V270" s="227"/>
      <c r="W270" s="227"/>
      <c r="X270" s="287"/>
    </row>
    <row r="271" spans="1:24" ht="12.75">
      <c r="A271" s="217">
        <v>6000</v>
      </c>
      <c r="B271" s="220" t="s">
        <v>40</v>
      </c>
      <c r="C271" s="189"/>
      <c r="D271" s="189"/>
      <c r="E271" s="189"/>
      <c r="F271" s="259"/>
      <c r="G271" s="258"/>
      <c r="H271" s="189"/>
      <c r="I271" s="191">
        <f t="shared" si="111"/>
        <v>0</v>
      </c>
      <c r="J271" s="191">
        <f t="shared" si="112"/>
        <v>0</v>
      </c>
      <c r="K271" s="218"/>
      <c r="L271" s="218">
        <v>9900</v>
      </c>
      <c r="M271" s="220" t="s">
        <v>41</v>
      </c>
      <c r="N271" s="200"/>
      <c r="O271" s="200"/>
      <c r="P271" s="200"/>
      <c r="Q271" s="200"/>
      <c r="R271" s="200"/>
      <c r="S271" s="187">
        <f t="shared" si="113"/>
        <v>0</v>
      </c>
      <c r="T271" s="187">
        <f t="shared" si="114"/>
        <v>0</v>
      </c>
      <c r="U271" s="216"/>
      <c r="V271" s="227"/>
      <c r="W271" s="227"/>
      <c r="X271" s="287"/>
    </row>
    <row r="272" spans="1:24" ht="12.75">
      <c r="A272" s="218">
        <v>7000</v>
      </c>
      <c r="B272" s="220" t="s">
        <v>39</v>
      </c>
      <c r="C272" s="189"/>
      <c r="D272" s="189"/>
      <c r="E272" s="189"/>
      <c r="F272" s="259"/>
      <c r="G272" s="258"/>
      <c r="H272" s="189"/>
      <c r="I272" s="191">
        <f t="shared" si="111"/>
        <v>0</v>
      </c>
      <c r="J272" s="191">
        <f t="shared" si="112"/>
        <v>0</v>
      </c>
      <c r="K272" s="218"/>
      <c r="L272" s="218">
        <v>9960</v>
      </c>
      <c r="M272" s="220" t="s">
        <v>42</v>
      </c>
      <c r="N272" s="200"/>
      <c r="O272" s="200"/>
      <c r="P272" s="200"/>
      <c r="Q272" s="200"/>
      <c r="R272" s="200"/>
      <c r="S272" s="187">
        <f t="shared" si="113"/>
        <v>0</v>
      </c>
      <c r="T272" s="187">
        <f t="shared" si="114"/>
        <v>0</v>
      </c>
      <c r="U272" s="216"/>
      <c r="V272" s="227"/>
      <c r="W272" s="227"/>
      <c r="X272" s="287"/>
    </row>
    <row r="273" spans="1:24" ht="12.75">
      <c r="A273" s="218">
        <v>8000</v>
      </c>
      <c r="B273" s="220" t="s">
        <v>43</v>
      </c>
      <c r="C273" s="189"/>
      <c r="D273" s="189"/>
      <c r="E273" s="189"/>
      <c r="F273" s="261"/>
      <c r="G273" s="258"/>
      <c r="H273" s="189"/>
      <c r="I273" s="191">
        <f t="shared" si="111"/>
        <v>0</v>
      </c>
      <c r="J273" s="191">
        <f t="shared" si="112"/>
        <v>0</v>
      </c>
      <c r="K273" s="218"/>
      <c r="L273" s="219" t="s">
        <v>44</v>
      </c>
      <c r="M273" s="221"/>
      <c r="N273" s="200"/>
      <c r="O273" s="200"/>
      <c r="P273" s="200"/>
      <c r="Q273" s="200"/>
      <c r="R273" s="200"/>
      <c r="S273" s="187">
        <f t="shared" si="113"/>
        <v>0</v>
      </c>
      <c r="T273" s="187">
        <f t="shared" si="114"/>
        <v>0</v>
      </c>
      <c r="U273" s="216"/>
      <c r="V273" s="227"/>
      <c r="W273" s="227"/>
      <c r="X273" s="287"/>
    </row>
    <row r="274" spans="1:24" ht="13.5" thickBot="1">
      <c r="A274" s="218"/>
      <c r="B274" s="230" t="s">
        <v>45</v>
      </c>
      <c r="C274" s="209">
        <f aca="true" t="shared" si="115" ref="C274:J274">SUM(C264:C273)</f>
        <v>0</v>
      </c>
      <c r="D274" s="209">
        <f t="shared" si="115"/>
        <v>0</v>
      </c>
      <c r="E274" s="209">
        <f t="shared" si="115"/>
        <v>0</v>
      </c>
      <c r="F274" s="209">
        <f t="shared" si="115"/>
        <v>0</v>
      </c>
      <c r="G274" s="209">
        <f t="shared" si="115"/>
        <v>0</v>
      </c>
      <c r="H274" s="209">
        <f t="shared" si="115"/>
        <v>0</v>
      </c>
      <c r="I274" s="210">
        <f t="shared" si="115"/>
        <v>0</v>
      </c>
      <c r="J274" s="202">
        <f t="shared" si="115"/>
        <v>0</v>
      </c>
      <c r="K274" s="218"/>
      <c r="L274" s="218"/>
      <c r="M274" s="230" t="s">
        <v>3</v>
      </c>
      <c r="N274" s="211">
        <f aca="true" t="shared" si="116" ref="N274:T274">SUM(N264:N273)</f>
        <v>0</v>
      </c>
      <c r="O274" s="211">
        <f t="shared" si="116"/>
        <v>0</v>
      </c>
      <c r="P274" s="211">
        <f t="shared" si="116"/>
        <v>0</v>
      </c>
      <c r="Q274" s="211">
        <f t="shared" si="116"/>
        <v>0</v>
      </c>
      <c r="R274" s="211">
        <f t="shared" si="116"/>
        <v>0</v>
      </c>
      <c r="S274" s="211">
        <f t="shared" si="116"/>
        <v>0</v>
      </c>
      <c r="T274" s="211">
        <f t="shared" si="116"/>
        <v>0</v>
      </c>
      <c r="U274" s="246"/>
      <c r="V274" s="247">
        <f>+J274-T274</f>
        <v>0</v>
      </c>
      <c r="W274" s="247">
        <v>0</v>
      </c>
      <c r="X274" s="287">
        <f>V274-W274</f>
        <v>0</v>
      </c>
    </row>
    <row r="275" spans="1:24" ht="13.5" thickTop="1">
      <c r="A275" s="218"/>
      <c r="B275" s="230"/>
      <c r="C275" s="196"/>
      <c r="D275" s="196"/>
      <c r="E275" s="212"/>
      <c r="F275" s="212"/>
      <c r="G275" s="212"/>
      <c r="H275" s="212"/>
      <c r="I275" s="213"/>
      <c r="J275" s="213"/>
      <c r="K275" s="220"/>
      <c r="L275" s="220"/>
      <c r="M275" s="230"/>
      <c r="N275" s="214"/>
      <c r="O275" s="214"/>
      <c r="P275" s="214"/>
      <c r="Q275" s="214"/>
      <c r="R275" s="214"/>
      <c r="S275" s="214"/>
      <c r="T275" s="214"/>
      <c r="U275" s="220"/>
      <c r="V275" s="250"/>
      <c r="W275" s="250"/>
      <c r="X275" s="287"/>
    </row>
    <row r="276" spans="1:24" ht="12.75">
      <c r="A276" s="218"/>
      <c r="B276" s="230"/>
      <c r="C276" s="196"/>
      <c r="D276" s="196"/>
      <c r="E276" s="212"/>
      <c r="F276" s="212"/>
      <c r="G276" s="212"/>
      <c r="H276" s="212"/>
      <c r="I276" s="213"/>
      <c r="J276" s="213"/>
      <c r="K276" s="220"/>
      <c r="L276" s="220"/>
      <c r="M276" s="230"/>
      <c r="N276" s="214"/>
      <c r="O276" s="214"/>
      <c r="P276" s="214"/>
      <c r="Q276" s="214"/>
      <c r="R276" s="214"/>
      <c r="S276" s="214"/>
      <c r="T276" s="214"/>
      <c r="U276" s="220"/>
      <c r="V276" s="250"/>
      <c r="W276" s="250"/>
      <c r="X276" s="287"/>
    </row>
    <row r="277" spans="1:24" ht="12.75">
      <c r="A277" s="245" t="s">
        <v>200</v>
      </c>
      <c r="B277" s="224"/>
      <c r="C277" s="218"/>
      <c r="D277" s="218"/>
      <c r="E277" s="216"/>
      <c r="F277" s="216"/>
      <c r="G277" s="216"/>
      <c r="H277" s="216"/>
      <c r="I277" s="216"/>
      <c r="J277" s="216"/>
      <c r="K277" s="216"/>
      <c r="L277" s="216"/>
      <c r="M277" s="216"/>
      <c r="N277" s="241"/>
      <c r="O277" s="241"/>
      <c r="P277" s="241"/>
      <c r="Q277" s="241"/>
      <c r="R277" s="241"/>
      <c r="S277" s="241"/>
      <c r="T277" s="241"/>
      <c r="U277" s="216"/>
      <c r="V277" s="216"/>
      <c r="W277" s="216"/>
      <c r="X277" s="287"/>
    </row>
    <row r="278" spans="1:24" ht="12.75">
      <c r="A278" s="217">
        <v>1000</v>
      </c>
      <c r="B278" s="220" t="s">
        <v>26</v>
      </c>
      <c r="C278" s="189"/>
      <c r="D278" s="189"/>
      <c r="E278" s="189"/>
      <c r="F278" s="189"/>
      <c r="G278" s="189"/>
      <c r="H278" s="189"/>
      <c r="I278" s="191">
        <f>SUM(E278:H278)</f>
        <v>0</v>
      </c>
      <c r="J278" s="191">
        <f>+C278+D278-I278</f>
        <v>0</v>
      </c>
      <c r="K278" s="218"/>
      <c r="L278" s="218">
        <v>9100</v>
      </c>
      <c r="M278" s="220" t="s">
        <v>27</v>
      </c>
      <c r="N278" s="200"/>
      <c r="O278" s="200"/>
      <c r="P278" s="200"/>
      <c r="Q278" s="200"/>
      <c r="R278" s="200"/>
      <c r="S278" s="187">
        <f>SUM(P278:R278)</f>
        <v>0</v>
      </c>
      <c r="T278" s="187">
        <f>+N278+O278-S278</f>
        <v>0</v>
      </c>
      <c r="U278" s="248"/>
      <c r="V278" s="249"/>
      <c r="W278" s="249"/>
      <c r="X278" s="287"/>
    </row>
    <row r="279" spans="1:24" ht="12.75">
      <c r="A279" s="217">
        <v>1900</v>
      </c>
      <c r="B279" s="220" t="s">
        <v>28</v>
      </c>
      <c r="C279" s="189"/>
      <c r="D279" s="189"/>
      <c r="E279" s="189"/>
      <c r="F279" s="189"/>
      <c r="G279" s="189"/>
      <c r="H279" s="189"/>
      <c r="I279" s="191">
        <f aca="true" t="shared" si="117" ref="I279:I287">SUM(E279:H279)</f>
        <v>0</v>
      </c>
      <c r="J279" s="191">
        <f aca="true" t="shared" si="118" ref="J279:J287">+C279+D279-I279</f>
        <v>0</v>
      </c>
      <c r="K279" s="218"/>
      <c r="L279" s="218">
        <v>9150</v>
      </c>
      <c r="M279" s="220" t="s">
        <v>29</v>
      </c>
      <c r="N279" s="200"/>
      <c r="O279" s="200"/>
      <c r="P279" s="200"/>
      <c r="Q279" s="200"/>
      <c r="R279" s="200"/>
      <c r="S279" s="187">
        <f aca="true" t="shared" si="119" ref="S279:S287">SUM(P279:R279)</f>
        <v>0</v>
      </c>
      <c r="T279" s="187">
        <f aca="true" t="shared" si="120" ref="T279:T287">+N279+O279-S279</f>
        <v>0</v>
      </c>
      <c r="U279" s="248"/>
      <c r="V279" s="249"/>
      <c r="W279" s="249"/>
      <c r="X279" s="287"/>
    </row>
    <row r="280" spans="1:24" ht="12.75">
      <c r="A280" s="217">
        <v>2000</v>
      </c>
      <c r="B280" s="220" t="s">
        <v>30</v>
      </c>
      <c r="C280" s="189"/>
      <c r="D280" s="189"/>
      <c r="E280" s="189"/>
      <c r="F280" s="189"/>
      <c r="G280" s="189"/>
      <c r="H280" s="189"/>
      <c r="I280" s="191">
        <f t="shared" si="117"/>
        <v>0</v>
      </c>
      <c r="J280" s="191">
        <f t="shared" si="118"/>
        <v>0</v>
      </c>
      <c r="K280" s="218"/>
      <c r="L280" s="218">
        <v>9210</v>
      </c>
      <c r="M280" s="220" t="s">
        <v>31</v>
      </c>
      <c r="N280" s="200"/>
      <c r="O280" s="200"/>
      <c r="P280" s="200"/>
      <c r="Q280" s="200"/>
      <c r="R280" s="200"/>
      <c r="S280" s="187">
        <f t="shared" si="119"/>
        <v>0</v>
      </c>
      <c r="T280" s="187">
        <f t="shared" si="120"/>
        <v>0</v>
      </c>
      <c r="U280" s="248"/>
      <c r="V280" s="249"/>
      <c r="W280" s="249"/>
      <c r="X280" s="287"/>
    </row>
    <row r="281" spans="1:24" ht="12.75">
      <c r="A281" s="217">
        <v>3000</v>
      </c>
      <c r="B281" s="220" t="s">
        <v>32</v>
      </c>
      <c r="C281" s="189"/>
      <c r="D281" s="189"/>
      <c r="E281" s="189"/>
      <c r="F281" s="189"/>
      <c r="G281" s="189"/>
      <c r="H281" s="189"/>
      <c r="I281" s="191">
        <f t="shared" si="117"/>
        <v>0</v>
      </c>
      <c r="J281" s="191">
        <f t="shared" si="118"/>
        <v>0</v>
      </c>
      <c r="K281" s="218"/>
      <c r="L281" s="218">
        <v>9600</v>
      </c>
      <c r="M281" s="220" t="s">
        <v>33</v>
      </c>
      <c r="N281" s="200"/>
      <c r="O281" s="200"/>
      <c r="P281" s="200"/>
      <c r="Q281" s="200"/>
      <c r="R281" s="200"/>
      <c r="S281" s="187">
        <f t="shared" si="119"/>
        <v>0</v>
      </c>
      <c r="T281" s="187">
        <f t="shared" si="120"/>
        <v>0</v>
      </c>
      <c r="U281" s="248"/>
      <c r="V281" s="249"/>
      <c r="W281" s="249"/>
      <c r="X281" s="287"/>
    </row>
    <row r="282" spans="1:24" ht="12.75">
      <c r="A282" s="217">
        <v>4000</v>
      </c>
      <c r="B282" s="220" t="s">
        <v>34</v>
      </c>
      <c r="C282" s="189"/>
      <c r="D282" s="189"/>
      <c r="E282" s="189"/>
      <c r="F282" s="189"/>
      <c r="G282" s="189"/>
      <c r="H282" s="189"/>
      <c r="I282" s="191">
        <f t="shared" si="117"/>
        <v>0</v>
      </c>
      <c r="J282" s="191">
        <f t="shared" si="118"/>
        <v>0</v>
      </c>
      <c r="K282" s="218"/>
      <c r="L282" s="218">
        <v>9700</v>
      </c>
      <c r="M282" s="220" t="s">
        <v>35</v>
      </c>
      <c r="N282" s="200"/>
      <c r="O282" s="200"/>
      <c r="P282" s="200"/>
      <c r="Q282" s="200"/>
      <c r="R282" s="200"/>
      <c r="S282" s="187">
        <f t="shared" si="119"/>
        <v>0</v>
      </c>
      <c r="T282" s="187">
        <f t="shared" si="120"/>
        <v>0</v>
      </c>
      <c r="U282" s="248"/>
      <c r="V282" s="249"/>
      <c r="W282" s="249"/>
      <c r="X282" s="287"/>
    </row>
    <row r="283" spans="1:24" ht="12.75">
      <c r="A283" s="217">
        <v>4500</v>
      </c>
      <c r="B283" s="220" t="s">
        <v>36</v>
      </c>
      <c r="C283" s="189"/>
      <c r="D283" s="189"/>
      <c r="E283" s="189"/>
      <c r="F283" s="189"/>
      <c r="G283" s="189"/>
      <c r="H283" s="189"/>
      <c r="I283" s="191">
        <f t="shared" si="117"/>
        <v>0</v>
      </c>
      <c r="J283" s="191">
        <f t="shared" si="118"/>
        <v>0</v>
      </c>
      <c r="K283" s="218"/>
      <c r="L283" s="218">
        <v>9801</v>
      </c>
      <c r="M283" s="220" t="s">
        <v>37</v>
      </c>
      <c r="N283" s="200"/>
      <c r="O283" s="200"/>
      <c r="P283" s="200"/>
      <c r="Q283" s="200"/>
      <c r="R283" s="200"/>
      <c r="S283" s="187">
        <f t="shared" si="119"/>
        <v>0</v>
      </c>
      <c r="T283" s="187">
        <f t="shared" si="120"/>
        <v>0</v>
      </c>
      <c r="U283" s="248"/>
      <c r="V283" s="249"/>
      <c r="W283" s="249"/>
      <c r="X283" s="287"/>
    </row>
    <row r="284" spans="1:24" ht="12.75">
      <c r="A284" s="217">
        <v>5000</v>
      </c>
      <c r="B284" s="220" t="s">
        <v>38</v>
      </c>
      <c r="C284" s="189"/>
      <c r="D284" s="189"/>
      <c r="E284" s="189"/>
      <c r="F284" s="189"/>
      <c r="G284" s="189"/>
      <c r="H284" s="189"/>
      <c r="I284" s="191">
        <f t="shared" si="117"/>
        <v>0</v>
      </c>
      <c r="J284" s="191">
        <f t="shared" si="118"/>
        <v>0</v>
      </c>
      <c r="K284" s="218"/>
      <c r="L284" s="218">
        <v>9802</v>
      </c>
      <c r="M284" s="220" t="s">
        <v>39</v>
      </c>
      <c r="N284" s="200"/>
      <c r="O284" s="200"/>
      <c r="P284" s="200"/>
      <c r="Q284" s="200"/>
      <c r="R284" s="200"/>
      <c r="S284" s="187">
        <f t="shared" si="119"/>
        <v>0</v>
      </c>
      <c r="T284" s="187">
        <f t="shared" si="120"/>
        <v>0</v>
      </c>
      <c r="U284" s="248"/>
      <c r="V284" s="249"/>
      <c r="W284" s="249"/>
      <c r="X284" s="287"/>
    </row>
    <row r="285" spans="1:24" ht="12.75">
      <c r="A285" s="217">
        <v>6000</v>
      </c>
      <c r="B285" s="220" t="s">
        <v>40</v>
      </c>
      <c r="C285" s="189"/>
      <c r="D285" s="189"/>
      <c r="E285" s="189"/>
      <c r="F285" s="189"/>
      <c r="G285" s="189"/>
      <c r="H285" s="189"/>
      <c r="I285" s="191">
        <f t="shared" si="117"/>
        <v>0</v>
      </c>
      <c r="J285" s="191">
        <f t="shared" si="118"/>
        <v>0</v>
      </c>
      <c r="K285" s="218"/>
      <c r="L285" s="218">
        <v>9900</v>
      </c>
      <c r="M285" s="220" t="s">
        <v>41</v>
      </c>
      <c r="N285" s="200"/>
      <c r="O285" s="200"/>
      <c r="P285" s="200"/>
      <c r="Q285" s="200"/>
      <c r="R285" s="200"/>
      <c r="S285" s="187">
        <f t="shared" si="119"/>
        <v>0</v>
      </c>
      <c r="T285" s="187">
        <f t="shared" si="120"/>
        <v>0</v>
      </c>
      <c r="U285" s="248"/>
      <c r="V285" s="249"/>
      <c r="W285" s="249"/>
      <c r="X285" s="287"/>
    </row>
    <row r="286" spans="1:24" ht="12.75">
      <c r="A286" s="218">
        <v>7000</v>
      </c>
      <c r="B286" s="220" t="s">
        <v>39</v>
      </c>
      <c r="C286" s="189"/>
      <c r="D286" s="189"/>
      <c r="E286" s="189"/>
      <c r="F286" s="189"/>
      <c r="G286" s="189"/>
      <c r="H286" s="189"/>
      <c r="I286" s="191">
        <f t="shared" si="117"/>
        <v>0</v>
      </c>
      <c r="J286" s="191">
        <f t="shared" si="118"/>
        <v>0</v>
      </c>
      <c r="K286" s="218"/>
      <c r="L286" s="218">
        <v>9960</v>
      </c>
      <c r="M286" s="220" t="s">
        <v>42</v>
      </c>
      <c r="N286" s="200"/>
      <c r="O286" s="200"/>
      <c r="P286" s="200"/>
      <c r="Q286" s="200"/>
      <c r="R286" s="200"/>
      <c r="S286" s="187">
        <f t="shared" si="119"/>
        <v>0</v>
      </c>
      <c r="T286" s="187">
        <f t="shared" si="120"/>
        <v>0</v>
      </c>
      <c r="U286" s="248"/>
      <c r="V286" s="249"/>
      <c r="W286" s="249"/>
      <c r="X286" s="287"/>
    </row>
    <row r="287" spans="1:24" ht="12.75">
      <c r="A287" s="218">
        <v>8000</v>
      </c>
      <c r="B287" s="220" t="s">
        <v>43</v>
      </c>
      <c r="C287" s="189"/>
      <c r="D287" s="189"/>
      <c r="E287" s="189"/>
      <c r="F287" s="189"/>
      <c r="G287" s="189"/>
      <c r="H287" s="189"/>
      <c r="I287" s="191">
        <f t="shared" si="117"/>
        <v>0</v>
      </c>
      <c r="J287" s="191">
        <f t="shared" si="118"/>
        <v>0</v>
      </c>
      <c r="K287" s="218"/>
      <c r="L287" s="219" t="s">
        <v>44</v>
      </c>
      <c r="M287" s="221"/>
      <c r="N287" s="200"/>
      <c r="O287" s="200"/>
      <c r="P287" s="200"/>
      <c r="Q287" s="200"/>
      <c r="R287" s="200"/>
      <c r="S287" s="187">
        <f t="shared" si="119"/>
        <v>0</v>
      </c>
      <c r="T287" s="187">
        <f t="shared" si="120"/>
        <v>0</v>
      </c>
      <c r="U287" s="248"/>
      <c r="V287" s="249"/>
      <c r="W287" s="249"/>
      <c r="X287" s="287"/>
    </row>
    <row r="288" spans="1:24" ht="13.5" thickBot="1">
      <c r="A288" s="218"/>
      <c r="B288" s="230" t="s">
        <v>45</v>
      </c>
      <c r="C288" s="209">
        <f aca="true" t="shared" si="121" ref="C288:J288">SUM(C278:C287)</f>
        <v>0</v>
      </c>
      <c r="D288" s="209">
        <f t="shared" si="121"/>
        <v>0</v>
      </c>
      <c r="E288" s="209">
        <f t="shared" si="121"/>
        <v>0</v>
      </c>
      <c r="F288" s="209">
        <f t="shared" si="121"/>
        <v>0</v>
      </c>
      <c r="G288" s="209">
        <f t="shared" si="121"/>
        <v>0</v>
      </c>
      <c r="H288" s="209">
        <f t="shared" si="121"/>
        <v>0</v>
      </c>
      <c r="I288" s="210">
        <f t="shared" si="121"/>
        <v>0</v>
      </c>
      <c r="J288" s="202">
        <f t="shared" si="121"/>
        <v>0</v>
      </c>
      <c r="K288" s="218"/>
      <c r="L288" s="218"/>
      <c r="M288" s="230" t="s">
        <v>3</v>
      </c>
      <c r="N288" s="211">
        <f aca="true" t="shared" si="122" ref="N288:T288">SUM(N278:N287)</f>
        <v>0</v>
      </c>
      <c r="O288" s="211">
        <f t="shared" si="122"/>
        <v>0</v>
      </c>
      <c r="P288" s="211">
        <f t="shared" si="122"/>
        <v>0</v>
      </c>
      <c r="Q288" s="211">
        <f t="shared" si="122"/>
        <v>0</v>
      </c>
      <c r="R288" s="211">
        <f t="shared" si="122"/>
        <v>0</v>
      </c>
      <c r="S288" s="211">
        <f t="shared" si="122"/>
        <v>0</v>
      </c>
      <c r="T288" s="211">
        <f t="shared" si="122"/>
        <v>0</v>
      </c>
      <c r="U288" s="251"/>
      <c r="V288" s="247">
        <f>+J288-T288</f>
        <v>0</v>
      </c>
      <c r="W288" s="247">
        <v>0</v>
      </c>
      <c r="X288" s="287">
        <f>V288-W288</f>
        <v>0</v>
      </c>
    </row>
    <row r="289" spans="14:24" ht="13.5" thickTop="1">
      <c r="N289" s="222"/>
      <c r="O289" s="222"/>
      <c r="P289" s="222"/>
      <c r="Q289" s="222"/>
      <c r="R289" s="222"/>
      <c r="S289" s="222"/>
      <c r="T289" s="222"/>
      <c r="X289" s="287"/>
    </row>
    <row r="290" spans="14:24" ht="12.75">
      <c r="N290" s="222"/>
      <c r="O290" s="222"/>
      <c r="P290" s="222"/>
      <c r="Q290" s="222"/>
      <c r="R290" s="222"/>
      <c r="S290" s="222"/>
      <c r="T290" s="222"/>
      <c r="X290" s="287"/>
    </row>
    <row r="291" spans="1:24" ht="12.75">
      <c r="A291" s="245" t="s">
        <v>201</v>
      </c>
      <c r="B291" s="224"/>
      <c r="C291" s="216"/>
      <c r="D291" s="218"/>
      <c r="E291" s="216"/>
      <c r="F291" s="216"/>
      <c r="G291" s="216"/>
      <c r="H291" s="216"/>
      <c r="I291" s="216"/>
      <c r="J291" s="216"/>
      <c r="K291" s="216"/>
      <c r="L291" s="216"/>
      <c r="M291" s="216"/>
      <c r="N291" s="241"/>
      <c r="O291" s="241"/>
      <c r="P291" s="241"/>
      <c r="Q291" s="241"/>
      <c r="R291" s="241"/>
      <c r="S291" s="241"/>
      <c r="T291" s="241"/>
      <c r="U291" s="216"/>
      <c r="V291" s="216"/>
      <c r="W291" s="216"/>
      <c r="X291" s="287"/>
    </row>
    <row r="292" spans="1:24" ht="12.75">
      <c r="A292" s="217">
        <v>1000</v>
      </c>
      <c r="B292" s="220" t="s">
        <v>26</v>
      </c>
      <c r="C292" s="189">
        <f>C204+C222+C236+C250+C264+C278</f>
        <v>0</v>
      </c>
      <c r="D292" s="189">
        <f aca="true" t="shared" si="123" ref="D292:J292">D204+D222+D236+D250+D264+D278</f>
        <v>0</v>
      </c>
      <c r="E292" s="189">
        <f t="shared" si="123"/>
        <v>0</v>
      </c>
      <c r="F292" s="189">
        <f t="shared" si="123"/>
        <v>0</v>
      </c>
      <c r="G292" s="189">
        <f t="shared" si="123"/>
        <v>0</v>
      </c>
      <c r="H292" s="189">
        <f t="shared" si="123"/>
        <v>0</v>
      </c>
      <c r="I292" s="189">
        <f t="shared" si="123"/>
        <v>0</v>
      </c>
      <c r="J292" s="189">
        <f t="shared" si="123"/>
        <v>0</v>
      </c>
      <c r="K292" s="218"/>
      <c r="L292" s="218">
        <v>9100</v>
      </c>
      <c r="M292" s="220" t="s">
        <v>27</v>
      </c>
      <c r="N292" s="189">
        <f aca="true" t="shared" si="124" ref="N292:T293">N204+N222+N236+N250+N264+N278</f>
        <v>0</v>
      </c>
      <c r="O292" s="189">
        <f t="shared" si="124"/>
        <v>0</v>
      </c>
      <c r="P292" s="189">
        <f t="shared" si="124"/>
        <v>0</v>
      </c>
      <c r="Q292" s="189">
        <f t="shared" si="124"/>
        <v>0</v>
      </c>
      <c r="R292" s="189">
        <f t="shared" si="124"/>
        <v>0</v>
      </c>
      <c r="S292" s="189">
        <f t="shared" si="124"/>
        <v>0</v>
      </c>
      <c r="T292" s="189">
        <f t="shared" si="124"/>
        <v>0</v>
      </c>
      <c r="U292" s="216"/>
      <c r="V292" s="227"/>
      <c r="W292" s="227"/>
      <c r="X292" s="287"/>
    </row>
    <row r="293" spans="1:24" ht="12.75">
      <c r="A293" s="217">
        <v>1900</v>
      </c>
      <c r="B293" s="220" t="s">
        <v>28</v>
      </c>
      <c r="C293" s="189">
        <f>C205+C223+C237+C251+C265+C279</f>
        <v>0</v>
      </c>
      <c r="D293" s="189">
        <f aca="true" t="shared" si="125" ref="D293:J293">D205+D223+D237+D251+D265+D279</f>
        <v>0</v>
      </c>
      <c r="E293" s="189">
        <f t="shared" si="125"/>
        <v>0</v>
      </c>
      <c r="F293" s="189">
        <f t="shared" si="125"/>
        <v>0</v>
      </c>
      <c r="G293" s="189">
        <f t="shared" si="125"/>
        <v>0</v>
      </c>
      <c r="H293" s="189">
        <f t="shared" si="125"/>
        <v>0</v>
      </c>
      <c r="I293" s="189">
        <f t="shared" si="125"/>
        <v>0</v>
      </c>
      <c r="J293" s="189">
        <f t="shared" si="125"/>
        <v>0</v>
      </c>
      <c r="K293" s="218"/>
      <c r="L293" s="218">
        <v>9150</v>
      </c>
      <c r="M293" s="220" t="s">
        <v>29</v>
      </c>
      <c r="N293" s="189">
        <f t="shared" si="124"/>
        <v>0</v>
      </c>
      <c r="O293" s="189">
        <f t="shared" si="124"/>
        <v>0</v>
      </c>
      <c r="P293" s="189">
        <f t="shared" si="124"/>
        <v>0</v>
      </c>
      <c r="Q293" s="189">
        <f t="shared" si="124"/>
        <v>0</v>
      </c>
      <c r="R293" s="189">
        <f t="shared" si="124"/>
        <v>0</v>
      </c>
      <c r="S293" s="189">
        <f t="shared" si="124"/>
        <v>0</v>
      </c>
      <c r="T293" s="189">
        <f t="shared" si="124"/>
        <v>0</v>
      </c>
      <c r="U293" s="216"/>
      <c r="V293" s="227"/>
      <c r="W293" s="227"/>
      <c r="X293" s="287"/>
    </row>
    <row r="294" spans="1:24" ht="12.75">
      <c r="A294" s="217">
        <v>2000</v>
      </c>
      <c r="B294" s="220" t="s">
        <v>30</v>
      </c>
      <c r="C294" s="189">
        <f aca="true" t="shared" si="126" ref="C294:C302">C206+C224+C238+C252+C266+C280</f>
        <v>0</v>
      </c>
      <c r="D294" s="189">
        <f aca="true" t="shared" si="127" ref="D294:J294">D206+D224+D238+D252+D266+D280</f>
        <v>0</v>
      </c>
      <c r="E294" s="189">
        <f t="shared" si="127"/>
        <v>0</v>
      </c>
      <c r="F294" s="189">
        <f t="shared" si="127"/>
        <v>0</v>
      </c>
      <c r="G294" s="189">
        <f t="shared" si="127"/>
        <v>0</v>
      </c>
      <c r="H294" s="189">
        <f t="shared" si="127"/>
        <v>0</v>
      </c>
      <c r="I294" s="189">
        <f t="shared" si="127"/>
        <v>0</v>
      </c>
      <c r="J294" s="189">
        <f t="shared" si="127"/>
        <v>0</v>
      </c>
      <c r="K294" s="218"/>
      <c r="L294" s="218">
        <v>9210</v>
      </c>
      <c r="M294" s="220" t="s">
        <v>31</v>
      </c>
      <c r="N294" s="189">
        <f aca="true" t="shared" si="128" ref="N294:T302">N206+N224+N238+N252+N266+N280</f>
        <v>0</v>
      </c>
      <c r="O294" s="189">
        <f t="shared" si="128"/>
        <v>0</v>
      </c>
      <c r="P294" s="189">
        <f t="shared" si="128"/>
        <v>0</v>
      </c>
      <c r="Q294" s="189">
        <f t="shared" si="128"/>
        <v>0</v>
      </c>
      <c r="R294" s="189">
        <f t="shared" si="128"/>
        <v>0</v>
      </c>
      <c r="S294" s="189">
        <f t="shared" si="128"/>
        <v>0</v>
      </c>
      <c r="T294" s="189">
        <f t="shared" si="128"/>
        <v>0</v>
      </c>
      <c r="U294" s="216"/>
      <c r="V294" s="227"/>
      <c r="W294" s="227"/>
      <c r="X294" s="287"/>
    </row>
    <row r="295" spans="1:24" ht="12.75">
      <c r="A295" s="217">
        <v>3000</v>
      </c>
      <c r="B295" s="220" t="s">
        <v>32</v>
      </c>
      <c r="C295" s="189">
        <f t="shared" si="126"/>
        <v>0</v>
      </c>
      <c r="D295" s="189">
        <f aca="true" t="shared" si="129" ref="D295:J295">D207+D225+D239+D253+D267+D281</f>
        <v>0</v>
      </c>
      <c r="E295" s="189">
        <f t="shared" si="129"/>
        <v>0</v>
      </c>
      <c r="F295" s="189">
        <f t="shared" si="129"/>
        <v>0</v>
      </c>
      <c r="G295" s="189">
        <f t="shared" si="129"/>
        <v>0</v>
      </c>
      <c r="H295" s="189">
        <f t="shared" si="129"/>
        <v>0</v>
      </c>
      <c r="I295" s="189">
        <f t="shared" si="129"/>
        <v>0</v>
      </c>
      <c r="J295" s="189">
        <f t="shared" si="129"/>
        <v>0</v>
      </c>
      <c r="K295" s="218"/>
      <c r="L295" s="218">
        <v>9600</v>
      </c>
      <c r="M295" s="220" t="s">
        <v>33</v>
      </c>
      <c r="N295" s="189">
        <f t="shared" si="128"/>
        <v>0</v>
      </c>
      <c r="O295" s="189">
        <f t="shared" si="128"/>
        <v>0</v>
      </c>
      <c r="P295" s="189">
        <f t="shared" si="128"/>
        <v>0</v>
      </c>
      <c r="Q295" s="189">
        <f t="shared" si="128"/>
        <v>0</v>
      </c>
      <c r="R295" s="189">
        <f t="shared" si="128"/>
        <v>0</v>
      </c>
      <c r="S295" s="189">
        <f t="shared" si="128"/>
        <v>0</v>
      </c>
      <c r="T295" s="189">
        <f t="shared" si="128"/>
        <v>0</v>
      </c>
      <c r="U295" s="216"/>
      <c r="V295" s="227"/>
      <c r="W295" s="227"/>
      <c r="X295" s="287"/>
    </row>
    <row r="296" spans="1:24" ht="12.75">
      <c r="A296" s="217">
        <v>4000</v>
      </c>
      <c r="B296" s="220" t="s">
        <v>34</v>
      </c>
      <c r="C296" s="189">
        <f t="shared" si="126"/>
        <v>0</v>
      </c>
      <c r="D296" s="189">
        <f aca="true" t="shared" si="130" ref="D296:J296">D208+D226+D240+D254+D268+D282</f>
        <v>0</v>
      </c>
      <c r="E296" s="189">
        <f t="shared" si="130"/>
        <v>0</v>
      </c>
      <c r="F296" s="189">
        <f t="shared" si="130"/>
        <v>0</v>
      </c>
      <c r="G296" s="189">
        <f t="shared" si="130"/>
        <v>0</v>
      </c>
      <c r="H296" s="189">
        <f t="shared" si="130"/>
        <v>0</v>
      </c>
      <c r="I296" s="189">
        <f t="shared" si="130"/>
        <v>0</v>
      </c>
      <c r="J296" s="189">
        <f t="shared" si="130"/>
        <v>0</v>
      </c>
      <c r="K296" s="218"/>
      <c r="L296" s="218">
        <v>9700</v>
      </c>
      <c r="M296" s="220" t="s">
        <v>35</v>
      </c>
      <c r="N296" s="189">
        <f t="shared" si="128"/>
        <v>0</v>
      </c>
      <c r="O296" s="189">
        <f t="shared" si="128"/>
        <v>0</v>
      </c>
      <c r="P296" s="189">
        <f t="shared" si="128"/>
        <v>0</v>
      </c>
      <c r="Q296" s="189">
        <f t="shared" si="128"/>
        <v>0</v>
      </c>
      <c r="R296" s="189">
        <f t="shared" si="128"/>
        <v>0</v>
      </c>
      <c r="S296" s="189">
        <f t="shared" si="128"/>
        <v>0</v>
      </c>
      <c r="T296" s="189">
        <f t="shared" si="128"/>
        <v>0</v>
      </c>
      <c r="U296" s="216"/>
      <c r="V296" s="227"/>
      <c r="W296" s="227"/>
      <c r="X296" s="287"/>
    </row>
    <row r="297" spans="1:24" ht="12.75">
      <c r="A297" s="217">
        <v>4500</v>
      </c>
      <c r="B297" s="220" t="s">
        <v>36</v>
      </c>
      <c r="C297" s="189">
        <f t="shared" si="126"/>
        <v>0</v>
      </c>
      <c r="D297" s="189">
        <f aca="true" t="shared" si="131" ref="D297:J297">D209+D227+D241+D255+D269+D283</f>
        <v>0</v>
      </c>
      <c r="E297" s="189">
        <f t="shared" si="131"/>
        <v>0</v>
      </c>
      <c r="F297" s="189">
        <f t="shared" si="131"/>
        <v>0</v>
      </c>
      <c r="G297" s="189">
        <f t="shared" si="131"/>
        <v>0</v>
      </c>
      <c r="H297" s="189">
        <f t="shared" si="131"/>
        <v>0</v>
      </c>
      <c r="I297" s="189">
        <f t="shared" si="131"/>
        <v>0</v>
      </c>
      <c r="J297" s="189">
        <f t="shared" si="131"/>
        <v>0</v>
      </c>
      <c r="K297" s="218"/>
      <c r="L297" s="218">
        <v>9801</v>
      </c>
      <c r="M297" s="220" t="s">
        <v>37</v>
      </c>
      <c r="N297" s="189">
        <f t="shared" si="128"/>
        <v>0</v>
      </c>
      <c r="O297" s="189">
        <f t="shared" si="128"/>
        <v>0</v>
      </c>
      <c r="P297" s="189">
        <f t="shared" si="128"/>
        <v>0</v>
      </c>
      <c r="Q297" s="189">
        <f t="shared" si="128"/>
        <v>0</v>
      </c>
      <c r="R297" s="189">
        <f t="shared" si="128"/>
        <v>0</v>
      </c>
      <c r="S297" s="189">
        <f t="shared" si="128"/>
        <v>0</v>
      </c>
      <c r="T297" s="189">
        <f t="shared" si="128"/>
        <v>0</v>
      </c>
      <c r="U297" s="216"/>
      <c r="V297" s="227"/>
      <c r="W297" s="227"/>
      <c r="X297" s="287"/>
    </row>
    <row r="298" spans="1:24" ht="12.75">
      <c r="A298" s="217">
        <v>5000</v>
      </c>
      <c r="B298" s="220" t="s">
        <v>38</v>
      </c>
      <c r="C298" s="189">
        <f t="shared" si="126"/>
        <v>0</v>
      </c>
      <c r="D298" s="189">
        <f aca="true" t="shared" si="132" ref="D298:J298">D210+D228+D242+D256+D270+D284</f>
        <v>0</v>
      </c>
      <c r="E298" s="189">
        <f t="shared" si="132"/>
        <v>0</v>
      </c>
      <c r="F298" s="189">
        <f t="shared" si="132"/>
        <v>0</v>
      </c>
      <c r="G298" s="189">
        <f t="shared" si="132"/>
        <v>0</v>
      </c>
      <c r="H298" s="189">
        <f t="shared" si="132"/>
        <v>0</v>
      </c>
      <c r="I298" s="189">
        <f t="shared" si="132"/>
        <v>0</v>
      </c>
      <c r="J298" s="189">
        <f t="shared" si="132"/>
        <v>0</v>
      </c>
      <c r="K298" s="218"/>
      <c r="L298" s="218">
        <v>9802</v>
      </c>
      <c r="M298" s="220" t="s">
        <v>39</v>
      </c>
      <c r="N298" s="189">
        <f t="shared" si="128"/>
        <v>0</v>
      </c>
      <c r="O298" s="189">
        <f t="shared" si="128"/>
        <v>0</v>
      </c>
      <c r="P298" s="189">
        <f t="shared" si="128"/>
        <v>0</v>
      </c>
      <c r="Q298" s="189">
        <f t="shared" si="128"/>
        <v>0</v>
      </c>
      <c r="R298" s="189">
        <f t="shared" si="128"/>
        <v>0</v>
      </c>
      <c r="S298" s="189">
        <f t="shared" si="128"/>
        <v>0</v>
      </c>
      <c r="T298" s="189">
        <f t="shared" si="128"/>
        <v>0</v>
      </c>
      <c r="U298" s="216"/>
      <c r="V298" s="227"/>
      <c r="W298" s="227"/>
      <c r="X298" s="287"/>
    </row>
    <row r="299" spans="1:24" ht="12.75">
      <c r="A299" s="217">
        <v>6000</v>
      </c>
      <c r="B299" s="220" t="s">
        <v>40</v>
      </c>
      <c r="C299" s="189">
        <f t="shared" si="126"/>
        <v>0</v>
      </c>
      <c r="D299" s="189">
        <f aca="true" t="shared" si="133" ref="D299:J299">D211+D229+D243+D257+D271+D285</f>
        <v>0</v>
      </c>
      <c r="E299" s="189">
        <f t="shared" si="133"/>
        <v>0</v>
      </c>
      <c r="F299" s="189">
        <f t="shared" si="133"/>
        <v>0</v>
      </c>
      <c r="G299" s="189">
        <f t="shared" si="133"/>
        <v>0</v>
      </c>
      <c r="H299" s="189">
        <f t="shared" si="133"/>
        <v>0</v>
      </c>
      <c r="I299" s="189">
        <f t="shared" si="133"/>
        <v>0</v>
      </c>
      <c r="J299" s="189">
        <f t="shared" si="133"/>
        <v>0</v>
      </c>
      <c r="K299" s="218"/>
      <c r="L299" s="218">
        <v>9900</v>
      </c>
      <c r="M299" s="220" t="s">
        <v>41</v>
      </c>
      <c r="N299" s="189">
        <f t="shared" si="128"/>
        <v>0</v>
      </c>
      <c r="O299" s="189">
        <f t="shared" si="128"/>
        <v>0</v>
      </c>
      <c r="P299" s="189">
        <f t="shared" si="128"/>
        <v>0</v>
      </c>
      <c r="Q299" s="189">
        <f t="shared" si="128"/>
        <v>0</v>
      </c>
      <c r="R299" s="189">
        <f t="shared" si="128"/>
        <v>0</v>
      </c>
      <c r="S299" s="189">
        <f t="shared" si="128"/>
        <v>0</v>
      </c>
      <c r="T299" s="189">
        <f t="shared" si="128"/>
        <v>0</v>
      </c>
      <c r="U299" s="216"/>
      <c r="V299" s="227"/>
      <c r="W299" s="227"/>
      <c r="X299" s="287"/>
    </row>
    <row r="300" spans="1:24" ht="12.75">
      <c r="A300" s="218">
        <v>7000</v>
      </c>
      <c r="B300" s="220" t="s">
        <v>39</v>
      </c>
      <c r="C300" s="189">
        <f t="shared" si="126"/>
        <v>0</v>
      </c>
      <c r="D300" s="189">
        <f aca="true" t="shared" si="134" ref="D300:J300">D212+D230+D244+D258+D272+D286</f>
        <v>0</v>
      </c>
      <c r="E300" s="189">
        <f t="shared" si="134"/>
        <v>0</v>
      </c>
      <c r="F300" s="189">
        <f t="shared" si="134"/>
        <v>0</v>
      </c>
      <c r="G300" s="189">
        <f t="shared" si="134"/>
        <v>0</v>
      </c>
      <c r="H300" s="189">
        <f t="shared" si="134"/>
        <v>0</v>
      </c>
      <c r="I300" s="189">
        <f t="shared" si="134"/>
        <v>0</v>
      </c>
      <c r="J300" s="189">
        <f t="shared" si="134"/>
        <v>0</v>
      </c>
      <c r="K300" s="218"/>
      <c r="L300" s="218">
        <v>9960</v>
      </c>
      <c r="M300" s="220" t="s">
        <v>42</v>
      </c>
      <c r="N300" s="189">
        <f t="shared" si="128"/>
        <v>0</v>
      </c>
      <c r="O300" s="189">
        <f t="shared" si="128"/>
        <v>0</v>
      </c>
      <c r="P300" s="189">
        <f t="shared" si="128"/>
        <v>0</v>
      </c>
      <c r="Q300" s="189">
        <f t="shared" si="128"/>
        <v>0</v>
      </c>
      <c r="R300" s="189">
        <f t="shared" si="128"/>
        <v>0</v>
      </c>
      <c r="S300" s="189">
        <f t="shared" si="128"/>
        <v>0</v>
      </c>
      <c r="T300" s="189">
        <f t="shared" si="128"/>
        <v>0</v>
      </c>
      <c r="U300" s="216"/>
      <c r="V300" s="227"/>
      <c r="W300" s="227"/>
      <c r="X300" s="287"/>
    </row>
    <row r="301" spans="1:24" ht="12.75">
      <c r="A301" s="218">
        <v>8000</v>
      </c>
      <c r="B301" s="220" t="s">
        <v>43</v>
      </c>
      <c r="C301" s="189">
        <f t="shared" si="126"/>
        <v>0</v>
      </c>
      <c r="D301" s="189">
        <f aca="true" t="shared" si="135" ref="D301:J301">D213+D231+D245+D259+D273+D287</f>
        <v>0</v>
      </c>
      <c r="E301" s="189">
        <f t="shared" si="135"/>
        <v>0</v>
      </c>
      <c r="F301" s="189">
        <f t="shared" si="135"/>
        <v>0</v>
      </c>
      <c r="G301" s="189">
        <f t="shared" si="135"/>
        <v>0</v>
      </c>
      <c r="H301" s="189">
        <f t="shared" si="135"/>
        <v>0</v>
      </c>
      <c r="I301" s="189">
        <f t="shared" si="135"/>
        <v>0</v>
      </c>
      <c r="J301" s="189">
        <f t="shared" si="135"/>
        <v>0</v>
      </c>
      <c r="K301" s="218"/>
      <c r="L301" s="219" t="s">
        <v>44</v>
      </c>
      <c r="M301" s="221"/>
      <c r="N301" s="189">
        <f t="shared" si="128"/>
        <v>0</v>
      </c>
      <c r="O301" s="189">
        <f t="shared" si="128"/>
        <v>0</v>
      </c>
      <c r="P301" s="189">
        <f t="shared" si="128"/>
        <v>0</v>
      </c>
      <c r="Q301" s="189">
        <f t="shared" si="128"/>
        <v>0</v>
      </c>
      <c r="R301" s="189">
        <f t="shared" si="128"/>
        <v>0</v>
      </c>
      <c r="S301" s="189">
        <f t="shared" si="128"/>
        <v>0</v>
      </c>
      <c r="T301" s="189">
        <f t="shared" si="128"/>
        <v>0</v>
      </c>
      <c r="U301" s="216"/>
      <c r="V301" s="227"/>
      <c r="W301" s="227"/>
      <c r="X301" s="287"/>
    </row>
    <row r="302" spans="1:24" ht="13.5" thickBot="1">
      <c r="A302" s="218"/>
      <c r="B302" s="230" t="s">
        <v>45</v>
      </c>
      <c r="C302" s="208">
        <f t="shared" si="126"/>
        <v>0</v>
      </c>
      <c r="D302" s="208">
        <f aca="true" t="shared" si="136" ref="D302:J302">D214+D232+D246+D260+D274+D288</f>
        <v>0</v>
      </c>
      <c r="E302" s="208">
        <f t="shared" si="136"/>
        <v>0</v>
      </c>
      <c r="F302" s="208">
        <f t="shared" si="136"/>
        <v>0</v>
      </c>
      <c r="G302" s="208">
        <f t="shared" si="136"/>
        <v>0</v>
      </c>
      <c r="H302" s="208">
        <f t="shared" si="136"/>
        <v>0</v>
      </c>
      <c r="I302" s="208">
        <f t="shared" si="136"/>
        <v>0</v>
      </c>
      <c r="J302" s="208">
        <f t="shared" si="136"/>
        <v>0</v>
      </c>
      <c r="K302" s="218"/>
      <c r="L302" s="218"/>
      <c r="M302" s="230" t="s">
        <v>3</v>
      </c>
      <c r="N302" s="208">
        <f t="shared" si="128"/>
        <v>0</v>
      </c>
      <c r="O302" s="208">
        <f t="shared" si="128"/>
        <v>0</v>
      </c>
      <c r="P302" s="208">
        <f t="shared" si="128"/>
        <v>0</v>
      </c>
      <c r="Q302" s="208">
        <f t="shared" si="128"/>
        <v>0</v>
      </c>
      <c r="R302" s="208">
        <f t="shared" si="128"/>
        <v>0</v>
      </c>
      <c r="S302" s="208">
        <f t="shared" si="128"/>
        <v>0</v>
      </c>
      <c r="T302" s="208">
        <f t="shared" si="128"/>
        <v>0</v>
      </c>
      <c r="U302" s="246"/>
      <c r="V302" s="208">
        <f>V214+V232+V246+V260+V274+V288</f>
        <v>0</v>
      </c>
      <c r="W302" s="208">
        <v>0</v>
      </c>
      <c r="X302" s="288">
        <f>V302-W302</f>
        <v>0</v>
      </c>
    </row>
    <row r="303" spans="1:24" ht="13.5" thickTop="1">
      <c r="A303" s="12"/>
      <c r="B303" s="16"/>
      <c r="C303" s="131"/>
      <c r="D303" s="11"/>
      <c r="X303" s="250"/>
    </row>
    <row r="304" spans="1:24" ht="12.75">
      <c r="A304" s="216"/>
      <c r="B304" s="206" t="s">
        <v>189</v>
      </c>
      <c r="C304" s="207"/>
      <c r="D304" s="207"/>
      <c r="E304" s="207"/>
      <c r="F304" s="207"/>
      <c r="G304" s="203"/>
      <c r="H304" s="203"/>
      <c r="I304" s="203"/>
      <c r="J304" s="203"/>
      <c r="K304" s="203"/>
      <c r="L304" s="203"/>
      <c r="M304" s="203"/>
      <c r="N304" s="205"/>
      <c r="O304" s="205"/>
      <c r="P304" s="205"/>
      <c r="Q304" s="204"/>
      <c r="R304" s="241"/>
      <c r="S304" s="241"/>
      <c r="T304" s="241"/>
      <c r="U304" s="216"/>
      <c r="V304" s="216"/>
      <c r="W304" s="216"/>
      <c r="X304" s="250"/>
    </row>
    <row r="305" spans="1:24" ht="12.75">
      <c r="A305" s="216"/>
      <c r="B305" s="206" t="s">
        <v>190</v>
      </c>
      <c r="C305" s="207">
        <f>C304-C302</f>
        <v>0</v>
      </c>
      <c r="D305" s="207"/>
      <c r="E305" s="207">
        <f>E304-E302</f>
        <v>0</v>
      </c>
      <c r="F305" s="207">
        <f>F304-F302</f>
        <v>0</v>
      </c>
      <c r="G305" s="203"/>
      <c r="H305" s="203"/>
      <c r="I305" s="203"/>
      <c r="J305" s="203"/>
      <c r="K305" s="203"/>
      <c r="L305" s="203"/>
      <c r="M305" s="203"/>
      <c r="N305" s="205">
        <f>N304-N302</f>
        <v>0</v>
      </c>
      <c r="O305" s="205"/>
      <c r="P305" s="205">
        <f>P304-P302</f>
        <v>0</v>
      </c>
      <c r="Q305" s="204"/>
      <c r="R305" s="241"/>
      <c r="S305" s="241"/>
      <c r="T305" s="241"/>
      <c r="U305" s="216"/>
      <c r="V305" s="216"/>
      <c r="W305" s="216"/>
      <c r="X305" s="250"/>
    </row>
    <row r="306" ht="12.75">
      <c r="X306" s="17"/>
    </row>
  </sheetData>
  <sheetProtection/>
  <printOptions gridLines="1" horizontalCentered="1" verticalCentered="1"/>
  <pageMargins left="0.7" right="0.7" top="0.75" bottom="0.75" header="0.3" footer="0.3"/>
  <pageSetup fitToHeight="0" fitToWidth="1" orientation="landscape" paperSize="5" scale="68" r:id="rId1"/>
  <headerFooter alignWithMargins="0">
    <oddFooter>&amp;CPage &amp;P&amp;R&amp;D</oddFooter>
  </headerFooter>
  <rowBreaks count="6" manualBreakCount="6">
    <brk id="46" max="23" man="1"/>
    <brk id="85" max="23" man="1"/>
    <brk id="137" max="23" man="1"/>
    <brk id="176" max="23" man="1"/>
    <brk id="220" max="23" man="1"/>
    <brk id="26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H426"/>
  <sheetViews>
    <sheetView tabSelected="1" zoomScaleSheetLayoutView="100" zoomScalePageLayoutView="0" workbookViewId="0" topLeftCell="A1">
      <selection activeCell="AA10" sqref="AA10"/>
    </sheetView>
  </sheetViews>
  <sheetFormatPr defaultColWidth="9.140625" defaultRowHeight="12.75"/>
  <cols>
    <col min="1" max="1" width="20.8515625" style="27" customWidth="1"/>
    <col min="2" max="2" width="17.7109375" style="27" customWidth="1"/>
    <col min="3" max="3" width="17.7109375" style="129" customWidth="1"/>
    <col min="4" max="4" width="6.7109375" style="27" customWidth="1"/>
    <col min="5" max="5" width="6.421875" style="27" customWidth="1"/>
    <col min="6" max="6" width="17.28125" style="27" customWidth="1"/>
    <col min="7" max="7" width="10.28125" style="27" customWidth="1"/>
    <col min="8" max="8" width="6.00390625" style="27" customWidth="1"/>
    <col min="9" max="10" width="2.00390625" style="27" customWidth="1"/>
    <col min="11" max="11" width="6.421875" style="27" customWidth="1"/>
    <col min="12" max="12" width="7.421875" style="27" customWidth="1"/>
    <col min="13" max="13" width="6.421875" style="27" customWidth="1"/>
    <col min="14" max="17" width="5.28125" style="27" customWidth="1"/>
    <col min="18" max="18" width="6.421875" style="27" customWidth="1"/>
    <col min="19" max="19" width="6.7109375" style="27" customWidth="1"/>
    <col min="20" max="20" width="8.7109375" style="27" customWidth="1"/>
    <col min="21" max="24" width="9.28125" style="27" customWidth="1"/>
    <col min="25" max="25" width="9.28125" style="130" customWidth="1"/>
    <col min="26" max="28" width="9.28125" style="27" customWidth="1"/>
    <col min="29" max="29" width="10.8515625" style="27" customWidth="1"/>
    <col min="30" max="39" width="13.140625" style="27" customWidth="1"/>
    <col min="40" max="41" width="12.00390625" style="27" customWidth="1"/>
    <col min="42" max="47" width="4.28125" style="27" customWidth="1"/>
    <col min="48" max="48" width="12.00390625" style="27" customWidth="1"/>
    <col min="49" max="50" width="6.421875" style="27" customWidth="1"/>
    <col min="51" max="57" width="4.28125" style="27" customWidth="1"/>
    <col min="58" max="86" width="2.00390625" style="27" customWidth="1"/>
    <col min="87" max="157" width="10.8515625" style="27" customWidth="1"/>
  </cols>
  <sheetData>
    <row r="1" spans="1:40" ht="12.75">
      <c r="A1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4" t="s">
        <v>46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5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12.7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2.75">
      <c r="A3" s="28"/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2"/>
      <c r="S3" s="32"/>
      <c r="T3" s="32"/>
      <c r="U3" s="32"/>
      <c r="V3" s="32"/>
      <c r="W3" s="32"/>
      <c r="X3" s="17"/>
      <c r="Y3" s="32"/>
      <c r="Z3" s="32"/>
      <c r="AA3" s="32"/>
      <c r="AB3" s="33" t="s">
        <v>47</v>
      </c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12.75">
      <c r="A4" s="28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8" t="s">
        <v>50</v>
      </c>
      <c r="T4" s="39"/>
      <c r="U4" s="39"/>
      <c r="V4" s="39"/>
      <c r="W4" s="39"/>
      <c r="X4" s="39"/>
      <c r="Y4" s="39"/>
      <c r="Z4" s="39"/>
      <c r="AA4" s="40"/>
      <c r="AB4" s="22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ht="12.75">
      <c r="A5" s="22"/>
      <c r="B5" s="22"/>
      <c r="C5" s="23"/>
      <c r="D5" s="29"/>
      <c r="E5" s="30"/>
      <c r="F5" s="30"/>
      <c r="G5" s="29"/>
      <c r="H5" s="31"/>
      <c r="I5" s="44"/>
      <c r="J5" s="44"/>
      <c r="K5" s="22"/>
      <c r="L5" s="22"/>
      <c r="M5" s="22"/>
      <c r="N5" s="22"/>
      <c r="O5" s="22"/>
      <c r="P5" s="22"/>
      <c r="Q5" s="22"/>
      <c r="R5" s="22"/>
      <c r="S5" s="45"/>
      <c r="T5" s="45"/>
      <c r="U5" s="46"/>
      <c r="V5" s="45" t="s">
        <v>51</v>
      </c>
      <c r="W5" s="45" t="s">
        <v>52</v>
      </c>
      <c r="X5" s="45" t="s">
        <v>53</v>
      </c>
      <c r="Y5" s="45" t="s">
        <v>3</v>
      </c>
      <c r="Z5" s="45"/>
      <c r="AA5" s="47" t="s">
        <v>54</v>
      </c>
      <c r="AB5" s="22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ht="12.75">
      <c r="A6" s="48" t="s">
        <v>55</v>
      </c>
      <c r="B6" s="49">
        <f ca="1">NOW()</f>
        <v>45201.65476631944</v>
      </c>
      <c r="C6" s="23"/>
      <c r="D6" s="34" t="s">
        <v>48</v>
      </c>
      <c r="E6" s="35"/>
      <c r="F6" s="36"/>
      <c r="G6" s="34" t="s">
        <v>49</v>
      </c>
      <c r="H6" s="37"/>
      <c r="I6" s="22"/>
      <c r="J6" s="22"/>
      <c r="K6" s="22"/>
      <c r="L6" s="22"/>
      <c r="M6" s="22"/>
      <c r="N6" s="22"/>
      <c r="O6" s="22"/>
      <c r="P6" s="22"/>
      <c r="Q6" s="22"/>
      <c r="R6" s="22"/>
      <c r="S6" s="54" t="s">
        <v>58</v>
      </c>
      <c r="T6" s="55" t="s">
        <v>59</v>
      </c>
      <c r="U6" s="56" t="s">
        <v>60</v>
      </c>
      <c r="V6" s="54" t="s">
        <v>61</v>
      </c>
      <c r="W6" s="54" t="s">
        <v>61</v>
      </c>
      <c r="X6" s="54" t="s">
        <v>61</v>
      </c>
      <c r="Y6" s="54" t="s">
        <v>61</v>
      </c>
      <c r="Z6" s="54"/>
      <c r="AA6" s="57" t="s">
        <v>28</v>
      </c>
      <c r="AB6" s="22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2.75">
      <c r="A7" s="58"/>
      <c r="B7" s="59">
        <f ca="1">NOW()</f>
        <v>45201.65476631944</v>
      </c>
      <c r="C7" s="23"/>
      <c r="D7" s="41"/>
      <c r="E7" s="42"/>
      <c r="F7" s="42"/>
      <c r="G7" s="41"/>
      <c r="H7" s="43"/>
      <c r="I7" s="22"/>
      <c r="J7" s="22"/>
      <c r="K7" s="22"/>
      <c r="L7" s="22"/>
      <c r="M7" s="22"/>
      <c r="N7" s="22"/>
      <c r="O7" s="22"/>
      <c r="P7" s="22"/>
      <c r="Q7" s="22"/>
      <c r="R7" s="22"/>
      <c r="S7" s="60"/>
      <c r="T7" s="60"/>
      <c r="U7" s="51"/>
      <c r="V7" s="50"/>
      <c r="W7" s="50"/>
      <c r="X7" s="50"/>
      <c r="Y7" s="50"/>
      <c r="Z7" s="60"/>
      <c r="AA7" s="61"/>
      <c r="AB7" s="22"/>
      <c r="AC7" s="62"/>
      <c r="AD7" s="63"/>
      <c r="AE7" s="63"/>
      <c r="AF7" s="63"/>
      <c r="AG7" s="63"/>
      <c r="AH7" s="63"/>
      <c r="AI7" s="26"/>
      <c r="AJ7" s="26"/>
      <c r="AK7" s="26"/>
      <c r="AL7" s="26"/>
      <c r="AM7" s="26"/>
      <c r="AN7" s="26"/>
    </row>
    <row r="8" spans="1:40" ht="12.75">
      <c r="A8" s="58" t="s">
        <v>64</v>
      </c>
      <c r="B8" s="185">
        <v>18</v>
      </c>
      <c r="C8" s="23"/>
      <c r="D8" s="50" t="s">
        <v>56</v>
      </c>
      <c r="E8" s="51"/>
      <c r="F8" s="51"/>
      <c r="G8" s="52" t="s">
        <v>57</v>
      </c>
      <c r="H8" s="53"/>
      <c r="I8" s="22"/>
      <c r="J8" s="22"/>
      <c r="K8" s="22"/>
      <c r="L8" s="22"/>
      <c r="M8" s="22"/>
      <c r="N8" s="22"/>
      <c r="O8" s="22"/>
      <c r="P8" s="22"/>
      <c r="Q8" s="22"/>
      <c r="R8" s="22"/>
      <c r="S8" s="64">
        <v>0</v>
      </c>
      <c r="T8" s="50" t="s">
        <v>67</v>
      </c>
      <c r="U8" s="51"/>
      <c r="V8" s="291">
        <v>0.0941</v>
      </c>
      <c r="W8" s="291">
        <v>0.0659</v>
      </c>
      <c r="X8" s="291">
        <v>0.073</v>
      </c>
      <c r="Y8" s="291">
        <v>0.233</v>
      </c>
      <c r="Z8" s="292"/>
      <c r="AA8" s="293">
        <v>0.518</v>
      </c>
      <c r="AB8" s="22"/>
      <c r="AC8" s="62"/>
      <c r="AD8" s="63"/>
      <c r="AE8" s="63"/>
      <c r="AF8" s="63"/>
      <c r="AG8" s="63"/>
      <c r="AH8" s="63"/>
      <c r="AI8" s="26"/>
      <c r="AJ8" s="65"/>
      <c r="AK8" s="26"/>
      <c r="AL8" s="26"/>
      <c r="AM8" s="26"/>
      <c r="AN8" s="26"/>
    </row>
    <row r="9" spans="1:40" ht="12.75">
      <c r="A9" s="66" t="s">
        <v>68</v>
      </c>
      <c r="B9" s="140">
        <f>VLOOKUP(B8,$A$392:$C$420,3)</f>
        <v>45164</v>
      </c>
      <c r="C9" s="23"/>
      <c r="D9" s="50" t="s">
        <v>62</v>
      </c>
      <c r="E9" s="51"/>
      <c r="F9" s="51"/>
      <c r="G9" s="52" t="s">
        <v>63</v>
      </c>
      <c r="H9" s="53"/>
      <c r="I9" s="22"/>
      <c r="J9" s="22"/>
      <c r="K9" s="22"/>
      <c r="L9" s="22"/>
      <c r="M9" s="22"/>
      <c r="N9" s="22"/>
      <c r="O9" s="22"/>
      <c r="P9" s="22"/>
      <c r="Q9" s="22"/>
      <c r="R9" s="22"/>
      <c r="S9" s="64">
        <v>1</v>
      </c>
      <c r="T9" s="50" t="s">
        <v>71</v>
      </c>
      <c r="U9" s="51"/>
      <c r="V9" s="291">
        <v>0.089</v>
      </c>
      <c r="W9" s="291">
        <v>0.076</v>
      </c>
      <c r="X9" s="294">
        <v>0.067</v>
      </c>
      <c r="Y9" s="291">
        <v>0.232</v>
      </c>
      <c r="Z9" s="291"/>
      <c r="AA9" s="293">
        <v>0.46</v>
      </c>
      <c r="AB9" s="22"/>
      <c r="AC9" s="62"/>
      <c r="AD9" s="63"/>
      <c r="AE9" s="63"/>
      <c r="AF9" s="63"/>
      <c r="AG9" s="63"/>
      <c r="AH9" s="63"/>
      <c r="AI9" s="26"/>
      <c r="AJ9" s="65"/>
      <c r="AK9" s="26"/>
      <c r="AL9" s="26"/>
      <c r="AM9" s="26"/>
      <c r="AN9" s="26"/>
    </row>
    <row r="10" spans="1:40" ht="12.75">
      <c r="A10" s="22"/>
      <c r="B10" s="22"/>
      <c r="C10" s="23"/>
      <c r="D10" s="50" t="s">
        <v>65</v>
      </c>
      <c r="E10" s="51"/>
      <c r="F10" s="51"/>
      <c r="G10" s="52" t="s">
        <v>66</v>
      </c>
      <c r="H10" s="53"/>
      <c r="I10" s="22"/>
      <c r="J10" s="22"/>
      <c r="K10" s="22"/>
      <c r="L10" s="22"/>
      <c r="M10" s="22"/>
      <c r="N10" s="22"/>
      <c r="O10" s="24"/>
      <c r="P10" s="22"/>
      <c r="Q10" s="22"/>
      <c r="R10" s="22"/>
      <c r="S10" s="64">
        <v>2</v>
      </c>
      <c r="T10" s="50" t="s">
        <v>74</v>
      </c>
      <c r="U10" s="51"/>
      <c r="V10" s="291">
        <v>0.1069</v>
      </c>
      <c r="W10" s="291">
        <v>0.0498</v>
      </c>
      <c r="X10" s="291">
        <v>0.0593</v>
      </c>
      <c r="Y10" s="291">
        <v>0.216</v>
      </c>
      <c r="Z10" s="291"/>
      <c r="AA10" s="293">
        <v>0.412</v>
      </c>
      <c r="AB10" s="22"/>
      <c r="AC10" s="62"/>
      <c r="AD10" s="63"/>
      <c r="AE10" s="63"/>
      <c r="AF10" s="63"/>
      <c r="AG10" s="63"/>
      <c r="AH10" s="63"/>
      <c r="AI10" s="26"/>
      <c r="AJ10" s="65"/>
      <c r="AK10" s="26"/>
      <c r="AL10" s="26"/>
      <c r="AM10" s="26"/>
      <c r="AN10" s="26"/>
    </row>
    <row r="11" spans="1:40" ht="12.75">
      <c r="A11" s="22"/>
      <c r="B11" s="22"/>
      <c r="C11" s="23"/>
      <c r="D11" s="50" t="s">
        <v>69</v>
      </c>
      <c r="E11" s="51"/>
      <c r="F11" s="51"/>
      <c r="G11" s="52" t="s">
        <v>70</v>
      </c>
      <c r="H11" s="53"/>
      <c r="I11" s="22"/>
      <c r="J11" s="22"/>
      <c r="K11" s="22"/>
      <c r="L11" s="22"/>
      <c r="M11" s="44"/>
      <c r="N11" s="44"/>
      <c r="O11" s="44"/>
      <c r="P11" s="44"/>
      <c r="Q11" s="44"/>
      <c r="R11" s="22"/>
      <c r="S11" s="64">
        <v>3</v>
      </c>
      <c r="T11" s="50" t="s">
        <v>77</v>
      </c>
      <c r="U11" s="51"/>
      <c r="V11" s="291">
        <v>0</v>
      </c>
      <c r="W11" s="291">
        <v>0.064</v>
      </c>
      <c r="X11" s="291">
        <v>0</v>
      </c>
      <c r="Y11" s="291">
        <v>0.064</v>
      </c>
      <c r="Z11" s="291"/>
      <c r="AA11" s="293">
        <v>0.324</v>
      </c>
      <c r="AB11" s="22"/>
      <c r="AC11" s="62"/>
      <c r="AD11" s="63"/>
      <c r="AE11" s="63"/>
      <c r="AF11" s="63"/>
      <c r="AG11" s="63"/>
      <c r="AH11" s="63"/>
      <c r="AI11" s="26"/>
      <c r="AJ11" s="65"/>
      <c r="AK11" s="26"/>
      <c r="AL11" s="26"/>
      <c r="AM11" s="26"/>
      <c r="AN11" s="26"/>
    </row>
    <row r="12" spans="1:40" ht="12.75">
      <c r="A12" s="22"/>
      <c r="B12" s="22"/>
      <c r="C12" s="23"/>
      <c r="D12" s="50" t="s">
        <v>72</v>
      </c>
      <c r="E12" s="51"/>
      <c r="F12" s="51"/>
      <c r="G12" s="52" t="s">
        <v>73</v>
      </c>
      <c r="H12" s="53"/>
      <c r="I12" s="22"/>
      <c r="J12" s="22"/>
      <c r="K12" s="67"/>
      <c r="L12" s="22"/>
      <c r="M12" s="22"/>
      <c r="N12" s="22"/>
      <c r="O12" s="22"/>
      <c r="P12" s="22"/>
      <c r="Q12" s="22"/>
      <c r="R12" s="22"/>
      <c r="S12" s="64">
        <v>4</v>
      </c>
      <c r="T12" s="50" t="s">
        <v>78</v>
      </c>
      <c r="U12" s="51"/>
      <c r="V12" s="291">
        <v>0.1188</v>
      </c>
      <c r="W12" s="291">
        <v>0.0283</v>
      </c>
      <c r="X12" s="291">
        <v>0.0589</v>
      </c>
      <c r="Y12" s="291">
        <v>0.206</v>
      </c>
      <c r="Z12" s="291"/>
      <c r="AA12" s="293">
        <v>0.251</v>
      </c>
      <c r="AB12" s="22"/>
      <c r="AC12" s="25"/>
      <c r="AD12" s="26"/>
      <c r="AE12" s="65"/>
      <c r="AF12" s="65"/>
      <c r="AG12" s="26"/>
      <c r="AH12" s="26"/>
      <c r="AI12" s="26"/>
      <c r="AJ12" s="65"/>
      <c r="AK12" s="26"/>
      <c r="AL12" s="26"/>
      <c r="AM12" s="26"/>
      <c r="AN12" s="26"/>
    </row>
    <row r="13" spans="1:40" ht="12.75">
      <c r="A13" s="22"/>
      <c r="B13" s="22"/>
      <c r="C13" s="23"/>
      <c r="D13" s="50" t="s">
        <v>75</v>
      </c>
      <c r="E13" s="51"/>
      <c r="F13" s="51"/>
      <c r="G13" s="52" t="s">
        <v>76</v>
      </c>
      <c r="H13" s="5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64">
        <v>5</v>
      </c>
      <c r="T13" s="50" t="s">
        <v>79</v>
      </c>
      <c r="U13" s="51"/>
      <c r="V13" s="291">
        <v>0</v>
      </c>
      <c r="W13" s="291">
        <v>0.0258</v>
      </c>
      <c r="X13" s="291">
        <v>0.1242</v>
      </c>
      <c r="Y13" s="291">
        <v>0.15</v>
      </c>
      <c r="Z13" s="291"/>
      <c r="AA13" s="293">
        <v>0.308</v>
      </c>
      <c r="AB13" s="22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2.75">
      <c r="A14" s="22"/>
      <c r="B14" s="22"/>
      <c r="C14" s="23"/>
      <c r="D14" s="50" t="s">
        <v>185</v>
      </c>
      <c r="E14" s="51"/>
      <c r="F14" s="51"/>
      <c r="G14" s="52" t="s">
        <v>204</v>
      </c>
      <c r="H14" s="53"/>
      <c r="I14" s="22"/>
      <c r="J14" s="22"/>
      <c r="K14" s="22"/>
      <c r="L14" s="22"/>
      <c r="M14" s="22"/>
      <c r="N14" s="22"/>
      <c r="O14" s="22"/>
      <c r="P14" s="33"/>
      <c r="Q14" s="22"/>
      <c r="R14" s="22"/>
      <c r="S14" s="64">
        <v>6</v>
      </c>
      <c r="T14" s="50" t="s">
        <v>184</v>
      </c>
      <c r="U14" s="51"/>
      <c r="V14" s="291">
        <v>0</v>
      </c>
      <c r="W14" s="291">
        <v>0</v>
      </c>
      <c r="X14" s="291">
        <v>0</v>
      </c>
      <c r="Y14" s="291">
        <v>0</v>
      </c>
      <c r="Z14" s="291"/>
      <c r="AA14" s="293">
        <v>0</v>
      </c>
      <c r="AB14" s="22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2.75">
      <c r="A15" s="22"/>
      <c r="B15" s="22"/>
      <c r="C15" s="23"/>
      <c r="D15" s="50" t="s">
        <v>178</v>
      </c>
      <c r="E15" s="51"/>
      <c r="F15" s="51"/>
      <c r="G15" s="52" t="s">
        <v>179</v>
      </c>
      <c r="H15" s="53"/>
      <c r="I15" s="22"/>
      <c r="J15" s="22"/>
      <c r="K15" s="22"/>
      <c r="L15" s="22"/>
      <c r="M15" s="22"/>
      <c r="N15" s="33"/>
      <c r="O15" s="22"/>
      <c r="P15" s="33"/>
      <c r="Q15" s="22"/>
      <c r="R15" s="22"/>
      <c r="S15" s="64">
        <v>7</v>
      </c>
      <c r="T15" s="50" t="s">
        <v>182</v>
      </c>
      <c r="U15" s="51"/>
      <c r="V15" s="291">
        <v>0.1188</v>
      </c>
      <c r="W15" s="291">
        <v>0.0283</v>
      </c>
      <c r="X15" s="291">
        <v>0.0589</v>
      </c>
      <c r="Y15" s="291">
        <v>0.206</v>
      </c>
      <c r="Z15" s="291"/>
      <c r="AA15" s="293">
        <v>0.251</v>
      </c>
      <c r="AB15" s="22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2.75">
      <c r="A16" s="22"/>
      <c r="B16" s="22"/>
      <c r="C16" s="23"/>
      <c r="D16" s="50" t="s">
        <v>80</v>
      </c>
      <c r="E16" s="51"/>
      <c r="F16" s="51"/>
      <c r="G16" s="52" t="s">
        <v>81</v>
      </c>
      <c r="H16" s="53"/>
      <c r="I16" s="22"/>
      <c r="J16" s="22"/>
      <c r="K16" s="22"/>
      <c r="L16" s="22"/>
      <c r="M16" s="22"/>
      <c r="N16" s="33"/>
      <c r="O16" s="33"/>
      <c r="P16" s="33"/>
      <c r="Q16" s="22"/>
      <c r="R16" s="22"/>
      <c r="S16" s="64">
        <v>8</v>
      </c>
      <c r="T16" s="50" t="s">
        <v>85</v>
      </c>
      <c r="U16" s="51"/>
      <c r="V16" s="291">
        <v>0</v>
      </c>
      <c r="W16" s="291">
        <v>0</v>
      </c>
      <c r="X16" s="291">
        <v>0</v>
      </c>
      <c r="Y16" s="291">
        <v>0</v>
      </c>
      <c r="Z16" s="291"/>
      <c r="AA16" s="293">
        <v>0.097</v>
      </c>
      <c r="AB16" s="22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2.75">
      <c r="A17" s="22"/>
      <c r="B17" s="22"/>
      <c r="C17" s="23"/>
      <c r="D17" s="50" t="s">
        <v>82</v>
      </c>
      <c r="E17" s="51"/>
      <c r="F17" s="51"/>
      <c r="G17" s="52" t="s">
        <v>83</v>
      </c>
      <c r="H17" s="53"/>
      <c r="I17" s="22"/>
      <c r="J17" s="22"/>
      <c r="K17" s="22"/>
      <c r="L17" s="22"/>
      <c r="M17" s="22"/>
      <c r="N17" s="33"/>
      <c r="O17" s="33"/>
      <c r="P17" s="33"/>
      <c r="Q17" s="22"/>
      <c r="R17" s="22"/>
      <c r="S17" s="64">
        <v>9</v>
      </c>
      <c r="T17" s="50" t="s">
        <v>87</v>
      </c>
      <c r="U17" s="51"/>
      <c r="V17" s="291">
        <v>0</v>
      </c>
      <c r="W17" s="291">
        <v>0</v>
      </c>
      <c r="X17" s="291">
        <v>0</v>
      </c>
      <c r="Y17" s="291">
        <v>0</v>
      </c>
      <c r="Z17" s="291"/>
      <c r="AA17" s="293">
        <v>0.088</v>
      </c>
      <c r="AB17" s="22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2.75">
      <c r="A18" s="22"/>
      <c r="B18" s="22"/>
      <c r="C18" s="23"/>
      <c r="D18" s="50" t="s">
        <v>84</v>
      </c>
      <c r="E18" s="51"/>
      <c r="F18" s="51"/>
      <c r="G18" s="52" t="s">
        <v>205</v>
      </c>
      <c r="H18" s="53"/>
      <c r="I18" s="22"/>
      <c r="J18" s="22"/>
      <c r="K18" s="22"/>
      <c r="L18" s="22"/>
      <c r="M18" s="22"/>
      <c r="N18" s="33"/>
      <c r="O18" s="33"/>
      <c r="P18" s="33"/>
      <c r="Q18" s="33"/>
      <c r="R18" s="33"/>
      <c r="S18" s="64">
        <v>10</v>
      </c>
      <c r="T18" s="50" t="s">
        <v>88</v>
      </c>
      <c r="U18" s="51"/>
      <c r="V18" s="291">
        <v>0</v>
      </c>
      <c r="W18" s="291">
        <v>0</v>
      </c>
      <c r="X18" s="291">
        <v>0</v>
      </c>
      <c r="Y18" s="291">
        <v>0</v>
      </c>
      <c r="Z18" s="291"/>
      <c r="AA18" s="293">
        <v>0.088</v>
      </c>
      <c r="AB18" s="22"/>
      <c r="AC18" s="25"/>
      <c r="AD18" s="26"/>
      <c r="AE18" s="65"/>
      <c r="AF18" s="65"/>
      <c r="AG18" s="26"/>
      <c r="AH18" s="26"/>
      <c r="AI18" s="26"/>
      <c r="AJ18" s="65"/>
      <c r="AK18" s="26"/>
      <c r="AL18" s="26"/>
      <c r="AM18" s="26"/>
      <c r="AN18" s="26"/>
    </row>
    <row r="19" spans="1:40" ht="12.75">
      <c r="A19" s="22"/>
      <c r="B19" s="22"/>
      <c r="C19" s="23"/>
      <c r="D19" s="50" t="s">
        <v>86</v>
      </c>
      <c r="E19" s="51"/>
      <c r="F19" s="51"/>
      <c r="G19" s="300" t="s">
        <v>203</v>
      </c>
      <c r="H19" s="301"/>
      <c r="I19" s="22"/>
      <c r="J19" s="22"/>
      <c r="K19" s="22"/>
      <c r="L19" s="22"/>
      <c r="M19" s="33"/>
      <c r="N19" s="33"/>
      <c r="O19" s="33"/>
      <c r="P19" s="33"/>
      <c r="Q19" s="33"/>
      <c r="R19" s="33"/>
      <c r="S19" s="64">
        <v>11</v>
      </c>
      <c r="T19" s="50" t="s">
        <v>89</v>
      </c>
      <c r="U19" s="51"/>
      <c r="V19" s="291">
        <v>0</v>
      </c>
      <c r="W19" s="291">
        <v>0</v>
      </c>
      <c r="X19" s="291">
        <v>0</v>
      </c>
      <c r="Y19" s="291">
        <v>0</v>
      </c>
      <c r="Z19" s="291"/>
      <c r="AA19" s="293">
        <v>0</v>
      </c>
      <c r="AB19" s="44"/>
      <c r="AC19" s="25"/>
      <c r="AD19" s="26"/>
      <c r="AE19" s="65"/>
      <c r="AF19" s="65"/>
      <c r="AG19" s="26"/>
      <c r="AH19" s="26"/>
      <c r="AI19" s="26"/>
      <c r="AJ19" s="65"/>
      <c r="AK19" s="26"/>
      <c r="AL19" s="26"/>
      <c r="AM19" s="26"/>
      <c r="AN19" s="26"/>
    </row>
    <row r="20" spans="1:40" ht="12.75">
      <c r="A20" s="22"/>
      <c r="B20" s="22"/>
      <c r="C20" s="23"/>
      <c r="D20" s="66" t="s">
        <v>180</v>
      </c>
      <c r="E20" s="138"/>
      <c r="F20" s="139"/>
      <c r="G20" s="302" t="s">
        <v>181</v>
      </c>
      <c r="H20" s="303"/>
      <c r="I20" s="22"/>
      <c r="J20" s="22"/>
      <c r="K20" s="22"/>
      <c r="L20" s="22"/>
      <c r="M20" s="33"/>
      <c r="N20" s="33"/>
      <c r="O20" s="33"/>
      <c r="P20" s="33"/>
      <c r="Q20" s="33"/>
      <c r="R20" s="33"/>
      <c r="S20" s="137">
        <v>12</v>
      </c>
      <c r="T20" s="66" t="s">
        <v>183</v>
      </c>
      <c r="U20" s="138"/>
      <c r="V20" s="295">
        <v>0</v>
      </c>
      <c r="W20" s="295">
        <v>0.0258</v>
      </c>
      <c r="X20" s="295">
        <v>0.1242</v>
      </c>
      <c r="Y20" s="296">
        <v>0.15</v>
      </c>
      <c r="Z20" s="297"/>
      <c r="AA20" s="298">
        <v>0.251</v>
      </c>
      <c r="AB20" s="44"/>
      <c r="AC20" s="25"/>
      <c r="AD20" s="26"/>
      <c r="AE20" s="65"/>
      <c r="AF20" s="65"/>
      <c r="AG20" s="26"/>
      <c r="AH20" s="26"/>
      <c r="AI20" s="26"/>
      <c r="AJ20" s="65"/>
      <c r="AK20" s="26"/>
      <c r="AL20" s="26"/>
      <c r="AM20" s="26"/>
      <c r="AN20" s="26"/>
    </row>
    <row r="21" spans="1:51" ht="12.75">
      <c r="A21" s="22"/>
      <c r="B21" s="22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33"/>
      <c r="N21" s="33"/>
      <c r="O21" s="33"/>
      <c r="P21" s="33"/>
      <c r="Q21" s="33"/>
      <c r="R21" s="33"/>
      <c r="S21" s="32"/>
      <c r="T21" s="32"/>
      <c r="U21" s="42"/>
      <c r="V21" s="68"/>
      <c r="W21" s="68"/>
      <c r="X21" s="68"/>
      <c r="Y21" s="68"/>
      <c r="Z21" s="69"/>
      <c r="AA21" s="69"/>
      <c r="AB21" s="44"/>
      <c r="AC21" s="25"/>
      <c r="AD21" s="26"/>
      <c r="AE21" s="65"/>
      <c r="AF21" s="65"/>
      <c r="AG21" s="26"/>
      <c r="AH21" s="26"/>
      <c r="AI21" s="26"/>
      <c r="AJ21" s="65"/>
      <c r="AK21" s="26"/>
      <c r="AL21" s="26"/>
      <c r="AM21" s="26"/>
      <c r="AN21" s="26"/>
      <c r="AP21" s="26"/>
      <c r="AQ21" s="26"/>
      <c r="AR21" s="26"/>
      <c r="AS21" s="26"/>
      <c r="AT21" s="26"/>
      <c r="AU21" s="26"/>
      <c r="AV21" s="26"/>
      <c r="AX21" s="70"/>
      <c r="AY21" s="70"/>
    </row>
    <row r="22" spans="1:40" ht="12.75">
      <c r="A22" s="71" t="s">
        <v>193</v>
      </c>
      <c r="B22" s="30"/>
      <c r="C22" s="72" t="s">
        <v>187</v>
      </c>
      <c r="D22" s="30"/>
      <c r="E22" s="30"/>
      <c r="F22" s="73"/>
      <c r="G22" s="73"/>
      <c r="H22" s="72" t="s">
        <v>91</v>
      </c>
      <c r="I22" s="30"/>
      <c r="J22" s="30"/>
      <c r="K22" s="72" t="s">
        <v>92</v>
      </c>
      <c r="L22" s="72"/>
      <c r="M22" s="74"/>
      <c r="N22" s="74"/>
      <c r="O22" s="74"/>
      <c r="P22" s="74"/>
      <c r="Q22" s="74"/>
      <c r="R22" s="72" t="s">
        <v>3</v>
      </c>
      <c r="S22" s="30"/>
      <c r="T22" s="72" t="s">
        <v>4</v>
      </c>
      <c r="U22" s="30"/>
      <c r="V22" s="75"/>
      <c r="W22" s="75"/>
      <c r="X22" s="75"/>
      <c r="Y22" s="75"/>
      <c r="Z22" s="75"/>
      <c r="AA22" s="75"/>
      <c r="AB22" s="76"/>
      <c r="AC22" s="25"/>
      <c r="AD22" s="26"/>
      <c r="AE22" s="65"/>
      <c r="AF22" s="65"/>
      <c r="AG22" s="26"/>
      <c r="AH22" s="26"/>
      <c r="AI22" s="26"/>
      <c r="AJ22" s="65"/>
      <c r="AK22" s="26"/>
      <c r="AL22" s="26"/>
      <c r="AM22" s="26"/>
      <c r="AN22" s="26"/>
    </row>
    <row r="23" spans="1:40" ht="12.75">
      <c r="A23" s="77"/>
      <c r="B23" s="78" t="s">
        <v>93</v>
      </c>
      <c r="C23" s="79"/>
      <c r="D23" s="80" t="s">
        <v>60</v>
      </c>
      <c r="E23" s="79" t="s">
        <v>94</v>
      </c>
      <c r="F23" s="79" t="s">
        <v>95</v>
      </c>
      <c r="G23" s="79" t="s">
        <v>96</v>
      </c>
      <c r="H23" s="79" t="s">
        <v>97</v>
      </c>
      <c r="I23" s="81"/>
      <c r="J23" s="81"/>
      <c r="K23" s="79" t="s">
        <v>97</v>
      </c>
      <c r="L23" s="79" t="s">
        <v>92</v>
      </c>
      <c r="M23" s="82"/>
      <c r="N23" s="83" t="s">
        <v>98</v>
      </c>
      <c r="O23" s="82"/>
      <c r="P23" s="79" t="s">
        <v>99</v>
      </c>
      <c r="Q23" s="82"/>
      <c r="R23" s="79" t="s">
        <v>100</v>
      </c>
      <c r="S23" s="81"/>
      <c r="T23" s="79" t="s">
        <v>91</v>
      </c>
      <c r="U23" s="79" t="s">
        <v>101</v>
      </c>
      <c r="V23" s="79" t="s">
        <v>102</v>
      </c>
      <c r="W23" s="79" t="s">
        <v>52</v>
      </c>
      <c r="X23" s="79" t="s">
        <v>53</v>
      </c>
      <c r="Y23" s="79" t="s">
        <v>3</v>
      </c>
      <c r="Z23" s="79" t="s">
        <v>3</v>
      </c>
      <c r="AA23" s="79" t="s">
        <v>3</v>
      </c>
      <c r="AB23" s="84" t="s">
        <v>3</v>
      </c>
      <c r="AC23" s="25"/>
      <c r="AD23" s="26"/>
      <c r="AE23" s="65"/>
      <c r="AF23" s="65"/>
      <c r="AG23" s="26"/>
      <c r="AH23" s="26"/>
      <c r="AI23" s="26"/>
      <c r="AJ23" s="65"/>
      <c r="AK23" s="26"/>
      <c r="AL23" s="26"/>
      <c r="AM23" s="26"/>
      <c r="AN23" s="26"/>
    </row>
    <row r="24" spans="1:86" ht="12.75">
      <c r="A24" s="85" t="s">
        <v>103</v>
      </c>
      <c r="B24" s="86" t="s">
        <v>104</v>
      </c>
      <c r="C24" s="86" t="s">
        <v>105</v>
      </c>
      <c r="D24" s="86" t="s">
        <v>106</v>
      </c>
      <c r="E24" s="86" t="s">
        <v>107</v>
      </c>
      <c r="F24" s="86" t="s">
        <v>8</v>
      </c>
      <c r="G24" s="86" t="s">
        <v>8</v>
      </c>
      <c r="H24" s="86" t="s">
        <v>108</v>
      </c>
      <c r="I24" s="87"/>
      <c r="J24" s="87"/>
      <c r="K24" s="86" t="s">
        <v>109</v>
      </c>
      <c r="L24" s="86" t="s">
        <v>110</v>
      </c>
      <c r="M24" s="86" t="s">
        <v>52</v>
      </c>
      <c r="N24" s="86" t="s">
        <v>111</v>
      </c>
      <c r="O24" s="86" t="s">
        <v>102</v>
      </c>
      <c r="P24" s="86" t="s">
        <v>112</v>
      </c>
      <c r="Q24" s="86" t="s">
        <v>113</v>
      </c>
      <c r="R24" s="86" t="s">
        <v>61</v>
      </c>
      <c r="S24" s="87"/>
      <c r="T24" s="86" t="s">
        <v>110</v>
      </c>
      <c r="U24" s="86" t="s">
        <v>114</v>
      </c>
      <c r="V24" s="86" t="s">
        <v>61</v>
      </c>
      <c r="W24" s="86" t="s">
        <v>61</v>
      </c>
      <c r="X24" s="86" t="s">
        <v>61</v>
      </c>
      <c r="Y24" s="86" t="s">
        <v>61</v>
      </c>
      <c r="Z24" s="86" t="s">
        <v>115</v>
      </c>
      <c r="AA24" s="86" t="s">
        <v>28</v>
      </c>
      <c r="AB24" s="88" t="s">
        <v>116</v>
      </c>
      <c r="AC24" s="25"/>
      <c r="AD24" s="26"/>
      <c r="AE24" s="65"/>
      <c r="AF24" s="65"/>
      <c r="AG24" s="26"/>
      <c r="AH24" s="26"/>
      <c r="AI24" s="26"/>
      <c r="AJ24" s="65"/>
      <c r="AK24" s="26"/>
      <c r="AL24" s="26"/>
      <c r="AM24" s="26"/>
      <c r="AN24" s="26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</row>
    <row r="25" spans="1:40" ht="12.75">
      <c r="A25" s="177"/>
      <c r="B25" s="178"/>
      <c r="C25" s="153"/>
      <c r="D25" s="178"/>
      <c r="E25" s="178"/>
      <c r="F25" s="178"/>
      <c r="G25" s="178"/>
      <c r="H25" s="17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90"/>
      <c r="AC25" s="91"/>
      <c r="AD25" s="92"/>
      <c r="AE25" s="65"/>
      <c r="AF25" s="65"/>
      <c r="AG25" s="26"/>
      <c r="AH25" s="26"/>
      <c r="AI25" s="26"/>
      <c r="AJ25" s="65"/>
      <c r="AK25" s="26"/>
      <c r="AL25" s="26"/>
      <c r="AM25" s="26"/>
      <c r="AN25" s="26"/>
    </row>
    <row r="26" spans="1:40" ht="12.75">
      <c r="A26" s="184"/>
      <c r="B26" s="94"/>
      <c r="C26" s="153"/>
      <c r="D26" s="154"/>
      <c r="E26" s="148"/>
      <c r="F26" s="155"/>
      <c r="G26" s="155"/>
      <c r="H26" s="156"/>
      <c r="I26" s="97">
        <f aca="true" t="shared" si="0" ref="I26:I45">IF(MOD(F26,7)=0,F26+2,IF(MOD(F26,7)=1,F26+1,F26))</f>
        <v>2</v>
      </c>
      <c r="J26" s="98">
        <f aca="true" t="shared" si="1" ref="J26:J45">IF(MOD(G26,7)=0,G26+2,IF(MOD(G26,7)=1,G26+1,G26))</f>
        <v>2</v>
      </c>
      <c r="K26" s="141">
        <f aca="true" t="shared" si="2" ref="K26:K45">(IF(OR(MOD(G26,7)=1,MOD(G26,7)=0),(J26-I26),J26-I26+1))-((((J26-(MOD(J26,7)))-(I26-(MOD(I26,7))))/7)*2)</f>
        <v>0</v>
      </c>
      <c r="L26" s="141">
        <f aca="true" t="shared" si="3" ref="L26:L45">IF(G26&lt;=$B$9,0,IF(F26&gt;=$B$9,K26,(IF(OR(MOD(G26,7)=1,MOD(G26,7)=0),(J26-($B$9+2)),(J26-($B$9+1))))-(((J26-MOD(J26,7)+1)-($B$9+1))/7*2)))</f>
        <v>0</v>
      </c>
      <c r="M26" s="148">
        <v>0</v>
      </c>
      <c r="N26" s="141">
        <f aca="true" t="shared" si="4" ref="N26:N45">IF(G26&lt;=$B$9,0,IF(F26&gt;=$B$9,(VLOOKUP(F26,$F$392:$G$404,2)-VLOOKUP(G26,$F$392:$G$404,2))*-1,(VLOOKUP($B$9,$F$392:$G$406,2)-VLOOKUP(G26,$F$392:$G$404,2))*-1))*(VLOOKUP(E26,$F$408:$G$419,2))</f>
        <v>0</v>
      </c>
      <c r="O26" s="148">
        <v>0</v>
      </c>
      <c r="P26" s="148">
        <v>0</v>
      </c>
      <c r="Q26" s="148">
        <f>IF(AND(E26&gt;=0,E26&lt;=4),(L26*-0.15-N26),IF(AND(E26&gt;=5,E26&lt;=6),(L26*-0.125-N26),IF(AND(E26&gt;=7,E26&lt;=7),(L26*-0.15-N26),IF(AND(E26&gt;=8,E26&lt;=11),(0),IF(AND(E26&gt;=12,E26&lt;=12),(L26*-0.06-N26))))))</f>
        <v>0</v>
      </c>
      <c r="R26" s="141">
        <f>SUM(M26:Q26)</f>
        <v>0</v>
      </c>
      <c r="S26" s="143">
        <v>0</v>
      </c>
      <c r="T26" s="141">
        <f aca="true" t="shared" si="5" ref="T26:T45">IF(L26&lt;=0,0,IF(L26&lt;=ABS(R26),0,IF(B26&gt;150,(L26/14),(H26*(L26+R26))+(1.5*S26))))</f>
        <v>0</v>
      </c>
      <c r="U26" s="144">
        <f>IF(B26&gt;150,((B26/(K26/14))*T26),(B26*T26))</f>
        <v>0</v>
      </c>
      <c r="V26" s="144">
        <f aca="true" t="shared" si="6" ref="V26:V45">VLOOKUP(E26,$S$8:$AA$20,4)*U26</f>
        <v>0</v>
      </c>
      <c r="W26" s="144">
        <f aca="true" t="shared" si="7" ref="W26:W45">VLOOKUP(E26,$S$8:$AA$20,5)*U26</f>
        <v>0</v>
      </c>
      <c r="X26" s="144">
        <f aca="true" t="shared" si="8" ref="X26:X45">VLOOKUP(E26,$S$8:$AA$20,6)*U26</f>
        <v>0</v>
      </c>
      <c r="Y26" s="144">
        <f>SUM(V26+W26+X26)</f>
        <v>0</v>
      </c>
      <c r="Z26" s="144">
        <f>SUM(U26:X26)</f>
        <v>0</v>
      </c>
      <c r="AA26" s="144">
        <f aca="true" t="shared" si="9" ref="AA26:AA45">VLOOKUP(E26,$S$8:$AA$19,9)*Z26</f>
        <v>0</v>
      </c>
      <c r="AB26" s="145">
        <f>Z26+AA26</f>
        <v>0</v>
      </c>
      <c r="AC26" s="91"/>
      <c r="AD26" s="92"/>
      <c r="AE26" s="65"/>
      <c r="AF26" s="65"/>
      <c r="AG26" s="26"/>
      <c r="AH26" s="26"/>
      <c r="AI26" s="26"/>
      <c r="AJ26" s="26"/>
      <c r="AK26" s="26"/>
      <c r="AL26" s="26"/>
      <c r="AM26" s="26"/>
      <c r="AN26" s="26"/>
    </row>
    <row r="27" spans="1:40" ht="12.75">
      <c r="A27" s="184"/>
      <c r="B27" s="94"/>
      <c r="C27" s="153"/>
      <c r="D27" s="154"/>
      <c r="E27" s="148"/>
      <c r="F27" s="155"/>
      <c r="G27" s="155"/>
      <c r="H27" s="156"/>
      <c r="I27" s="97">
        <f t="shared" si="0"/>
        <v>2</v>
      </c>
      <c r="J27" s="98">
        <f t="shared" si="1"/>
        <v>2</v>
      </c>
      <c r="K27" s="141">
        <f t="shared" si="2"/>
        <v>0</v>
      </c>
      <c r="L27" s="141">
        <f t="shared" si="3"/>
        <v>0</v>
      </c>
      <c r="M27" s="148">
        <v>0</v>
      </c>
      <c r="N27" s="141">
        <f t="shared" si="4"/>
        <v>0</v>
      </c>
      <c r="O27" s="148">
        <v>0</v>
      </c>
      <c r="P27" s="148">
        <v>0</v>
      </c>
      <c r="Q27" s="148">
        <f aca="true" t="shared" si="10" ref="Q27:Q45">IF(AND(E27&gt;=0,E27&lt;=4),(L27*-0.15-N27),IF(AND(E27&gt;=5,E27&lt;=6),(L27*-0.125-N27),IF(AND(E27&gt;=7,E27&lt;=7),(L27*-0.15-N27),IF(AND(E27&gt;=8,E27&lt;=11),(0),IF(AND(E27&gt;=12,E27&lt;=12),(L27*-0.06-N27))))))</f>
        <v>0</v>
      </c>
      <c r="R27" s="141">
        <f aca="true" t="shared" si="11" ref="R27:R45">SUM(M27:Q27)</f>
        <v>0</v>
      </c>
      <c r="S27" s="143">
        <v>0</v>
      </c>
      <c r="T27" s="141">
        <f t="shared" si="5"/>
        <v>0</v>
      </c>
      <c r="U27" s="144">
        <f aca="true" t="shared" si="12" ref="U27:U45">IF(B27&gt;150,((B27/(K27/14))*T27),(B27*T27))</f>
        <v>0</v>
      </c>
      <c r="V27" s="144">
        <f t="shared" si="6"/>
        <v>0</v>
      </c>
      <c r="W27" s="144">
        <f t="shared" si="7"/>
        <v>0</v>
      </c>
      <c r="X27" s="144">
        <f t="shared" si="8"/>
        <v>0</v>
      </c>
      <c r="Y27" s="144">
        <f aca="true" t="shared" si="13" ref="Y27:Y45">SUM(V27+W27+X27)</f>
        <v>0</v>
      </c>
      <c r="Z27" s="144">
        <f aca="true" t="shared" si="14" ref="Z27:Z45">SUM(U27:X27)</f>
        <v>0</v>
      </c>
      <c r="AA27" s="144">
        <f t="shared" si="9"/>
        <v>0</v>
      </c>
      <c r="AB27" s="145">
        <f aca="true" t="shared" si="15" ref="AB27:AB45">Z27+AA27</f>
        <v>0</v>
      </c>
      <c r="AC27" s="91"/>
      <c r="AD27" s="92"/>
      <c r="AE27" s="65"/>
      <c r="AF27" s="65"/>
      <c r="AG27" s="26"/>
      <c r="AH27" s="26"/>
      <c r="AI27" s="26"/>
      <c r="AJ27" s="26"/>
      <c r="AK27" s="26"/>
      <c r="AL27" s="26"/>
      <c r="AM27" s="26"/>
      <c r="AN27" s="26"/>
    </row>
    <row r="28" spans="1:40" ht="12.75">
      <c r="A28" s="184"/>
      <c r="B28" s="94"/>
      <c r="C28" s="153"/>
      <c r="D28" s="154"/>
      <c r="E28" s="148"/>
      <c r="F28" s="155"/>
      <c r="G28" s="155"/>
      <c r="H28" s="156"/>
      <c r="I28" s="97">
        <f t="shared" si="0"/>
        <v>2</v>
      </c>
      <c r="J28" s="98">
        <f t="shared" si="1"/>
        <v>2</v>
      </c>
      <c r="K28" s="141">
        <f t="shared" si="2"/>
        <v>0</v>
      </c>
      <c r="L28" s="141">
        <f t="shared" si="3"/>
        <v>0</v>
      </c>
      <c r="M28" s="148">
        <v>0</v>
      </c>
      <c r="N28" s="141">
        <f t="shared" si="4"/>
        <v>0</v>
      </c>
      <c r="O28" s="148">
        <v>0</v>
      </c>
      <c r="P28" s="148">
        <v>0</v>
      </c>
      <c r="Q28" s="148">
        <f t="shared" si="10"/>
        <v>0</v>
      </c>
      <c r="R28" s="141">
        <f t="shared" si="11"/>
        <v>0</v>
      </c>
      <c r="S28" s="143">
        <v>0</v>
      </c>
      <c r="T28" s="141">
        <f t="shared" si="5"/>
        <v>0</v>
      </c>
      <c r="U28" s="144">
        <f t="shared" si="12"/>
        <v>0</v>
      </c>
      <c r="V28" s="144">
        <f t="shared" si="6"/>
        <v>0</v>
      </c>
      <c r="W28" s="144">
        <f t="shared" si="7"/>
        <v>0</v>
      </c>
      <c r="X28" s="144">
        <f t="shared" si="8"/>
        <v>0</v>
      </c>
      <c r="Y28" s="144">
        <f t="shared" si="13"/>
        <v>0</v>
      </c>
      <c r="Z28" s="144">
        <f t="shared" si="14"/>
        <v>0</v>
      </c>
      <c r="AA28" s="144">
        <f t="shared" si="9"/>
        <v>0</v>
      </c>
      <c r="AB28" s="145">
        <f t="shared" si="15"/>
        <v>0</v>
      </c>
      <c r="AC28" s="25"/>
      <c r="AD28" s="26"/>
      <c r="AE28" s="65"/>
      <c r="AF28" s="65"/>
      <c r="AG28" s="26"/>
      <c r="AH28" s="26"/>
      <c r="AI28" s="26"/>
      <c r="AJ28" s="26"/>
      <c r="AK28" s="26"/>
      <c r="AL28" s="26"/>
      <c r="AM28" s="26"/>
      <c r="AN28" s="26"/>
    </row>
    <row r="29" spans="1:40" ht="12.75">
      <c r="A29" s="184"/>
      <c r="B29" s="94"/>
      <c r="C29" s="153"/>
      <c r="D29" s="154"/>
      <c r="E29" s="148"/>
      <c r="F29" s="155"/>
      <c r="G29" s="155"/>
      <c r="H29" s="156"/>
      <c r="I29" s="97">
        <f t="shared" si="0"/>
        <v>2</v>
      </c>
      <c r="J29" s="98">
        <f t="shared" si="1"/>
        <v>2</v>
      </c>
      <c r="K29" s="141">
        <f t="shared" si="2"/>
        <v>0</v>
      </c>
      <c r="L29" s="141">
        <f t="shared" si="3"/>
        <v>0</v>
      </c>
      <c r="M29" s="148">
        <v>0</v>
      </c>
      <c r="N29" s="141">
        <f t="shared" si="4"/>
        <v>0</v>
      </c>
      <c r="O29" s="148">
        <v>0</v>
      </c>
      <c r="P29" s="148">
        <v>0</v>
      </c>
      <c r="Q29" s="148">
        <f t="shared" si="10"/>
        <v>0</v>
      </c>
      <c r="R29" s="141">
        <f t="shared" si="11"/>
        <v>0</v>
      </c>
      <c r="S29" s="143">
        <v>0</v>
      </c>
      <c r="T29" s="141">
        <f t="shared" si="5"/>
        <v>0</v>
      </c>
      <c r="U29" s="144">
        <f t="shared" si="12"/>
        <v>0</v>
      </c>
      <c r="V29" s="144">
        <f t="shared" si="6"/>
        <v>0</v>
      </c>
      <c r="W29" s="144">
        <f t="shared" si="7"/>
        <v>0</v>
      </c>
      <c r="X29" s="144">
        <f t="shared" si="8"/>
        <v>0</v>
      </c>
      <c r="Y29" s="144">
        <f t="shared" si="13"/>
        <v>0</v>
      </c>
      <c r="Z29" s="144">
        <f t="shared" si="14"/>
        <v>0</v>
      </c>
      <c r="AA29" s="144">
        <f t="shared" si="9"/>
        <v>0</v>
      </c>
      <c r="AB29" s="145">
        <f t="shared" si="15"/>
        <v>0</v>
      </c>
      <c r="AC29" s="2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2.75">
      <c r="A30" s="184"/>
      <c r="B30" s="94"/>
      <c r="C30" s="153"/>
      <c r="D30" s="154"/>
      <c r="E30" s="148"/>
      <c r="F30" s="155"/>
      <c r="G30" s="155"/>
      <c r="H30" s="156"/>
      <c r="I30" s="97">
        <f t="shared" si="0"/>
        <v>2</v>
      </c>
      <c r="J30" s="98">
        <f t="shared" si="1"/>
        <v>2</v>
      </c>
      <c r="K30" s="141">
        <f t="shared" si="2"/>
        <v>0</v>
      </c>
      <c r="L30" s="141">
        <f t="shared" si="3"/>
        <v>0</v>
      </c>
      <c r="M30" s="148">
        <v>0</v>
      </c>
      <c r="N30" s="141">
        <f t="shared" si="4"/>
        <v>0</v>
      </c>
      <c r="O30" s="148">
        <v>0</v>
      </c>
      <c r="P30" s="148">
        <v>0</v>
      </c>
      <c r="Q30" s="148">
        <f t="shared" si="10"/>
        <v>0</v>
      </c>
      <c r="R30" s="141">
        <f t="shared" si="11"/>
        <v>0</v>
      </c>
      <c r="S30" s="143">
        <v>0</v>
      </c>
      <c r="T30" s="141">
        <f t="shared" si="5"/>
        <v>0</v>
      </c>
      <c r="U30" s="144">
        <f t="shared" si="12"/>
        <v>0</v>
      </c>
      <c r="V30" s="144">
        <f t="shared" si="6"/>
        <v>0</v>
      </c>
      <c r="W30" s="144">
        <f t="shared" si="7"/>
        <v>0</v>
      </c>
      <c r="X30" s="144">
        <f t="shared" si="8"/>
        <v>0</v>
      </c>
      <c r="Y30" s="144">
        <f t="shared" si="13"/>
        <v>0</v>
      </c>
      <c r="Z30" s="144">
        <f t="shared" si="14"/>
        <v>0</v>
      </c>
      <c r="AA30" s="144">
        <f t="shared" si="9"/>
        <v>0</v>
      </c>
      <c r="AB30" s="145">
        <f t="shared" si="15"/>
        <v>0</v>
      </c>
      <c r="AC30" s="25"/>
      <c r="AD30" s="26"/>
      <c r="AE30" s="65"/>
      <c r="AF30" s="65"/>
      <c r="AG30" s="26"/>
      <c r="AH30" s="26"/>
      <c r="AI30" s="26"/>
      <c r="AJ30" s="26"/>
      <c r="AK30" s="26"/>
      <c r="AL30" s="26"/>
      <c r="AM30" s="26"/>
      <c r="AN30" s="26"/>
    </row>
    <row r="31" spans="1:40" ht="12.75">
      <c r="A31" s="184"/>
      <c r="B31" s="94"/>
      <c r="C31" s="153"/>
      <c r="D31" s="154"/>
      <c r="E31" s="148"/>
      <c r="F31" s="155"/>
      <c r="G31" s="155"/>
      <c r="H31" s="156"/>
      <c r="I31" s="97">
        <f t="shared" si="0"/>
        <v>2</v>
      </c>
      <c r="J31" s="98">
        <f t="shared" si="1"/>
        <v>2</v>
      </c>
      <c r="K31" s="141">
        <f t="shared" si="2"/>
        <v>0</v>
      </c>
      <c r="L31" s="141">
        <f t="shared" si="3"/>
        <v>0</v>
      </c>
      <c r="M31" s="148">
        <v>0</v>
      </c>
      <c r="N31" s="141">
        <f t="shared" si="4"/>
        <v>0</v>
      </c>
      <c r="O31" s="148">
        <v>0</v>
      </c>
      <c r="P31" s="148">
        <v>0</v>
      </c>
      <c r="Q31" s="148">
        <f t="shared" si="10"/>
        <v>0</v>
      </c>
      <c r="R31" s="141">
        <f t="shared" si="11"/>
        <v>0</v>
      </c>
      <c r="S31" s="143">
        <v>0</v>
      </c>
      <c r="T31" s="141">
        <f t="shared" si="5"/>
        <v>0</v>
      </c>
      <c r="U31" s="144">
        <f t="shared" si="12"/>
        <v>0</v>
      </c>
      <c r="V31" s="144">
        <f t="shared" si="6"/>
        <v>0</v>
      </c>
      <c r="W31" s="144">
        <f t="shared" si="7"/>
        <v>0</v>
      </c>
      <c r="X31" s="144">
        <f t="shared" si="8"/>
        <v>0</v>
      </c>
      <c r="Y31" s="144">
        <f t="shared" si="13"/>
        <v>0</v>
      </c>
      <c r="Z31" s="144">
        <f t="shared" si="14"/>
        <v>0</v>
      </c>
      <c r="AA31" s="144">
        <f t="shared" si="9"/>
        <v>0</v>
      </c>
      <c r="AB31" s="145">
        <f t="shared" si="15"/>
        <v>0</v>
      </c>
      <c r="AC31" s="91"/>
      <c r="AD31" s="26"/>
      <c r="AE31" s="65"/>
      <c r="AF31" s="65"/>
      <c r="AG31" s="26"/>
      <c r="AH31" s="26"/>
      <c r="AI31" s="26"/>
      <c r="AJ31" s="26"/>
      <c r="AK31" s="26"/>
      <c r="AL31" s="26"/>
      <c r="AM31" s="26"/>
      <c r="AN31" s="26"/>
    </row>
    <row r="32" spans="1:40" ht="12.75">
      <c r="A32" s="184"/>
      <c r="B32" s="94"/>
      <c r="C32" s="153"/>
      <c r="D32" s="154"/>
      <c r="E32" s="148"/>
      <c r="F32" s="155"/>
      <c r="G32" s="155"/>
      <c r="H32" s="156"/>
      <c r="I32" s="97">
        <f t="shared" si="0"/>
        <v>2</v>
      </c>
      <c r="J32" s="98">
        <f t="shared" si="1"/>
        <v>2</v>
      </c>
      <c r="K32" s="141">
        <f t="shared" si="2"/>
        <v>0</v>
      </c>
      <c r="L32" s="141">
        <f t="shared" si="3"/>
        <v>0</v>
      </c>
      <c r="M32" s="148">
        <v>0</v>
      </c>
      <c r="N32" s="141">
        <f t="shared" si="4"/>
        <v>0</v>
      </c>
      <c r="O32" s="148">
        <v>0</v>
      </c>
      <c r="P32" s="148">
        <v>0</v>
      </c>
      <c r="Q32" s="148">
        <f t="shared" si="10"/>
        <v>0</v>
      </c>
      <c r="R32" s="141">
        <f t="shared" si="11"/>
        <v>0</v>
      </c>
      <c r="S32" s="143">
        <v>0</v>
      </c>
      <c r="T32" s="141">
        <f t="shared" si="5"/>
        <v>0</v>
      </c>
      <c r="U32" s="144">
        <f t="shared" si="12"/>
        <v>0</v>
      </c>
      <c r="V32" s="144">
        <f t="shared" si="6"/>
        <v>0</v>
      </c>
      <c r="W32" s="144">
        <f t="shared" si="7"/>
        <v>0</v>
      </c>
      <c r="X32" s="144">
        <f t="shared" si="8"/>
        <v>0</v>
      </c>
      <c r="Y32" s="144">
        <f t="shared" si="13"/>
        <v>0</v>
      </c>
      <c r="Z32" s="144">
        <f t="shared" si="14"/>
        <v>0</v>
      </c>
      <c r="AA32" s="144">
        <f t="shared" si="9"/>
        <v>0</v>
      </c>
      <c r="AB32" s="145">
        <f t="shared" si="15"/>
        <v>0</v>
      </c>
      <c r="AC32" s="25"/>
      <c r="AD32" s="26"/>
      <c r="AE32" s="65"/>
      <c r="AF32" s="65"/>
      <c r="AG32" s="26"/>
      <c r="AH32" s="26"/>
      <c r="AI32" s="26"/>
      <c r="AJ32" s="26"/>
      <c r="AK32" s="26"/>
      <c r="AL32" s="26"/>
      <c r="AM32" s="26"/>
      <c r="AN32" s="26"/>
    </row>
    <row r="33" spans="1:40" ht="12.75">
      <c r="A33" s="152"/>
      <c r="B33" s="94"/>
      <c r="C33" s="153"/>
      <c r="D33" s="154"/>
      <c r="E33" s="148"/>
      <c r="F33" s="155"/>
      <c r="G33" s="155"/>
      <c r="H33" s="156"/>
      <c r="I33" s="97">
        <f t="shared" si="0"/>
        <v>2</v>
      </c>
      <c r="J33" s="98">
        <f t="shared" si="1"/>
        <v>2</v>
      </c>
      <c r="K33" s="141">
        <f t="shared" si="2"/>
        <v>0</v>
      </c>
      <c r="L33" s="141">
        <f t="shared" si="3"/>
        <v>0</v>
      </c>
      <c r="M33" s="148">
        <v>0</v>
      </c>
      <c r="N33" s="141">
        <f t="shared" si="4"/>
        <v>0</v>
      </c>
      <c r="O33" s="148">
        <v>0</v>
      </c>
      <c r="P33" s="148">
        <v>0</v>
      </c>
      <c r="Q33" s="148">
        <f t="shared" si="10"/>
        <v>0</v>
      </c>
      <c r="R33" s="141">
        <f t="shared" si="11"/>
        <v>0</v>
      </c>
      <c r="S33" s="143">
        <v>0</v>
      </c>
      <c r="T33" s="141">
        <f t="shared" si="5"/>
        <v>0</v>
      </c>
      <c r="U33" s="144">
        <f t="shared" si="12"/>
        <v>0</v>
      </c>
      <c r="V33" s="144">
        <f t="shared" si="6"/>
        <v>0</v>
      </c>
      <c r="W33" s="144">
        <f t="shared" si="7"/>
        <v>0</v>
      </c>
      <c r="X33" s="144">
        <f t="shared" si="8"/>
        <v>0</v>
      </c>
      <c r="Y33" s="144">
        <f t="shared" si="13"/>
        <v>0</v>
      </c>
      <c r="Z33" s="144">
        <f t="shared" si="14"/>
        <v>0</v>
      </c>
      <c r="AA33" s="144">
        <f t="shared" si="9"/>
        <v>0</v>
      </c>
      <c r="AB33" s="145">
        <f t="shared" si="15"/>
        <v>0</v>
      </c>
      <c r="AC33" s="25"/>
      <c r="AD33" s="26"/>
      <c r="AE33" s="65"/>
      <c r="AF33" s="65"/>
      <c r="AG33" s="26"/>
      <c r="AH33" s="26"/>
      <c r="AI33" s="26"/>
      <c r="AJ33" s="26"/>
      <c r="AK33" s="26"/>
      <c r="AL33" s="26"/>
      <c r="AM33" s="26"/>
      <c r="AN33" s="26"/>
    </row>
    <row r="34" spans="1:40" ht="12.75">
      <c r="A34" s="152"/>
      <c r="B34" s="94"/>
      <c r="C34" s="153"/>
      <c r="D34" s="154"/>
      <c r="E34" s="148"/>
      <c r="F34" s="155"/>
      <c r="G34" s="155"/>
      <c r="H34" s="156"/>
      <c r="I34" s="97">
        <f t="shared" si="0"/>
        <v>2</v>
      </c>
      <c r="J34" s="98">
        <f t="shared" si="1"/>
        <v>2</v>
      </c>
      <c r="K34" s="141">
        <f t="shared" si="2"/>
        <v>0</v>
      </c>
      <c r="L34" s="141">
        <f t="shared" si="3"/>
        <v>0</v>
      </c>
      <c r="M34" s="148">
        <v>0</v>
      </c>
      <c r="N34" s="141">
        <f t="shared" si="4"/>
        <v>0</v>
      </c>
      <c r="O34" s="148">
        <v>0</v>
      </c>
      <c r="P34" s="148">
        <v>0</v>
      </c>
      <c r="Q34" s="148">
        <f t="shared" si="10"/>
        <v>0</v>
      </c>
      <c r="R34" s="141">
        <f t="shared" si="11"/>
        <v>0</v>
      </c>
      <c r="S34" s="143">
        <v>0</v>
      </c>
      <c r="T34" s="141">
        <f t="shared" si="5"/>
        <v>0</v>
      </c>
      <c r="U34" s="144">
        <f t="shared" si="12"/>
        <v>0</v>
      </c>
      <c r="V34" s="144">
        <f t="shared" si="6"/>
        <v>0</v>
      </c>
      <c r="W34" s="144">
        <f t="shared" si="7"/>
        <v>0</v>
      </c>
      <c r="X34" s="144">
        <f t="shared" si="8"/>
        <v>0</v>
      </c>
      <c r="Y34" s="144">
        <f t="shared" si="13"/>
        <v>0</v>
      </c>
      <c r="Z34" s="144">
        <f t="shared" si="14"/>
        <v>0</v>
      </c>
      <c r="AA34" s="144">
        <f t="shared" si="9"/>
        <v>0</v>
      </c>
      <c r="AB34" s="145">
        <f t="shared" si="15"/>
        <v>0</v>
      </c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2.75">
      <c r="A35" s="152"/>
      <c r="B35" s="94"/>
      <c r="C35" s="153"/>
      <c r="D35" s="154"/>
      <c r="E35" s="148"/>
      <c r="F35" s="155"/>
      <c r="G35" s="155"/>
      <c r="H35" s="156"/>
      <c r="I35" s="97">
        <f t="shared" si="0"/>
        <v>2</v>
      </c>
      <c r="J35" s="98">
        <f t="shared" si="1"/>
        <v>2</v>
      </c>
      <c r="K35" s="141">
        <f t="shared" si="2"/>
        <v>0</v>
      </c>
      <c r="L35" s="141">
        <f t="shared" si="3"/>
        <v>0</v>
      </c>
      <c r="M35" s="148">
        <v>0</v>
      </c>
      <c r="N35" s="141">
        <f t="shared" si="4"/>
        <v>0</v>
      </c>
      <c r="O35" s="148">
        <v>0</v>
      </c>
      <c r="P35" s="148">
        <v>0</v>
      </c>
      <c r="Q35" s="148">
        <f t="shared" si="10"/>
        <v>0</v>
      </c>
      <c r="R35" s="141">
        <f t="shared" si="11"/>
        <v>0</v>
      </c>
      <c r="S35" s="143">
        <v>0</v>
      </c>
      <c r="T35" s="141">
        <f t="shared" si="5"/>
        <v>0</v>
      </c>
      <c r="U35" s="144">
        <f t="shared" si="12"/>
        <v>0</v>
      </c>
      <c r="V35" s="144">
        <f t="shared" si="6"/>
        <v>0</v>
      </c>
      <c r="W35" s="144">
        <f t="shared" si="7"/>
        <v>0</v>
      </c>
      <c r="X35" s="144">
        <f t="shared" si="8"/>
        <v>0</v>
      </c>
      <c r="Y35" s="144">
        <f t="shared" si="13"/>
        <v>0</v>
      </c>
      <c r="Z35" s="144">
        <f t="shared" si="14"/>
        <v>0</v>
      </c>
      <c r="AA35" s="144">
        <f t="shared" si="9"/>
        <v>0</v>
      </c>
      <c r="AB35" s="145">
        <f t="shared" si="15"/>
        <v>0</v>
      </c>
      <c r="AC35" s="25"/>
      <c r="AD35" s="26"/>
      <c r="AE35" s="65"/>
      <c r="AF35" s="65"/>
      <c r="AG35" s="26"/>
      <c r="AH35" s="26"/>
      <c r="AI35" s="26"/>
      <c r="AJ35" s="26"/>
      <c r="AK35" s="26"/>
      <c r="AL35" s="26"/>
      <c r="AM35" s="26"/>
      <c r="AN35" s="26"/>
    </row>
    <row r="36" spans="1:40" ht="12.75">
      <c r="A36" s="152"/>
      <c r="B36" s="94"/>
      <c r="C36" s="153"/>
      <c r="D36" s="154"/>
      <c r="E36" s="148"/>
      <c r="F36" s="155"/>
      <c r="G36" s="155"/>
      <c r="H36" s="156"/>
      <c r="I36" s="97">
        <f t="shared" si="0"/>
        <v>2</v>
      </c>
      <c r="J36" s="98">
        <f t="shared" si="1"/>
        <v>2</v>
      </c>
      <c r="K36" s="141">
        <f t="shared" si="2"/>
        <v>0</v>
      </c>
      <c r="L36" s="141">
        <f t="shared" si="3"/>
        <v>0</v>
      </c>
      <c r="M36" s="148">
        <v>0</v>
      </c>
      <c r="N36" s="141">
        <f t="shared" si="4"/>
        <v>0</v>
      </c>
      <c r="O36" s="148">
        <v>0</v>
      </c>
      <c r="P36" s="148">
        <v>0</v>
      </c>
      <c r="Q36" s="148">
        <f t="shared" si="10"/>
        <v>0</v>
      </c>
      <c r="R36" s="141">
        <f t="shared" si="11"/>
        <v>0</v>
      </c>
      <c r="S36" s="143">
        <v>0</v>
      </c>
      <c r="T36" s="141">
        <f t="shared" si="5"/>
        <v>0</v>
      </c>
      <c r="U36" s="144">
        <f t="shared" si="12"/>
        <v>0</v>
      </c>
      <c r="V36" s="144">
        <f t="shared" si="6"/>
        <v>0</v>
      </c>
      <c r="W36" s="144">
        <f t="shared" si="7"/>
        <v>0</v>
      </c>
      <c r="X36" s="144">
        <f t="shared" si="8"/>
        <v>0</v>
      </c>
      <c r="Y36" s="144">
        <f t="shared" si="13"/>
        <v>0</v>
      </c>
      <c r="Z36" s="144">
        <f t="shared" si="14"/>
        <v>0</v>
      </c>
      <c r="AA36" s="144">
        <f t="shared" si="9"/>
        <v>0</v>
      </c>
      <c r="AB36" s="145">
        <f t="shared" si="15"/>
        <v>0</v>
      </c>
      <c r="AC36" s="25"/>
      <c r="AD36" s="26"/>
      <c r="AE36" s="65"/>
      <c r="AF36" s="65"/>
      <c r="AG36" s="26"/>
      <c r="AH36" s="26"/>
      <c r="AI36" s="26"/>
      <c r="AJ36" s="26"/>
      <c r="AK36" s="26"/>
      <c r="AL36" s="26"/>
      <c r="AM36" s="26"/>
      <c r="AN36" s="26"/>
    </row>
    <row r="37" spans="1:40" ht="12.75">
      <c r="A37" s="152"/>
      <c r="B37" s="94"/>
      <c r="C37" s="153"/>
      <c r="D37" s="154"/>
      <c r="E37" s="148"/>
      <c r="F37" s="155"/>
      <c r="G37" s="155"/>
      <c r="H37" s="156"/>
      <c r="I37" s="97">
        <f t="shared" si="0"/>
        <v>2</v>
      </c>
      <c r="J37" s="98">
        <f t="shared" si="1"/>
        <v>2</v>
      </c>
      <c r="K37" s="141">
        <f t="shared" si="2"/>
        <v>0</v>
      </c>
      <c r="L37" s="141">
        <f t="shared" si="3"/>
        <v>0</v>
      </c>
      <c r="M37" s="148">
        <v>0</v>
      </c>
      <c r="N37" s="141">
        <f t="shared" si="4"/>
        <v>0</v>
      </c>
      <c r="O37" s="148">
        <v>0</v>
      </c>
      <c r="P37" s="148">
        <v>0</v>
      </c>
      <c r="Q37" s="148">
        <f t="shared" si="10"/>
        <v>0</v>
      </c>
      <c r="R37" s="141">
        <f t="shared" si="11"/>
        <v>0</v>
      </c>
      <c r="S37" s="143">
        <v>0</v>
      </c>
      <c r="T37" s="141">
        <f t="shared" si="5"/>
        <v>0</v>
      </c>
      <c r="U37" s="144">
        <f t="shared" si="12"/>
        <v>0</v>
      </c>
      <c r="V37" s="144">
        <f t="shared" si="6"/>
        <v>0</v>
      </c>
      <c r="W37" s="144">
        <f t="shared" si="7"/>
        <v>0</v>
      </c>
      <c r="X37" s="144">
        <f t="shared" si="8"/>
        <v>0</v>
      </c>
      <c r="Y37" s="144">
        <f t="shared" si="13"/>
        <v>0</v>
      </c>
      <c r="Z37" s="144">
        <f t="shared" si="14"/>
        <v>0</v>
      </c>
      <c r="AA37" s="144">
        <f t="shared" si="9"/>
        <v>0</v>
      </c>
      <c r="AB37" s="145">
        <f t="shared" si="15"/>
        <v>0</v>
      </c>
      <c r="AC37" s="25"/>
      <c r="AD37" s="26"/>
      <c r="AE37" s="65"/>
      <c r="AF37" s="65"/>
      <c r="AG37" s="26"/>
      <c r="AH37" s="26"/>
      <c r="AI37" s="26"/>
      <c r="AJ37" s="26"/>
      <c r="AK37" s="26"/>
      <c r="AL37" s="26"/>
      <c r="AM37" s="26"/>
      <c r="AN37" s="26"/>
    </row>
    <row r="38" spans="1:40" ht="12.75">
      <c r="A38" s="152"/>
      <c r="B38" s="157"/>
      <c r="C38" s="153"/>
      <c r="D38" s="154"/>
      <c r="E38" s="148"/>
      <c r="F38" s="155"/>
      <c r="G38" s="155"/>
      <c r="H38" s="156"/>
      <c r="I38" s="97">
        <f t="shared" si="0"/>
        <v>2</v>
      </c>
      <c r="J38" s="98">
        <f t="shared" si="1"/>
        <v>2</v>
      </c>
      <c r="K38" s="141">
        <f t="shared" si="2"/>
        <v>0</v>
      </c>
      <c r="L38" s="141">
        <f t="shared" si="3"/>
        <v>0</v>
      </c>
      <c r="M38" s="148">
        <v>0</v>
      </c>
      <c r="N38" s="141">
        <f t="shared" si="4"/>
        <v>0</v>
      </c>
      <c r="O38" s="148">
        <v>0</v>
      </c>
      <c r="P38" s="148">
        <v>0</v>
      </c>
      <c r="Q38" s="148">
        <f t="shared" si="10"/>
        <v>0</v>
      </c>
      <c r="R38" s="141">
        <f t="shared" si="11"/>
        <v>0</v>
      </c>
      <c r="S38" s="143">
        <v>0</v>
      </c>
      <c r="T38" s="141">
        <f t="shared" si="5"/>
        <v>0</v>
      </c>
      <c r="U38" s="144">
        <f t="shared" si="12"/>
        <v>0</v>
      </c>
      <c r="V38" s="144">
        <f t="shared" si="6"/>
        <v>0</v>
      </c>
      <c r="W38" s="144">
        <f t="shared" si="7"/>
        <v>0</v>
      </c>
      <c r="X38" s="144">
        <f t="shared" si="8"/>
        <v>0</v>
      </c>
      <c r="Y38" s="144">
        <f t="shared" si="13"/>
        <v>0</v>
      </c>
      <c r="Z38" s="144">
        <f t="shared" si="14"/>
        <v>0</v>
      </c>
      <c r="AA38" s="144">
        <f t="shared" si="9"/>
        <v>0</v>
      </c>
      <c r="AB38" s="145">
        <f t="shared" si="15"/>
        <v>0</v>
      </c>
      <c r="AC38" s="25"/>
      <c r="AD38" s="26"/>
      <c r="AE38" s="65"/>
      <c r="AF38" s="65"/>
      <c r="AG38" s="26"/>
      <c r="AH38" s="26"/>
      <c r="AI38" s="26"/>
      <c r="AJ38" s="26"/>
      <c r="AK38" s="26"/>
      <c r="AL38" s="26"/>
      <c r="AM38" s="26"/>
      <c r="AN38" s="26"/>
    </row>
    <row r="39" spans="1:40" ht="12.75">
      <c r="A39" s="152"/>
      <c r="B39" s="157"/>
      <c r="C39" s="153"/>
      <c r="D39" s="154"/>
      <c r="E39" s="148"/>
      <c r="F39" s="155"/>
      <c r="G39" s="155"/>
      <c r="H39" s="156"/>
      <c r="I39" s="97">
        <f t="shared" si="0"/>
        <v>2</v>
      </c>
      <c r="J39" s="98">
        <f t="shared" si="1"/>
        <v>2</v>
      </c>
      <c r="K39" s="141">
        <f t="shared" si="2"/>
        <v>0</v>
      </c>
      <c r="L39" s="141">
        <f t="shared" si="3"/>
        <v>0</v>
      </c>
      <c r="M39" s="148">
        <v>0</v>
      </c>
      <c r="N39" s="141">
        <f t="shared" si="4"/>
        <v>0</v>
      </c>
      <c r="O39" s="148">
        <v>0</v>
      </c>
      <c r="P39" s="148">
        <v>0</v>
      </c>
      <c r="Q39" s="148">
        <f t="shared" si="10"/>
        <v>0</v>
      </c>
      <c r="R39" s="141">
        <f t="shared" si="11"/>
        <v>0</v>
      </c>
      <c r="S39" s="143">
        <v>0</v>
      </c>
      <c r="T39" s="141">
        <f t="shared" si="5"/>
        <v>0</v>
      </c>
      <c r="U39" s="144">
        <f t="shared" si="12"/>
        <v>0</v>
      </c>
      <c r="V39" s="144">
        <f t="shared" si="6"/>
        <v>0</v>
      </c>
      <c r="W39" s="144">
        <f t="shared" si="7"/>
        <v>0</v>
      </c>
      <c r="X39" s="144">
        <f t="shared" si="8"/>
        <v>0</v>
      </c>
      <c r="Y39" s="144">
        <f t="shared" si="13"/>
        <v>0</v>
      </c>
      <c r="Z39" s="144">
        <f t="shared" si="14"/>
        <v>0</v>
      </c>
      <c r="AA39" s="144">
        <f t="shared" si="9"/>
        <v>0</v>
      </c>
      <c r="AB39" s="145">
        <f t="shared" si="15"/>
        <v>0</v>
      </c>
      <c r="AC39" s="25"/>
      <c r="AD39" s="26"/>
      <c r="AE39" s="65"/>
      <c r="AF39" s="65"/>
      <c r="AG39" s="26"/>
      <c r="AH39" s="26"/>
      <c r="AI39" s="26"/>
      <c r="AJ39" s="26"/>
      <c r="AK39" s="26"/>
      <c r="AL39" s="26"/>
      <c r="AM39" s="26"/>
      <c r="AN39" s="26"/>
    </row>
    <row r="40" spans="1:40" ht="12.75">
      <c r="A40" s="152"/>
      <c r="B40" s="157"/>
      <c r="C40" s="153"/>
      <c r="D40" s="154"/>
      <c r="E40" s="148"/>
      <c r="F40" s="155"/>
      <c r="G40" s="155"/>
      <c r="H40" s="156"/>
      <c r="I40" s="97">
        <f t="shared" si="0"/>
        <v>2</v>
      </c>
      <c r="J40" s="98">
        <f t="shared" si="1"/>
        <v>2</v>
      </c>
      <c r="K40" s="141">
        <f t="shared" si="2"/>
        <v>0</v>
      </c>
      <c r="L40" s="141">
        <f t="shared" si="3"/>
        <v>0</v>
      </c>
      <c r="M40" s="148">
        <v>0</v>
      </c>
      <c r="N40" s="141">
        <f t="shared" si="4"/>
        <v>0</v>
      </c>
      <c r="O40" s="148">
        <v>0</v>
      </c>
      <c r="P40" s="148">
        <v>0</v>
      </c>
      <c r="Q40" s="148">
        <f t="shared" si="10"/>
        <v>0</v>
      </c>
      <c r="R40" s="141">
        <f t="shared" si="11"/>
        <v>0</v>
      </c>
      <c r="S40" s="143">
        <v>0</v>
      </c>
      <c r="T40" s="141">
        <f t="shared" si="5"/>
        <v>0</v>
      </c>
      <c r="U40" s="144">
        <f t="shared" si="12"/>
        <v>0</v>
      </c>
      <c r="V40" s="144">
        <f t="shared" si="6"/>
        <v>0</v>
      </c>
      <c r="W40" s="144">
        <f t="shared" si="7"/>
        <v>0</v>
      </c>
      <c r="X40" s="144">
        <f t="shared" si="8"/>
        <v>0</v>
      </c>
      <c r="Y40" s="144">
        <f t="shared" si="13"/>
        <v>0</v>
      </c>
      <c r="Z40" s="144">
        <f t="shared" si="14"/>
        <v>0</v>
      </c>
      <c r="AA40" s="144">
        <f t="shared" si="9"/>
        <v>0</v>
      </c>
      <c r="AB40" s="145">
        <f t="shared" si="15"/>
        <v>0</v>
      </c>
      <c r="AC40" s="25"/>
      <c r="AD40" s="26"/>
      <c r="AE40" s="65"/>
      <c r="AF40" s="65"/>
      <c r="AG40" s="26"/>
      <c r="AH40" s="26"/>
      <c r="AI40" s="26"/>
      <c r="AJ40" s="26"/>
      <c r="AK40" s="26"/>
      <c r="AL40" s="26"/>
      <c r="AM40" s="26"/>
      <c r="AN40" s="26"/>
    </row>
    <row r="41" spans="1:40" ht="12.75">
      <c r="A41" s="152"/>
      <c r="B41" s="157"/>
      <c r="C41" s="153"/>
      <c r="D41" s="154"/>
      <c r="E41" s="148"/>
      <c r="F41" s="155"/>
      <c r="G41" s="155"/>
      <c r="H41" s="156"/>
      <c r="I41" s="97">
        <f t="shared" si="0"/>
        <v>2</v>
      </c>
      <c r="J41" s="98">
        <f t="shared" si="1"/>
        <v>2</v>
      </c>
      <c r="K41" s="141">
        <f t="shared" si="2"/>
        <v>0</v>
      </c>
      <c r="L41" s="141">
        <f t="shared" si="3"/>
        <v>0</v>
      </c>
      <c r="M41" s="148">
        <v>0</v>
      </c>
      <c r="N41" s="141">
        <f t="shared" si="4"/>
        <v>0</v>
      </c>
      <c r="O41" s="148">
        <v>0</v>
      </c>
      <c r="P41" s="148">
        <v>0</v>
      </c>
      <c r="Q41" s="148">
        <f t="shared" si="10"/>
        <v>0</v>
      </c>
      <c r="R41" s="141">
        <f t="shared" si="11"/>
        <v>0</v>
      </c>
      <c r="S41" s="143">
        <v>0</v>
      </c>
      <c r="T41" s="141">
        <f t="shared" si="5"/>
        <v>0</v>
      </c>
      <c r="U41" s="144">
        <f t="shared" si="12"/>
        <v>0</v>
      </c>
      <c r="V41" s="144">
        <f t="shared" si="6"/>
        <v>0</v>
      </c>
      <c r="W41" s="144">
        <f t="shared" si="7"/>
        <v>0</v>
      </c>
      <c r="X41" s="144">
        <f t="shared" si="8"/>
        <v>0</v>
      </c>
      <c r="Y41" s="144">
        <f t="shared" si="13"/>
        <v>0</v>
      </c>
      <c r="Z41" s="144">
        <f t="shared" si="14"/>
        <v>0</v>
      </c>
      <c r="AA41" s="144">
        <f t="shared" si="9"/>
        <v>0</v>
      </c>
      <c r="AB41" s="145">
        <f t="shared" si="15"/>
        <v>0</v>
      </c>
      <c r="AC41" s="25"/>
      <c r="AD41" s="26"/>
      <c r="AE41" s="65"/>
      <c r="AF41" s="65"/>
      <c r="AG41" s="26"/>
      <c r="AH41" s="26"/>
      <c r="AI41" s="26"/>
      <c r="AJ41" s="26"/>
      <c r="AK41" s="26"/>
      <c r="AL41" s="26"/>
      <c r="AM41" s="26"/>
      <c r="AN41" s="26"/>
    </row>
    <row r="42" spans="1:40" ht="12.75">
      <c r="A42" s="152"/>
      <c r="B42" s="157"/>
      <c r="C42" s="153"/>
      <c r="D42" s="154"/>
      <c r="E42" s="148"/>
      <c r="F42" s="155"/>
      <c r="G42" s="155"/>
      <c r="H42" s="156"/>
      <c r="I42" s="97">
        <f t="shared" si="0"/>
        <v>2</v>
      </c>
      <c r="J42" s="98">
        <f t="shared" si="1"/>
        <v>2</v>
      </c>
      <c r="K42" s="141">
        <f t="shared" si="2"/>
        <v>0</v>
      </c>
      <c r="L42" s="141">
        <f t="shared" si="3"/>
        <v>0</v>
      </c>
      <c r="M42" s="148">
        <v>0</v>
      </c>
      <c r="N42" s="141">
        <f t="shared" si="4"/>
        <v>0</v>
      </c>
      <c r="O42" s="148">
        <v>0</v>
      </c>
      <c r="P42" s="148">
        <v>0</v>
      </c>
      <c r="Q42" s="148">
        <f t="shared" si="10"/>
        <v>0</v>
      </c>
      <c r="R42" s="141">
        <f t="shared" si="11"/>
        <v>0</v>
      </c>
      <c r="S42" s="143">
        <v>0</v>
      </c>
      <c r="T42" s="141">
        <f t="shared" si="5"/>
        <v>0</v>
      </c>
      <c r="U42" s="144">
        <f t="shared" si="12"/>
        <v>0</v>
      </c>
      <c r="V42" s="144">
        <f t="shared" si="6"/>
        <v>0</v>
      </c>
      <c r="W42" s="144">
        <f t="shared" si="7"/>
        <v>0</v>
      </c>
      <c r="X42" s="144">
        <f t="shared" si="8"/>
        <v>0</v>
      </c>
      <c r="Y42" s="144">
        <f t="shared" si="13"/>
        <v>0</v>
      </c>
      <c r="Z42" s="144">
        <f t="shared" si="14"/>
        <v>0</v>
      </c>
      <c r="AA42" s="144">
        <f t="shared" si="9"/>
        <v>0</v>
      </c>
      <c r="AB42" s="145">
        <f t="shared" si="15"/>
        <v>0</v>
      </c>
      <c r="AC42" s="25"/>
      <c r="AD42" s="26"/>
      <c r="AE42" s="65"/>
      <c r="AF42" s="65"/>
      <c r="AG42" s="26"/>
      <c r="AH42" s="26"/>
      <c r="AI42" s="26"/>
      <c r="AJ42" s="26"/>
      <c r="AK42" s="26"/>
      <c r="AL42" s="26"/>
      <c r="AM42" s="26"/>
      <c r="AN42" s="26"/>
    </row>
    <row r="43" spans="1:51" ht="12.75">
      <c r="A43" s="152"/>
      <c r="B43" s="157"/>
      <c r="C43" s="153"/>
      <c r="D43" s="154"/>
      <c r="E43" s="148"/>
      <c r="F43" s="155"/>
      <c r="G43" s="155"/>
      <c r="H43" s="156"/>
      <c r="I43" s="97">
        <f t="shared" si="0"/>
        <v>2</v>
      </c>
      <c r="J43" s="98">
        <f t="shared" si="1"/>
        <v>2</v>
      </c>
      <c r="K43" s="141">
        <f t="shared" si="2"/>
        <v>0</v>
      </c>
      <c r="L43" s="141">
        <f t="shared" si="3"/>
        <v>0</v>
      </c>
      <c r="M43" s="148">
        <v>0</v>
      </c>
      <c r="N43" s="141">
        <f t="shared" si="4"/>
        <v>0</v>
      </c>
      <c r="O43" s="148">
        <v>0</v>
      </c>
      <c r="P43" s="148">
        <v>0</v>
      </c>
      <c r="Q43" s="148">
        <f t="shared" si="10"/>
        <v>0</v>
      </c>
      <c r="R43" s="141">
        <f t="shared" si="11"/>
        <v>0</v>
      </c>
      <c r="S43" s="143">
        <v>0</v>
      </c>
      <c r="T43" s="141">
        <f t="shared" si="5"/>
        <v>0</v>
      </c>
      <c r="U43" s="144">
        <f t="shared" si="12"/>
        <v>0</v>
      </c>
      <c r="V43" s="144">
        <f t="shared" si="6"/>
        <v>0</v>
      </c>
      <c r="W43" s="144">
        <f t="shared" si="7"/>
        <v>0</v>
      </c>
      <c r="X43" s="144">
        <f t="shared" si="8"/>
        <v>0</v>
      </c>
      <c r="Y43" s="144">
        <f t="shared" si="13"/>
        <v>0</v>
      </c>
      <c r="Z43" s="144">
        <f t="shared" si="14"/>
        <v>0</v>
      </c>
      <c r="AA43" s="144">
        <f t="shared" si="9"/>
        <v>0</v>
      </c>
      <c r="AB43" s="145">
        <f t="shared" si="15"/>
        <v>0</v>
      </c>
      <c r="AC43" s="2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X43" s="70"/>
      <c r="AY43" s="70"/>
    </row>
    <row r="44" spans="1:40" ht="12.75">
      <c r="A44" s="152"/>
      <c r="B44" s="157"/>
      <c r="C44" s="153"/>
      <c r="D44" s="154"/>
      <c r="E44" s="148"/>
      <c r="F44" s="155"/>
      <c r="G44" s="155"/>
      <c r="H44" s="156"/>
      <c r="I44" s="97">
        <f t="shared" si="0"/>
        <v>2</v>
      </c>
      <c r="J44" s="98">
        <f t="shared" si="1"/>
        <v>2</v>
      </c>
      <c r="K44" s="141">
        <f t="shared" si="2"/>
        <v>0</v>
      </c>
      <c r="L44" s="141">
        <f t="shared" si="3"/>
        <v>0</v>
      </c>
      <c r="M44" s="148">
        <v>0</v>
      </c>
      <c r="N44" s="141">
        <f t="shared" si="4"/>
        <v>0</v>
      </c>
      <c r="O44" s="148">
        <v>0</v>
      </c>
      <c r="P44" s="148">
        <v>0</v>
      </c>
      <c r="Q44" s="148">
        <f t="shared" si="10"/>
        <v>0</v>
      </c>
      <c r="R44" s="141">
        <f t="shared" si="11"/>
        <v>0</v>
      </c>
      <c r="S44" s="143">
        <v>0</v>
      </c>
      <c r="T44" s="141">
        <f t="shared" si="5"/>
        <v>0</v>
      </c>
      <c r="U44" s="144">
        <f t="shared" si="12"/>
        <v>0</v>
      </c>
      <c r="V44" s="144">
        <f t="shared" si="6"/>
        <v>0</v>
      </c>
      <c r="W44" s="144">
        <f t="shared" si="7"/>
        <v>0</v>
      </c>
      <c r="X44" s="144">
        <f t="shared" si="8"/>
        <v>0</v>
      </c>
      <c r="Y44" s="144">
        <f t="shared" si="13"/>
        <v>0</v>
      </c>
      <c r="Z44" s="144">
        <f t="shared" si="14"/>
        <v>0</v>
      </c>
      <c r="AA44" s="144">
        <f t="shared" si="9"/>
        <v>0</v>
      </c>
      <c r="AB44" s="145">
        <f t="shared" si="15"/>
        <v>0</v>
      </c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2.75">
      <c r="A45" s="152"/>
      <c r="B45" s="157"/>
      <c r="C45" s="153"/>
      <c r="D45" s="154"/>
      <c r="E45" s="148"/>
      <c r="F45" s="155"/>
      <c r="G45" s="155"/>
      <c r="H45" s="156"/>
      <c r="I45" s="97">
        <f t="shared" si="0"/>
        <v>2</v>
      </c>
      <c r="J45" s="98">
        <f t="shared" si="1"/>
        <v>2</v>
      </c>
      <c r="K45" s="141">
        <f t="shared" si="2"/>
        <v>0</v>
      </c>
      <c r="L45" s="141">
        <f t="shared" si="3"/>
        <v>0</v>
      </c>
      <c r="M45" s="148">
        <v>0</v>
      </c>
      <c r="N45" s="141">
        <f t="shared" si="4"/>
        <v>0</v>
      </c>
      <c r="O45" s="148">
        <v>0</v>
      </c>
      <c r="P45" s="148">
        <v>0</v>
      </c>
      <c r="Q45" s="148">
        <f t="shared" si="10"/>
        <v>0</v>
      </c>
      <c r="R45" s="141">
        <f t="shared" si="11"/>
        <v>0</v>
      </c>
      <c r="S45" s="143">
        <v>0</v>
      </c>
      <c r="T45" s="141">
        <f t="shared" si="5"/>
        <v>0</v>
      </c>
      <c r="U45" s="144">
        <f t="shared" si="12"/>
        <v>0</v>
      </c>
      <c r="V45" s="144">
        <f t="shared" si="6"/>
        <v>0</v>
      </c>
      <c r="W45" s="144">
        <f t="shared" si="7"/>
        <v>0</v>
      </c>
      <c r="X45" s="144">
        <f t="shared" si="8"/>
        <v>0</v>
      </c>
      <c r="Y45" s="144">
        <f t="shared" si="13"/>
        <v>0</v>
      </c>
      <c r="Z45" s="144">
        <f t="shared" si="14"/>
        <v>0</v>
      </c>
      <c r="AA45" s="144">
        <f t="shared" si="9"/>
        <v>0</v>
      </c>
      <c r="AB45" s="145">
        <f t="shared" si="15"/>
        <v>0</v>
      </c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2.75">
      <c r="A46" s="93"/>
      <c r="B46" s="100"/>
      <c r="C46" s="89"/>
      <c r="D46" s="32"/>
      <c r="E46" s="32"/>
      <c r="F46" s="32"/>
      <c r="G46" s="32"/>
      <c r="H46" s="96"/>
      <c r="I46" s="97"/>
      <c r="J46" s="102"/>
      <c r="K46" s="141"/>
      <c r="L46" s="141"/>
      <c r="M46" s="142"/>
      <c r="N46" s="141"/>
      <c r="O46" s="142"/>
      <c r="P46" s="142"/>
      <c r="Q46" s="142"/>
      <c r="R46" s="141"/>
      <c r="S46" s="143"/>
      <c r="T46" s="146" t="s">
        <v>117</v>
      </c>
      <c r="U46" s="146" t="s">
        <v>117</v>
      </c>
      <c r="V46" s="146" t="s">
        <v>117</v>
      </c>
      <c r="W46" s="146" t="s">
        <v>117</v>
      </c>
      <c r="X46" s="146" t="s">
        <v>117</v>
      </c>
      <c r="Y46" s="146" t="s">
        <v>117</v>
      </c>
      <c r="Z46" s="146" t="s">
        <v>117</v>
      </c>
      <c r="AA46" s="146" t="s">
        <v>117</v>
      </c>
      <c r="AB46" s="147" t="s">
        <v>117</v>
      </c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2.75">
      <c r="A47" s="58" t="s">
        <v>118</v>
      </c>
      <c r="B47" s="32"/>
      <c r="C47" s="89"/>
      <c r="D47" s="32"/>
      <c r="E47" s="32"/>
      <c r="F47" s="32"/>
      <c r="G47" s="32"/>
      <c r="H47" s="96"/>
      <c r="I47" s="97"/>
      <c r="J47" s="102">
        <f>IF(MOD(G47,7)=0,G47+2,IF(MOD(G47,7)=1,G47+1,G47))</f>
        <v>2</v>
      </c>
      <c r="K47" s="99"/>
      <c r="L47" s="99"/>
      <c r="M47" s="95"/>
      <c r="N47" s="99"/>
      <c r="O47" s="95"/>
      <c r="P47" s="95"/>
      <c r="Q47" s="95"/>
      <c r="R47" s="99"/>
      <c r="S47" s="32"/>
      <c r="T47" s="141">
        <f aca="true" t="shared" si="16" ref="T47:AB47">SUM(T26:T46)</f>
        <v>0</v>
      </c>
      <c r="U47" s="144">
        <f t="shared" si="16"/>
        <v>0</v>
      </c>
      <c r="V47" s="144">
        <f t="shared" si="16"/>
        <v>0</v>
      </c>
      <c r="W47" s="144">
        <f t="shared" si="16"/>
        <v>0</v>
      </c>
      <c r="X47" s="144">
        <f t="shared" si="16"/>
        <v>0</v>
      </c>
      <c r="Y47" s="144">
        <f t="shared" si="16"/>
        <v>0</v>
      </c>
      <c r="Z47" s="144">
        <f t="shared" si="16"/>
        <v>0</v>
      </c>
      <c r="AA47" s="144">
        <f t="shared" si="16"/>
        <v>0</v>
      </c>
      <c r="AB47" s="145">
        <f t="shared" si="16"/>
        <v>0</v>
      </c>
      <c r="AC47" s="25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2.75">
      <c r="A48" s="93"/>
      <c r="B48" s="32"/>
      <c r="C48" s="89"/>
      <c r="D48" s="32"/>
      <c r="E48" s="32"/>
      <c r="F48" s="32"/>
      <c r="G48" s="32"/>
      <c r="H48" s="32"/>
      <c r="I48" s="32"/>
      <c r="J48" s="103"/>
      <c r="K48" s="103"/>
      <c r="L48" s="103"/>
      <c r="M48" s="32"/>
      <c r="N48" s="103"/>
      <c r="O48" s="32"/>
      <c r="P48" s="32"/>
      <c r="Q48" s="32"/>
      <c r="R48" s="103"/>
      <c r="S48" s="32"/>
      <c r="T48" s="42" t="s">
        <v>119</v>
      </c>
      <c r="U48" s="42" t="s">
        <v>119</v>
      </c>
      <c r="V48" s="42" t="s">
        <v>119</v>
      </c>
      <c r="W48" s="42" t="s">
        <v>119</v>
      </c>
      <c r="X48" s="42" t="s">
        <v>119</v>
      </c>
      <c r="Y48" s="42" t="s">
        <v>119</v>
      </c>
      <c r="Z48" s="42" t="s">
        <v>119</v>
      </c>
      <c r="AA48" s="42" t="s">
        <v>119</v>
      </c>
      <c r="AB48" s="90" t="s">
        <v>119</v>
      </c>
      <c r="AC48" s="25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2.75">
      <c r="A49" s="93"/>
      <c r="B49" s="32"/>
      <c r="C49" s="89"/>
      <c r="D49" s="32"/>
      <c r="E49" s="32"/>
      <c r="F49" s="32"/>
      <c r="G49" s="32"/>
      <c r="H49" s="32"/>
      <c r="I49" s="32"/>
      <c r="J49" s="103"/>
      <c r="K49" s="103"/>
      <c r="L49" s="103"/>
      <c r="M49" s="32"/>
      <c r="N49" s="103"/>
      <c r="O49" s="32"/>
      <c r="P49" s="32"/>
      <c r="Q49" s="32"/>
      <c r="R49" s="103"/>
      <c r="S49" s="32"/>
      <c r="T49" s="32"/>
      <c r="U49" s="32"/>
      <c r="V49" s="32"/>
      <c r="W49" s="32"/>
      <c r="X49" s="104" t="s">
        <v>120</v>
      </c>
      <c r="Y49" s="32"/>
      <c r="Z49" s="32"/>
      <c r="AA49" s="32"/>
      <c r="AB49" s="105"/>
      <c r="AC49" s="2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2.75">
      <c r="A50" s="93"/>
      <c r="B50" s="32"/>
      <c r="C50" s="89"/>
      <c r="D50" s="32"/>
      <c r="E50" s="32"/>
      <c r="F50" s="32"/>
      <c r="G50" s="32"/>
      <c r="H50" s="32"/>
      <c r="I50" s="32"/>
      <c r="J50" s="103"/>
      <c r="K50" s="103"/>
      <c r="L50" s="103"/>
      <c r="M50" s="32"/>
      <c r="N50" s="103"/>
      <c r="O50" s="32"/>
      <c r="P50" s="32"/>
      <c r="Q50" s="32"/>
      <c r="R50" s="103"/>
      <c r="S50" s="32"/>
      <c r="T50" s="32"/>
      <c r="U50" s="32"/>
      <c r="V50" s="32"/>
      <c r="W50" s="32"/>
      <c r="X50" s="89" t="s">
        <v>121</v>
      </c>
      <c r="Y50" s="32"/>
      <c r="Z50" s="32"/>
      <c r="AA50" s="32"/>
      <c r="AB50" s="105"/>
      <c r="AC50" s="2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2.75">
      <c r="A51" s="93"/>
      <c r="B51" s="32"/>
      <c r="C51" s="89"/>
      <c r="D51" s="32"/>
      <c r="E51" s="32"/>
      <c r="F51" s="32"/>
      <c r="G51" s="32"/>
      <c r="H51" s="32"/>
      <c r="I51" s="32"/>
      <c r="J51" s="103"/>
      <c r="K51" s="103"/>
      <c r="L51" s="103"/>
      <c r="M51" s="32"/>
      <c r="N51" s="103"/>
      <c r="O51" s="32"/>
      <c r="P51" s="32"/>
      <c r="Q51" s="32"/>
      <c r="R51" s="103"/>
      <c r="S51" s="32"/>
      <c r="T51" s="32"/>
      <c r="U51" s="32"/>
      <c r="V51" s="32"/>
      <c r="W51" s="32"/>
      <c r="X51" s="42" t="s">
        <v>122</v>
      </c>
      <c r="Y51" s="32"/>
      <c r="Z51" s="32"/>
      <c r="AA51" s="32"/>
      <c r="AB51" s="105"/>
      <c r="AC51" s="2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12.75">
      <c r="A52" s="58" t="s">
        <v>123</v>
      </c>
      <c r="B52" s="32"/>
      <c r="C52" s="89"/>
      <c r="D52" s="32"/>
      <c r="E52" s="32"/>
      <c r="F52" s="32"/>
      <c r="G52" s="32"/>
      <c r="H52" s="32"/>
      <c r="I52" s="32"/>
      <c r="J52" s="103"/>
      <c r="K52" s="103"/>
      <c r="L52" s="103"/>
      <c r="M52" s="32"/>
      <c r="N52" s="103"/>
      <c r="O52" s="32"/>
      <c r="P52" s="32"/>
      <c r="Q52" s="32"/>
      <c r="R52" s="103"/>
      <c r="S52" s="32"/>
      <c r="T52" s="32"/>
      <c r="U52" s="104" t="s">
        <v>124</v>
      </c>
      <c r="V52" s="32"/>
      <c r="W52" s="32"/>
      <c r="X52" s="106">
        <f>AA16</f>
        <v>0.097</v>
      </c>
      <c r="Y52" s="32"/>
      <c r="Z52" s="149">
        <v>0</v>
      </c>
      <c r="AA52" s="144">
        <f>Z52*X52</f>
        <v>0</v>
      </c>
      <c r="AB52" s="145">
        <f aca="true" t="shared" si="17" ref="AB52:AB57">Z52+AA52</f>
        <v>0</v>
      </c>
      <c r="AC52" s="2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2.75">
      <c r="A53" s="93"/>
      <c r="B53" s="32"/>
      <c r="C53" s="89"/>
      <c r="D53" s="32"/>
      <c r="E53" s="32"/>
      <c r="F53" s="32"/>
      <c r="G53" s="32"/>
      <c r="H53" s="32"/>
      <c r="I53" s="32"/>
      <c r="J53" s="103"/>
      <c r="K53" s="103"/>
      <c r="L53" s="103"/>
      <c r="M53" s="32"/>
      <c r="N53" s="103"/>
      <c r="O53" s="32"/>
      <c r="P53" s="32"/>
      <c r="Q53" s="32"/>
      <c r="R53" s="103"/>
      <c r="S53" s="32"/>
      <c r="T53" s="32"/>
      <c r="U53" s="107" t="s">
        <v>125</v>
      </c>
      <c r="V53" s="32"/>
      <c r="W53" s="32"/>
      <c r="X53" s="106">
        <f>AA13</f>
        <v>0.308</v>
      </c>
      <c r="Y53" s="32"/>
      <c r="Z53" s="149">
        <v>0</v>
      </c>
      <c r="AA53" s="144">
        <f>Z53*X53</f>
        <v>0</v>
      </c>
      <c r="AB53" s="145">
        <f t="shared" si="17"/>
        <v>0</v>
      </c>
      <c r="AC53" s="2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2.75">
      <c r="A54" s="93"/>
      <c r="B54" s="32"/>
      <c r="C54" s="89"/>
      <c r="D54" s="32"/>
      <c r="E54" s="32"/>
      <c r="F54" s="32"/>
      <c r="G54" s="32"/>
      <c r="H54" s="32"/>
      <c r="I54" s="32"/>
      <c r="J54" s="103"/>
      <c r="K54" s="103"/>
      <c r="L54" s="103"/>
      <c r="M54" s="32"/>
      <c r="N54" s="103"/>
      <c r="O54" s="32"/>
      <c r="P54" s="32"/>
      <c r="Q54" s="32"/>
      <c r="R54" s="103"/>
      <c r="S54" s="32"/>
      <c r="T54" s="32"/>
      <c r="U54" s="107" t="s">
        <v>186</v>
      </c>
      <c r="V54" s="32"/>
      <c r="W54" s="32"/>
      <c r="X54" s="106">
        <f>AA14</f>
        <v>0</v>
      </c>
      <c r="Y54" s="32"/>
      <c r="Z54" s="149">
        <v>0</v>
      </c>
      <c r="AA54" s="144">
        <f>Z54*X54</f>
        <v>0</v>
      </c>
      <c r="AB54" s="145">
        <f t="shared" si="17"/>
        <v>0</v>
      </c>
      <c r="AC54" s="2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2.75">
      <c r="A55" s="93"/>
      <c r="B55" s="32"/>
      <c r="C55" s="89"/>
      <c r="D55" s="32"/>
      <c r="E55" s="32"/>
      <c r="F55" s="32"/>
      <c r="G55" s="32"/>
      <c r="H55" s="32"/>
      <c r="I55" s="32"/>
      <c r="J55" s="103"/>
      <c r="K55" s="103"/>
      <c r="L55" s="103"/>
      <c r="M55" s="32"/>
      <c r="N55" s="103"/>
      <c r="O55" s="32"/>
      <c r="P55" s="32"/>
      <c r="Q55" s="32"/>
      <c r="R55" s="103"/>
      <c r="S55" s="32"/>
      <c r="T55" s="32"/>
      <c r="U55" s="104" t="s">
        <v>126</v>
      </c>
      <c r="V55" s="32"/>
      <c r="W55" s="32"/>
      <c r="X55" s="106">
        <f>AA8</f>
        <v>0.518</v>
      </c>
      <c r="Y55" s="32"/>
      <c r="Z55" s="149">
        <v>0</v>
      </c>
      <c r="AA55" s="144">
        <f>Z55*X55</f>
        <v>0</v>
      </c>
      <c r="AB55" s="145">
        <f t="shared" si="17"/>
        <v>0</v>
      </c>
      <c r="AC55" s="2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 ht="12.75">
      <c r="A56" s="93"/>
      <c r="B56" s="32"/>
      <c r="C56" s="89"/>
      <c r="D56" s="32"/>
      <c r="E56" s="32"/>
      <c r="F56" s="32"/>
      <c r="G56" s="32"/>
      <c r="H56" s="32"/>
      <c r="I56" s="32"/>
      <c r="J56" s="103"/>
      <c r="K56" s="103"/>
      <c r="L56" s="103"/>
      <c r="M56" s="32"/>
      <c r="N56" s="103"/>
      <c r="O56" s="32"/>
      <c r="P56" s="32"/>
      <c r="Q56" s="32"/>
      <c r="R56" s="103"/>
      <c r="S56" s="32"/>
      <c r="T56" s="32"/>
      <c r="U56" s="104" t="s">
        <v>127</v>
      </c>
      <c r="V56" s="32"/>
      <c r="W56" s="32"/>
      <c r="X56" s="106">
        <f>AA17</f>
        <v>0.088</v>
      </c>
      <c r="Y56" s="32"/>
      <c r="Z56" s="149">
        <v>0</v>
      </c>
      <c r="AA56" s="144">
        <f>Z56*X56</f>
        <v>0</v>
      </c>
      <c r="AB56" s="145">
        <f t="shared" si="17"/>
        <v>0</v>
      </c>
      <c r="AC56" s="2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2.75">
      <c r="A57" s="93"/>
      <c r="B57" s="32"/>
      <c r="C57" s="89"/>
      <c r="D57" s="32"/>
      <c r="E57" s="32"/>
      <c r="F57" s="32"/>
      <c r="G57" s="32"/>
      <c r="H57" s="32"/>
      <c r="I57" s="32"/>
      <c r="J57" s="103"/>
      <c r="K57" s="103"/>
      <c r="L57" s="103"/>
      <c r="M57" s="32"/>
      <c r="N57" s="103"/>
      <c r="O57" s="32"/>
      <c r="P57" s="32"/>
      <c r="Q57" s="32"/>
      <c r="R57" s="103"/>
      <c r="S57" s="32"/>
      <c r="T57" s="32"/>
      <c r="U57" s="104" t="s">
        <v>128</v>
      </c>
      <c r="V57" s="32"/>
      <c r="W57" s="32"/>
      <c r="X57" s="108" t="s">
        <v>129</v>
      </c>
      <c r="Y57" s="32"/>
      <c r="Z57" s="149">
        <v>0</v>
      </c>
      <c r="AA57" s="144">
        <v>0</v>
      </c>
      <c r="AB57" s="145">
        <f t="shared" si="17"/>
        <v>0</v>
      </c>
      <c r="AC57" s="2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ht="12.75">
      <c r="A58" s="93"/>
      <c r="B58" s="32"/>
      <c r="C58" s="89"/>
      <c r="D58" s="32"/>
      <c r="E58" s="32"/>
      <c r="F58" s="32"/>
      <c r="G58" s="32"/>
      <c r="H58" s="32"/>
      <c r="I58" s="32"/>
      <c r="J58" s="103"/>
      <c r="K58" s="103"/>
      <c r="L58" s="103"/>
      <c r="M58" s="32"/>
      <c r="N58" s="103"/>
      <c r="O58" s="32"/>
      <c r="P58" s="32"/>
      <c r="Q58" s="32"/>
      <c r="R58" s="103"/>
      <c r="S58" s="32"/>
      <c r="T58" s="32"/>
      <c r="U58" s="32"/>
      <c r="V58" s="32"/>
      <c r="W58" s="32"/>
      <c r="X58" s="32"/>
      <c r="Y58" s="32"/>
      <c r="Z58" s="109" t="s">
        <v>117</v>
      </c>
      <c r="AA58" s="150" t="s">
        <v>117</v>
      </c>
      <c r="AB58" s="151" t="s">
        <v>117</v>
      </c>
      <c r="AC58" s="2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2.75">
      <c r="A59" s="58" t="s">
        <v>130</v>
      </c>
      <c r="B59" s="32"/>
      <c r="C59" s="89"/>
      <c r="D59" s="32"/>
      <c r="E59" s="32"/>
      <c r="F59" s="32"/>
      <c r="G59" s="32"/>
      <c r="H59" s="32"/>
      <c r="I59" s="97">
        <f>IF(MOD(F59,7)=0,F59+2,IF(MOD(F59,7)=1,F59+1,F59))</f>
        <v>2</v>
      </c>
      <c r="J59" s="102">
        <f>IF(MOD(G59,7)=0,G59+2,IF(MOD(G59,7)=1,G59+1,G59))</f>
        <v>2</v>
      </c>
      <c r="K59" s="112" t="s">
        <v>60</v>
      </c>
      <c r="L59" s="112" t="s">
        <v>60</v>
      </c>
      <c r="M59" s="113" t="s">
        <v>60</v>
      </c>
      <c r="N59" s="112" t="s">
        <v>60</v>
      </c>
      <c r="O59" s="113" t="s">
        <v>60</v>
      </c>
      <c r="P59" s="113" t="s">
        <v>60</v>
      </c>
      <c r="Q59" s="113" t="s">
        <v>60</v>
      </c>
      <c r="R59" s="112" t="s">
        <v>60</v>
      </c>
      <c r="S59" s="104" t="s">
        <v>60</v>
      </c>
      <c r="T59" s="113" t="s">
        <v>60</v>
      </c>
      <c r="U59" s="114" t="s">
        <v>60</v>
      </c>
      <c r="V59" s="114" t="s">
        <v>60</v>
      </c>
      <c r="W59" s="114" t="s">
        <v>131</v>
      </c>
      <c r="X59" s="114" t="s">
        <v>60</v>
      </c>
      <c r="Y59" s="115"/>
      <c r="Z59" s="116">
        <f>SUM(Z47:Z58)</f>
        <v>0</v>
      </c>
      <c r="AA59" s="117">
        <f>SUM(AA47:AA58)</f>
        <v>0</v>
      </c>
      <c r="AB59" s="118">
        <f>SUM(AB47:AB58)</f>
        <v>0</v>
      </c>
      <c r="AC59" s="25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12.75">
      <c r="A60" s="58"/>
      <c r="B60" s="32"/>
      <c r="C60" s="89"/>
      <c r="D60" s="32"/>
      <c r="E60" s="32"/>
      <c r="F60" s="32"/>
      <c r="G60" s="32"/>
      <c r="H60" s="32"/>
      <c r="I60" s="97"/>
      <c r="J60" s="102"/>
      <c r="K60" s="112"/>
      <c r="L60" s="112"/>
      <c r="M60" s="113"/>
      <c r="N60" s="112"/>
      <c r="O60" s="113"/>
      <c r="P60" s="113"/>
      <c r="Q60" s="113"/>
      <c r="R60" s="112"/>
      <c r="S60" s="104"/>
      <c r="T60" s="113"/>
      <c r="U60" s="114"/>
      <c r="V60" s="114"/>
      <c r="W60" s="114"/>
      <c r="X60" s="114"/>
      <c r="Y60" s="115"/>
      <c r="Z60" s="116"/>
      <c r="AA60" s="117"/>
      <c r="AB60" s="118"/>
      <c r="AC60" s="25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2.75">
      <c r="A61" s="71" t="s">
        <v>193</v>
      </c>
      <c r="B61" s="30"/>
      <c r="C61" s="72" t="s">
        <v>187</v>
      </c>
      <c r="D61" s="30"/>
      <c r="E61" s="30"/>
      <c r="F61" s="73"/>
      <c r="G61" s="73"/>
      <c r="H61" s="72" t="s">
        <v>91</v>
      </c>
      <c r="I61" s="30"/>
      <c r="J61" s="30"/>
      <c r="K61" s="72" t="s">
        <v>92</v>
      </c>
      <c r="L61" s="72"/>
      <c r="M61" s="74"/>
      <c r="N61" s="74"/>
      <c r="O61" s="74"/>
      <c r="P61" s="74"/>
      <c r="Q61" s="74"/>
      <c r="R61" s="72" t="s">
        <v>3</v>
      </c>
      <c r="S61" s="30"/>
      <c r="T61" s="72" t="s">
        <v>4</v>
      </c>
      <c r="U61" s="30"/>
      <c r="V61" s="75"/>
      <c r="W61" s="75"/>
      <c r="X61" s="75"/>
      <c r="Y61" s="75"/>
      <c r="Z61" s="75"/>
      <c r="AA61" s="75"/>
      <c r="AB61" s="76"/>
      <c r="AC61" s="25"/>
      <c r="AD61" s="26"/>
      <c r="AE61" s="65"/>
      <c r="AF61" s="65"/>
      <c r="AG61" s="26"/>
      <c r="AH61" s="26"/>
      <c r="AI61" s="26"/>
      <c r="AJ61" s="65"/>
      <c r="AK61" s="26"/>
      <c r="AL61" s="26"/>
      <c r="AM61" s="26"/>
      <c r="AN61" s="26"/>
    </row>
    <row r="62" spans="1:40" ht="12.75">
      <c r="A62" s="77"/>
      <c r="B62" s="78" t="s">
        <v>93</v>
      </c>
      <c r="C62" s="79"/>
      <c r="D62" s="80" t="s">
        <v>60</v>
      </c>
      <c r="E62" s="79" t="s">
        <v>94</v>
      </c>
      <c r="F62" s="79" t="s">
        <v>95</v>
      </c>
      <c r="G62" s="79" t="s">
        <v>96</v>
      </c>
      <c r="H62" s="79" t="s">
        <v>97</v>
      </c>
      <c r="I62" s="81"/>
      <c r="J62" s="81"/>
      <c r="K62" s="79" t="s">
        <v>97</v>
      </c>
      <c r="L62" s="79" t="s">
        <v>92</v>
      </c>
      <c r="M62" s="82"/>
      <c r="N62" s="83" t="s">
        <v>98</v>
      </c>
      <c r="O62" s="82"/>
      <c r="P62" s="79" t="s">
        <v>99</v>
      </c>
      <c r="Q62" s="82"/>
      <c r="R62" s="79" t="s">
        <v>100</v>
      </c>
      <c r="S62" s="81"/>
      <c r="T62" s="79" t="s">
        <v>91</v>
      </c>
      <c r="U62" s="79" t="s">
        <v>101</v>
      </c>
      <c r="V62" s="79" t="s">
        <v>102</v>
      </c>
      <c r="W62" s="79" t="s">
        <v>52</v>
      </c>
      <c r="X62" s="79" t="s">
        <v>53</v>
      </c>
      <c r="Y62" s="79" t="s">
        <v>3</v>
      </c>
      <c r="Z62" s="79" t="s">
        <v>3</v>
      </c>
      <c r="AA62" s="79" t="s">
        <v>3</v>
      </c>
      <c r="AB62" s="84" t="s">
        <v>3</v>
      </c>
      <c r="AC62" s="25"/>
      <c r="AD62" s="26"/>
      <c r="AE62" s="65"/>
      <c r="AF62" s="65"/>
      <c r="AG62" s="26"/>
      <c r="AH62" s="26"/>
      <c r="AI62" s="26"/>
      <c r="AJ62" s="65"/>
      <c r="AK62" s="26"/>
      <c r="AL62" s="26"/>
      <c r="AM62" s="26"/>
      <c r="AN62" s="26"/>
    </row>
    <row r="63" spans="1:86" ht="12.75">
      <c r="A63" s="85" t="s">
        <v>103</v>
      </c>
      <c r="B63" s="86" t="s">
        <v>104</v>
      </c>
      <c r="C63" s="86" t="s">
        <v>105</v>
      </c>
      <c r="D63" s="86" t="s">
        <v>106</v>
      </c>
      <c r="E63" s="86" t="s">
        <v>107</v>
      </c>
      <c r="F63" s="86" t="s">
        <v>8</v>
      </c>
      <c r="G63" s="86" t="s">
        <v>8</v>
      </c>
      <c r="H63" s="86" t="s">
        <v>108</v>
      </c>
      <c r="I63" s="87"/>
      <c r="J63" s="87"/>
      <c r="K63" s="86" t="s">
        <v>109</v>
      </c>
      <c r="L63" s="86" t="s">
        <v>110</v>
      </c>
      <c r="M63" s="86" t="s">
        <v>52</v>
      </c>
      <c r="N63" s="86" t="s">
        <v>111</v>
      </c>
      <c r="O63" s="86" t="s">
        <v>102</v>
      </c>
      <c r="P63" s="86" t="s">
        <v>112</v>
      </c>
      <c r="Q63" s="86" t="s">
        <v>113</v>
      </c>
      <c r="R63" s="86" t="s">
        <v>61</v>
      </c>
      <c r="S63" s="87"/>
      <c r="T63" s="86" t="s">
        <v>110</v>
      </c>
      <c r="U63" s="86" t="s">
        <v>114</v>
      </c>
      <c r="V63" s="86" t="s">
        <v>61</v>
      </c>
      <c r="W63" s="86" t="s">
        <v>61</v>
      </c>
      <c r="X63" s="86" t="s">
        <v>61</v>
      </c>
      <c r="Y63" s="86" t="s">
        <v>61</v>
      </c>
      <c r="Z63" s="86" t="s">
        <v>115</v>
      </c>
      <c r="AA63" s="86" t="s">
        <v>28</v>
      </c>
      <c r="AB63" s="88" t="s">
        <v>116</v>
      </c>
      <c r="AC63" s="25"/>
      <c r="AD63" s="26"/>
      <c r="AE63" s="65"/>
      <c r="AF63" s="65"/>
      <c r="AG63" s="26"/>
      <c r="AH63" s="26"/>
      <c r="AI63" s="26"/>
      <c r="AJ63" s="65"/>
      <c r="AK63" s="26"/>
      <c r="AL63" s="26"/>
      <c r="AM63" s="26"/>
      <c r="AN63" s="26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</row>
    <row r="64" spans="9:40" ht="12.75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90"/>
      <c r="AC64" s="91"/>
      <c r="AD64" s="92"/>
      <c r="AE64" s="65"/>
      <c r="AF64" s="65"/>
      <c r="AG64" s="26"/>
      <c r="AH64" s="26"/>
      <c r="AI64" s="26"/>
      <c r="AJ64" s="65"/>
      <c r="AK64" s="26"/>
      <c r="AL64" s="26"/>
      <c r="AM64" s="26"/>
      <c r="AN64" s="26"/>
    </row>
    <row r="65" spans="1:40" ht="12.75">
      <c r="A65" s="268"/>
      <c r="B65" s="270"/>
      <c r="C65" s="153"/>
      <c r="D65" s="269"/>
      <c r="E65" s="269"/>
      <c r="F65" s="271"/>
      <c r="G65" s="271"/>
      <c r="H65" s="269"/>
      <c r="I65" s="97">
        <f aca="true" t="shared" si="18" ref="I65:I83">IF(MOD(F65,7)=0,F65+2,IF(MOD(F65,7)=1,F65+1,F65))</f>
        <v>2</v>
      </c>
      <c r="J65" s="98">
        <f aca="true" t="shared" si="19" ref="J65:J83">IF(MOD(G65,7)=0,G65+2,IF(MOD(G65,7)=1,G65+1,G65))</f>
        <v>2</v>
      </c>
      <c r="K65" s="141">
        <f aca="true" t="shared" si="20" ref="K65:K83">(IF(OR(MOD(G65,7)=1,MOD(G65,7)=0),(J65-I65),J65-I65+1))-((((J65-(MOD(J65,7)))-(I65-(MOD(I65,7))))/7)*2)</f>
        <v>0</v>
      </c>
      <c r="L65" s="141">
        <f aca="true" t="shared" si="21" ref="L65:L83">IF(G65&lt;=$B$9,0,IF(F65&gt;=$B$9,K65,(IF(OR(MOD(G65,7)=1,MOD(G65,7)=0),(J65-($B$9+2)),(J65-($B$9+1))))-(((J65-MOD(J65,7)+1)-($B$9+1))/7*2)))</f>
        <v>0</v>
      </c>
      <c r="M65" s="148">
        <v>0</v>
      </c>
      <c r="N65" s="141">
        <f aca="true" t="shared" si="22" ref="N65:N83">IF(G65&lt;=$B$9,0,IF(F65&gt;=$B$9,(VLOOKUP(F65,$F$392:$G$404,2)-VLOOKUP(G65,$F$392:$G$404,2))*-1,(VLOOKUP($B$9,$F$392:$G$406,2)-VLOOKUP(G65,$F$392:$G$404,2))*-1))*(VLOOKUP(E65,$F$408:$G$419,2))</f>
        <v>0</v>
      </c>
      <c r="O65" s="148">
        <v>0</v>
      </c>
      <c r="P65" s="148">
        <v>0</v>
      </c>
      <c r="Q65" s="148">
        <f aca="true" t="shared" si="23" ref="Q65:Q83">IF(AND(E65&gt;=0,E65&lt;=4),(L65*-0.15-N65),IF(AND(E65&gt;=5,E65&lt;=6),(L65*-0.125-N65),IF(AND(E65&gt;=7,E65&lt;=7),(L65*-0.15-N65),IF(AND(E65&gt;=8,E65&lt;=11),(0),IF(AND(E65&gt;=12,E65&lt;=12),(L65*-0.06-N65))))))</f>
        <v>0</v>
      </c>
      <c r="R65" s="141">
        <f>SUM(M65:Q65)</f>
        <v>0</v>
      </c>
      <c r="S65" s="143">
        <v>0</v>
      </c>
      <c r="T65" s="141">
        <f aca="true" t="shared" si="24" ref="T65:T83">IF(L65&lt;=0,0,IF(L65&lt;=ABS(R65),0,IF(B65&gt;150,(L65/14),(H65*(L65+R65))+(1.5*S65))))</f>
        <v>0</v>
      </c>
      <c r="U65" s="144">
        <f aca="true" t="shared" si="25" ref="U65:U83">IF(B65&gt;150,((B65/(K65/14))*T65),(B65*T65))</f>
        <v>0</v>
      </c>
      <c r="V65" s="144">
        <f aca="true" t="shared" si="26" ref="V65:V83">VLOOKUP(E65,$S$8:$AA$20,4)*U65</f>
        <v>0</v>
      </c>
      <c r="W65" s="144">
        <f aca="true" t="shared" si="27" ref="W65:W83">VLOOKUP(E65,$S$8:$AA$20,5)*U65</f>
        <v>0</v>
      </c>
      <c r="X65" s="144">
        <f aca="true" t="shared" si="28" ref="X65:X83">VLOOKUP(E65,$S$8:$AA$20,6)*U65</f>
        <v>0</v>
      </c>
      <c r="Y65" s="144">
        <f>SUM(V65+W65+X65)</f>
        <v>0</v>
      </c>
      <c r="Z65" s="144">
        <f>SUM(U65:X65)</f>
        <v>0</v>
      </c>
      <c r="AA65" s="144">
        <f aca="true" t="shared" si="29" ref="AA65:AA83">VLOOKUP(E65,$S$8:$AA$19,9)*Z65</f>
        <v>0</v>
      </c>
      <c r="AB65" s="145">
        <f>Z65+AA65</f>
        <v>0</v>
      </c>
      <c r="AC65" s="91"/>
      <c r="AD65" s="92"/>
      <c r="AE65" s="65"/>
      <c r="AF65" s="65"/>
      <c r="AG65" s="26"/>
      <c r="AH65" s="26"/>
      <c r="AI65" s="26"/>
      <c r="AJ65" s="26"/>
      <c r="AK65" s="26"/>
      <c r="AL65" s="26"/>
      <c r="AM65" s="26"/>
      <c r="AN65" s="26"/>
    </row>
    <row r="66" spans="1:40" ht="12.75">
      <c r="A66" s="152"/>
      <c r="B66" s="94"/>
      <c r="C66" s="153"/>
      <c r="D66" s="154"/>
      <c r="E66" s="148"/>
      <c r="F66" s="155"/>
      <c r="G66" s="155"/>
      <c r="H66" s="156"/>
      <c r="I66" s="97">
        <f t="shared" si="18"/>
        <v>2</v>
      </c>
      <c r="J66" s="98">
        <f t="shared" si="19"/>
        <v>2</v>
      </c>
      <c r="K66" s="141">
        <f t="shared" si="20"/>
        <v>0</v>
      </c>
      <c r="L66" s="141">
        <f t="shared" si="21"/>
        <v>0</v>
      </c>
      <c r="M66" s="148">
        <v>0</v>
      </c>
      <c r="N66" s="141">
        <f t="shared" si="22"/>
        <v>0</v>
      </c>
      <c r="O66" s="148">
        <v>0</v>
      </c>
      <c r="P66" s="148">
        <v>0</v>
      </c>
      <c r="Q66" s="148">
        <f t="shared" si="23"/>
        <v>0</v>
      </c>
      <c r="R66" s="141">
        <f aca="true" t="shared" si="30" ref="R66:R83">SUM(M66:Q66)</f>
        <v>0</v>
      </c>
      <c r="S66" s="143">
        <v>0</v>
      </c>
      <c r="T66" s="141">
        <f t="shared" si="24"/>
        <v>0</v>
      </c>
      <c r="U66" s="144">
        <f t="shared" si="25"/>
        <v>0</v>
      </c>
      <c r="V66" s="144">
        <f t="shared" si="26"/>
        <v>0</v>
      </c>
      <c r="W66" s="144">
        <f t="shared" si="27"/>
        <v>0</v>
      </c>
      <c r="X66" s="144">
        <f t="shared" si="28"/>
        <v>0</v>
      </c>
      <c r="Y66" s="144">
        <f aca="true" t="shared" si="31" ref="Y66:Y83">SUM(V66+W66+X66)</f>
        <v>0</v>
      </c>
      <c r="Z66" s="144">
        <f aca="true" t="shared" si="32" ref="Z66:Z83">SUM(U66:X66)</f>
        <v>0</v>
      </c>
      <c r="AA66" s="144">
        <f t="shared" si="29"/>
        <v>0</v>
      </c>
      <c r="AB66" s="145">
        <f aca="true" t="shared" si="33" ref="AB66:AB83">Z66+AA66</f>
        <v>0</v>
      </c>
      <c r="AC66" s="91"/>
      <c r="AD66" s="92"/>
      <c r="AE66" s="65"/>
      <c r="AF66" s="65"/>
      <c r="AG66" s="26"/>
      <c r="AH66" s="26"/>
      <c r="AI66" s="26"/>
      <c r="AJ66" s="26"/>
      <c r="AK66" s="26"/>
      <c r="AL66" s="26"/>
      <c r="AM66" s="26"/>
      <c r="AN66" s="26"/>
    </row>
    <row r="67" spans="1:40" ht="12.75">
      <c r="A67" s="152"/>
      <c r="B67" s="94"/>
      <c r="C67" s="153"/>
      <c r="D67" s="154"/>
      <c r="E67" s="148"/>
      <c r="F67" s="155"/>
      <c r="G67" s="155"/>
      <c r="H67" s="156"/>
      <c r="I67" s="97">
        <f t="shared" si="18"/>
        <v>2</v>
      </c>
      <c r="J67" s="98">
        <f t="shared" si="19"/>
        <v>2</v>
      </c>
      <c r="K67" s="141">
        <f t="shared" si="20"/>
        <v>0</v>
      </c>
      <c r="L67" s="141">
        <f t="shared" si="21"/>
        <v>0</v>
      </c>
      <c r="M67" s="148">
        <v>0</v>
      </c>
      <c r="N67" s="141">
        <f t="shared" si="22"/>
        <v>0</v>
      </c>
      <c r="O67" s="148">
        <v>0</v>
      </c>
      <c r="P67" s="148">
        <v>0</v>
      </c>
      <c r="Q67" s="148">
        <f t="shared" si="23"/>
        <v>0</v>
      </c>
      <c r="R67" s="141">
        <f t="shared" si="30"/>
        <v>0</v>
      </c>
      <c r="S67" s="143">
        <v>0</v>
      </c>
      <c r="T67" s="141">
        <f t="shared" si="24"/>
        <v>0</v>
      </c>
      <c r="U67" s="144">
        <f t="shared" si="25"/>
        <v>0</v>
      </c>
      <c r="V67" s="144">
        <f t="shared" si="26"/>
        <v>0</v>
      </c>
      <c r="W67" s="144">
        <f t="shared" si="27"/>
        <v>0</v>
      </c>
      <c r="X67" s="144">
        <f t="shared" si="28"/>
        <v>0</v>
      </c>
      <c r="Y67" s="144">
        <f t="shared" si="31"/>
        <v>0</v>
      </c>
      <c r="Z67" s="144">
        <f t="shared" si="32"/>
        <v>0</v>
      </c>
      <c r="AA67" s="144">
        <f t="shared" si="29"/>
        <v>0</v>
      </c>
      <c r="AB67" s="145">
        <f t="shared" si="33"/>
        <v>0</v>
      </c>
      <c r="AC67" s="25"/>
      <c r="AD67" s="26"/>
      <c r="AE67" s="65"/>
      <c r="AF67" s="65"/>
      <c r="AG67" s="26"/>
      <c r="AH67" s="26"/>
      <c r="AI67" s="26"/>
      <c r="AJ67" s="26"/>
      <c r="AK67" s="26"/>
      <c r="AL67" s="26"/>
      <c r="AM67" s="26"/>
      <c r="AN67" s="26"/>
    </row>
    <row r="68" spans="1:40" ht="12.75">
      <c r="A68" s="152"/>
      <c r="B68" s="94"/>
      <c r="C68" s="153"/>
      <c r="D68" s="154"/>
      <c r="E68" s="148"/>
      <c r="F68" s="155"/>
      <c r="G68" s="155"/>
      <c r="H68" s="156"/>
      <c r="I68" s="97">
        <f t="shared" si="18"/>
        <v>2</v>
      </c>
      <c r="J68" s="98">
        <f t="shared" si="19"/>
        <v>2</v>
      </c>
      <c r="K68" s="141">
        <f t="shared" si="20"/>
        <v>0</v>
      </c>
      <c r="L68" s="141">
        <f t="shared" si="21"/>
        <v>0</v>
      </c>
      <c r="M68" s="148">
        <v>0</v>
      </c>
      <c r="N68" s="141">
        <f t="shared" si="22"/>
        <v>0</v>
      </c>
      <c r="O68" s="148">
        <v>0</v>
      </c>
      <c r="P68" s="148">
        <v>0</v>
      </c>
      <c r="Q68" s="148">
        <f t="shared" si="23"/>
        <v>0</v>
      </c>
      <c r="R68" s="141">
        <f t="shared" si="30"/>
        <v>0</v>
      </c>
      <c r="S68" s="143">
        <v>0</v>
      </c>
      <c r="T68" s="141">
        <f t="shared" si="24"/>
        <v>0</v>
      </c>
      <c r="U68" s="144">
        <f t="shared" si="25"/>
        <v>0</v>
      </c>
      <c r="V68" s="144">
        <f t="shared" si="26"/>
        <v>0</v>
      </c>
      <c r="W68" s="144">
        <f t="shared" si="27"/>
        <v>0</v>
      </c>
      <c r="X68" s="144">
        <f t="shared" si="28"/>
        <v>0</v>
      </c>
      <c r="Y68" s="144">
        <f t="shared" si="31"/>
        <v>0</v>
      </c>
      <c r="Z68" s="144">
        <f t="shared" si="32"/>
        <v>0</v>
      </c>
      <c r="AA68" s="144">
        <f t="shared" si="29"/>
        <v>0</v>
      </c>
      <c r="AB68" s="145">
        <f t="shared" si="33"/>
        <v>0</v>
      </c>
      <c r="AC68" s="2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12.75">
      <c r="A69" s="152"/>
      <c r="B69" s="94"/>
      <c r="C69" s="153"/>
      <c r="D69" s="154"/>
      <c r="E69" s="148"/>
      <c r="F69" s="155"/>
      <c r="G69" s="155"/>
      <c r="H69" s="156"/>
      <c r="I69" s="97">
        <f t="shared" si="18"/>
        <v>2</v>
      </c>
      <c r="J69" s="98">
        <f t="shared" si="19"/>
        <v>2</v>
      </c>
      <c r="K69" s="141">
        <f t="shared" si="20"/>
        <v>0</v>
      </c>
      <c r="L69" s="141">
        <f t="shared" si="21"/>
        <v>0</v>
      </c>
      <c r="M69" s="148">
        <v>0</v>
      </c>
      <c r="N69" s="141">
        <f t="shared" si="22"/>
        <v>0</v>
      </c>
      <c r="O69" s="148">
        <v>0</v>
      </c>
      <c r="P69" s="148">
        <v>0</v>
      </c>
      <c r="Q69" s="148">
        <f t="shared" si="23"/>
        <v>0</v>
      </c>
      <c r="R69" s="141">
        <f t="shared" si="30"/>
        <v>0</v>
      </c>
      <c r="S69" s="143">
        <v>0</v>
      </c>
      <c r="T69" s="141">
        <f t="shared" si="24"/>
        <v>0</v>
      </c>
      <c r="U69" s="144">
        <f t="shared" si="25"/>
        <v>0</v>
      </c>
      <c r="V69" s="144">
        <f t="shared" si="26"/>
        <v>0</v>
      </c>
      <c r="W69" s="144">
        <f t="shared" si="27"/>
        <v>0</v>
      </c>
      <c r="X69" s="144">
        <f t="shared" si="28"/>
        <v>0</v>
      </c>
      <c r="Y69" s="144">
        <f t="shared" si="31"/>
        <v>0</v>
      </c>
      <c r="Z69" s="144">
        <f t="shared" si="32"/>
        <v>0</v>
      </c>
      <c r="AA69" s="144">
        <f t="shared" si="29"/>
        <v>0</v>
      </c>
      <c r="AB69" s="145">
        <f t="shared" si="33"/>
        <v>0</v>
      </c>
      <c r="AC69" s="25"/>
      <c r="AD69" s="26"/>
      <c r="AE69" s="65"/>
      <c r="AF69" s="65"/>
      <c r="AG69" s="26"/>
      <c r="AH69" s="26"/>
      <c r="AI69" s="26"/>
      <c r="AJ69" s="26"/>
      <c r="AK69" s="26"/>
      <c r="AL69" s="26"/>
      <c r="AM69" s="26"/>
      <c r="AN69" s="26"/>
    </row>
    <row r="70" spans="1:40" ht="12.75">
      <c r="A70" s="152"/>
      <c r="B70" s="94"/>
      <c r="C70" s="153"/>
      <c r="D70" s="154"/>
      <c r="E70" s="148"/>
      <c r="F70" s="155"/>
      <c r="G70" s="155"/>
      <c r="H70" s="156"/>
      <c r="I70" s="97">
        <f t="shared" si="18"/>
        <v>2</v>
      </c>
      <c r="J70" s="98">
        <f t="shared" si="19"/>
        <v>2</v>
      </c>
      <c r="K70" s="141">
        <f t="shared" si="20"/>
        <v>0</v>
      </c>
      <c r="L70" s="141">
        <f t="shared" si="21"/>
        <v>0</v>
      </c>
      <c r="M70" s="148">
        <v>0</v>
      </c>
      <c r="N70" s="141">
        <f t="shared" si="22"/>
        <v>0</v>
      </c>
      <c r="O70" s="148">
        <v>0</v>
      </c>
      <c r="P70" s="148">
        <v>0</v>
      </c>
      <c r="Q70" s="148">
        <f t="shared" si="23"/>
        <v>0</v>
      </c>
      <c r="R70" s="141">
        <f t="shared" si="30"/>
        <v>0</v>
      </c>
      <c r="S70" s="143">
        <v>0</v>
      </c>
      <c r="T70" s="141">
        <f t="shared" si="24"/>
        <v>0</v>
      </c>
      <c r="U70" s="144">
        <f t="shared" si="25"/>
        <v>0</v>
      </c>
      <c r="V70" s="144">
        <f t="shared" si="26"/>
        <v>0</v>
      </c>
      <c r="W70" s="144">
        <f t="shared" si="27"/>
        <v>0</v>
      </c>
      <c r="X70" s="144">
        <f t="shared" si="28"/>
        <v>0</v>
      </c>
      <c r="Y70" s="144">
        <f t="shared" si="31"/>
        <v>0</v>
      </c>
      <c r="Z70" s="144">
        <f t="shared" si="32"/>
        <v>0</v>
      </c>
      <c r="AA70" s="144">
        <f t="shared" si="29"/>
        <v>0</v>
      </c>
      <c r="AB70" s="145">
        <f t="shared" si="33"/>
        <v>0</v>
      </c>
      <c r="AC70" s="91"/>
      <c r="AD70" s="26"/>
      <c r="AE70" s="65"/>
      <c r="AF70" s="65"/>
      <c r="AG70" s="26"/>
      <c r="AH70" s="26"/>
      <c r="AI70" s="26"/>
      <c r="AJ70" s="26"/>
      <c r="AK70" s="26"/>
      <c r="AL70" s="26"/>
      <c r="AM70" s="26"/>
      <c r="AN70" s="26"/>
    </row>
    <row r="71" spans="1:40" ht="12.75">
      <c r="A71" s="152"/>
      <c r="B71" s="94"/>
      <c r="C71" s="153"/>
      <c r="D71" s="154"/>
      <c r="E71" s="148"/>
      <c r="F71" s="155"/>
      <c r="G71" s="155"/>
      <c r="H71" s="156"/>
      <c r="I71" s="97">
        <f t="shared" si="18"/>
        <v>2</v>
      </c>
      <c r="J71" s="98">
        <f t="shared" si="19"/>
        <v>2</v>
      </c>
      <c r="K71" s="141">
        <f t="shared" si="20"/>
        <v>0</v>
      </c>
      <c r="L71" s="141">
        <f t="shared" si="21"/>
        <v>0</v>
      </c>
      <c r="M71" s="148">
        <v>0</v>
      </c>
      <c r="N71" s="141">
        <f t="shared" si="22"/>
        <v>0</v>
      </c>
      <c r="O71" s="148">
        <v>0</v>
      </c>
      <c r="P71" s="148">
        <v>0</v>
      </c>
      <c r="Q71" s="148">
        <f t="shared" si="23"/>
        <v>0</v>
      </c>
      <c r="R71" s="141">
        <f t="shared" si="30"/>
        <v>0</v>
      </c>
      <c r="S71" s="143">
        <v>0</v>
      </c>
      <c r="T71" s="141">
        <f t="shared" si="24"/>
        <v>0</v>
      </c>
      <c r="U71" s="144">
        <f t="shared" si="25"/>
        <v>0</v>
      </c>
      <c r="V71" s="144">
        <f t="shared" si="26"/>
        <v>0</v>
      </c>
      <c r="W71" s="144">
        <f t="shared" si="27"/>
        <v>0</v>
      </c>
      <c r="X71" s="144">
        <f t="shared" si="28"/>
        <v>0</v>
      </c>
      <c r="Y71" s="144">
        <f t="shared" si="31"/>
        <v>0</v>
      </c>
      <c r="Z71" s="144">
        <f t="shared" si="32"/>
        <v>0</v>
      </c>
      <c r="AA71" s="144">
        <f t="shared" si="29"/>
        <v>0</v>
      </c>
      <c r="AB71" s="145">
        <f t="shared" si="33"/>
        <v>0</v>
      </c>
      <c r="AC71" s="25"/>
      <c r="AD71" s="26"/>
      <c r="AE71" s="65"/>
      <c r="AF71" s="65"/>
      <c r="AG71" s="26"/>
      <c r="AH71" s="26"/>
      <c r="AI71" s="26"/>
      <c r="AJ71" s="26"/>
      <c r="AK71" s="26"/>
      <c r="AL71" s="26"/>
      <c r="AM71" s="26"/>
      <c r="AN71" s="26"/>
    </row>
    <row r="72" spans="1:40" ht="12.75">
      <c r="A72" s="152"/>
      <c r="B72" s="157"/>
      <c r="C72" s="153"/>
      <c r="D72" s="154"/>
      <c r="E72" s="148"/>
      <c r="F72" s="158"/>
      <c r="G72" s="158"/>
      <c r="H72" s="156"/>
      <c r="I72" s="97">
        <f t="shared" si="18"/>
        <v>2</v>
      </c>
      <c r="J72" s="98">
        <f t="shared" si="19"/>
        <v>2</v>
      </c>
      <c r="K72" s="141">
        <f t="shared" si="20"/>
        <v>0</v>
      </c>
      <c r="L72" s="141">
        <f t="shared" si="21"/>
        <v>0</v>
      </c>
      <c r="M72" s="148">
        <v>0</v>
      </c>
      <c r="N72" s="141">
        <f t="shared" si="22"/>
        <v>0</v>
      </c>
      <c r="O72" s="148">
        <v>0</v>
      </c>
      <c r="P72" s="148">
        <v>0</v>
      </c>
      <c r="Q72" s="148">
        <f t="shared" si="23"/>
        <v>0</v>
      </c>
      <c r="R72" s="141">
        <f t="shared" si="30"/>
        <v>0</v>
      </c>
      <c r="S72" s="143">
        <v>0</v>
      </c>
      <c r="T72" s="141">
        <f t="shared" si="24"/>
        <v>0</v>
      </c>
      <c r="U72" s="144">
        <f t="shared" si="25"/>
        <v>0</v>
      </c>
      <c r="V72" s="144">
        <f t="shared" si="26"/>
        <v>0</v>
      </c>
      <c r="W72" s="144">
        <f t="shared" si="27"/>
        <v>0</v>
      </c>
      <c r="X72" s="144">
        <f t="shared" si="28"/>
        <v>0</v>
      </c>
      <c r="Y72" s="144">
        <f t="shared" si="31"/>
        <v>0</v>
      </c>
      <c r="Z72" s="144">
        <f t="shared" si="32"/>
        <v>0</v>
      </c>
      <c r="AA72" s="144">
        <f t="shared" si="29"/>
        <v>0</v>
      </c>
      <c r="AB72" s="145">
        <f t="shared" si="33"/>
        <v>0</v>
      </c>
      <c r="AC72" s="25"/>
      <c r="AD72" s="26"/>
      <c r="AE72" s="65"/>
      <c r="AF72" s="65"/>
      <c r="AG72" s="26"/>
      <c r="AH72" s="26"/>
      <c r="AI72" s="26"/>
      <c r="AJ72" s="26"/>
      <c r="AK72" s="26"/>
      <c r="AL72" s="26"/>
      <c r="AM72" s="26"/>
      <c r="AN72" s="26"/>
    </row>
    <row r="73" spans="1:40" ht="12.75">
      <c r="A73" s="152"/>
      <c r="B73" s="157"/>
      <c r="C73" s="153"/>
      <c r="D73" s="154"/>
      <c r="E73" s="148"/>
      <c r="F73" s="158"/>
      <c r="G73" s="158"/>
      <c r="H73" s="156"/>
      <c r="I73" s="97">
        <f t="shared" si="18"/>
        <v>2</v>
      </c>
      <c r="J73" s="98">
        <f t="shared" si="19"/>
        <v>2</v>
      </c>
      <c r="K73" s="141">
        <f t="shared" si="20"/>
        <v>0</v>
      </c>
      <c r="L73" s="141">
        <f t="shared" si="21"/>
        <v>0</v>
      </c>
      <c r="M73" s="148">
        <v>0</v>
      </c>
      <c r="N73" s="141">
        <f t="shared" si="22"/>
        <v>0</v>
      </c>
      <c r="O73" s="148">
        <v>0</v>
      </c>
      <c r="P73" s="148">
        <v>0</v>
      </c>
      <c r="Q73" s="148">
        <f t="shared" si="23"/>
        <v>0</v>
      </c>
      <c r="R73" s="141">
        <f t="shared" si="30"/>
        <v>0</v>
      </c>
      <c r="S73" s="143">
        <v>0</v>
      </c>
      <c r="T73" s="141">
        <f t="shared" si="24"/>
        <v>0</v>
      </c>
      <c r="U73" s="144">
        <f t="shared" si="25"/>
        <v>0</v>
      </c>
      <c r="V73" s="144">
        <f t="shared" si="26"/>
        <v>0</v>
      </c>
      <c r="W73" s="144">
        <f t="shared" si="27"/>
        <v>0</v>
      </c>
      <c r="X73" s="144">
        <f t="shared" si="28"/>
        <v>0</v>
      </c>
      <c r="Y73" s="144">
        <f t="shared" si="31"/>
        <v>0</v>
      </c>
      <c r="Z73" s="144">
        <f t="shared" si="32"/>
        <v>0</v>
      </c>
      <c r="AA73" s="144">
        <f t="shared" si="29"/>
        <v>0</v>
      </c>
      <c r="AB73" s="145">
        <f t="shared" si="33"/>
        <v>0</v>
      </c>
      <c r="AC73" s="25"/>
      <c r="AD73" s="26"/>
      <c r="AE73" s="65"/>
      <c r="AF73" s="65"/>
      <c r="AG73" s="26"/>
      <c r="AH73" s="26"/>
      <c r="AI73" s="26"/>
      <c r="AJ73" s="26"/>
      <c r="AK73" s="26"/>
      <c r="AL73" s="26"/>
      <c r="AM73" s="26"/>
      <c r="AN73" s="26"/>
    </row>
    <row r="74" spans="1:40" ht="12.75">
      <c r="A74" s="152"/>
      <c r="B74" s="157"/>
      <c r="C74" s="153"/>
      <c r="D74" s="154"/>
      <c r="E74" s="148"/>
      <c r="F74" s="158"/>
      <c r="G74" s="158"/>
      <c r="H74" s="156"/>
      <c r="I74" s="97">
        <f t="shared" si="18"/>
        <v>2</v>
      </c>
      <c r="J74" s="98">
        <f t="shared" si="19"/>
        <v>2</v>
      </c>
      <c r="K74" s="141">
        <f t="shared" si="20"/>
        <v>0</v>
      </c>
      <c r="L74" s="141">
        <f t="shared" si="21"/>
        <v>0</v>
      </c>
      <c r="M74" s="148">
        <v>0</v>
      </c>
      <c r="N74" s="141">
        <f t="shared" si="22"/>
        <v>0</v>
      </c>
      <c r="O74" s="148">
        <v>0</v>
      </c>
      <c r="P74" s="148">
        <v>0</v>
      </c>
      <c r="Q74" s="148">
        <f t="shared" si="23"/>
        <v>0</v>
      </c>
      <c r="R74" s="141">
        <f t="shared" si="30"/>
        <v>0</v>
      </c>
      <c r="S74" s="143">
        <v>0</v>
      </c>
      <c r="T74" s="141">
        <f t="shared" si="24"/>
        <v>0</v>
      </c>
      <c r="U74" s="144">
        <f t="shared" si="25"/>
        <v>0</v>
      </c>
      <c r="V74" s="144">
        <f t="shared" si="26"/>
        <v>0</v>
      </c>
      <c r="W74" s="144">
        <f t="shared" si="27"/>
        <v>0</v>
      </c>
      <c r="X74" s="144">
        <f t="shared" si="28"/>
        <v>0</v>
      </c>
      <c r="Y74" s="144">
        <f t="shared" si="31"/>
        <v>0</v>
      </c>
      <c r="Z74" s="144">
        <f t="shared" si="32"/>
        <v>0</v>
      </c>
      <c r="AA74" s="144">
        <f t="shared" si="29"/>
        <v>0</v>
      </c>
      <c r="AB74" s="145">
        <f t="shared" si="33"/>
        <v>0</v>
      </c>
      <c r="AC74" s="25"/>
      <c r="AD74" s="26"/>
      <c r="AE74" s="65"/>
      <c r="AF74" s="65"/>
      <c r="AG74" s="26"/>
      <c r="AH74" s="26"/>
      <c r="AI74" s="26"/>
      <c r="AJ74" s="26"/>
      <c r="AK74" s="26"/>
      <c r="AL74" s="26"/>
      <c r="AM74" s="26"/>
      <c r="AN74" s="26"/>
    </row>
    <row r="75" spans="1:40" ht="12.75">
      <c r="A75" s="152"/>
      <c r="B75" s="157"/>
      <c r="C75" s="153"/>
      <c r="D75" s="154"/>
      <c r="E75" s="148"/>
      <c r="F75" s="158"/>
      <c r="G75" s="158"/>
      <c r="H75" s="156"/>
      <c r="I75" s="97">
        <f t="shared" si="18"/>
        <v>2</v>
      </c>
      <c r="J75" s="98">
        <f t="shared" si="19"/>
        <v>2</v>
      </c>
      <c r="K75" s="141">
        <f t="shared" si="20"/>
        <v>0</v>
      </c>
      <c r="L75" s="141">
        <f t="shared" si="21"/>
        <v>0</v>
      </c>
      <c r="M75" s="148">
        <v>0</v>
      </c>
      <c r="N75" s="141">
        <f t="shared" si="22"/>
        <v>0</v>
      </c>
      <c r="O75" s="148">
        <v>0</v>
      </c>
      <c r="P75" s="148">
        <v>0</v>
      </c>
      <c r="Q75" s="148">
        <f t="shared" si="23"/>
        <v>0</v>
      </c>
      <c r="R75" s="141">
        <f t="shared" si="30"/>
        <v>0</v>
      </c>
      <c r="S75" s="143">
        <v>0</v>
      </c>
      <c r="T75" s="141">
        <f t="shared" si="24"/>
        <v>0</v>
      </c>
      <c r="U75" s="144">
        <f t="shared" si="25"/>
        <v>0</v>
      </c>
      <c r="V75" s="144">
        <f t="shared" si="26"/>
        <v>0</v>
      </c>
      <c r="W75" s="144">
        <f t="shared" si="27"/>
        <v>0</v>
      </c>
      <c r="X75" s="144">
        <f t="shared" si="28"/>
        <v>0</v>
      </c>
      <c r="Y75" s="144">
        <f t="shared" si="31"/>
        <v>0</v>
      </c>
      <c r="Z75" s="144">
        <f t="shared" si="32"/>
        <v>0</v>
      </c>
      <c r="AA75" s="144">
        <f t="shared" si="29"/>
        <v>0</v>
      </c>
      <c r="AB75" s="145">
        <f t="shared" si="33"/>
        <v>0</v>
      </c>
      <c r="AC75" s="25"/>
      <c r="AD75" s="26"/>
      <c r="AE75" s="65"/>
      <c r="AF75" s="65"/>
      <c r="AG75" s="26"/>
      <c r="AH75" s="26"/>
      <c r="AI75" s="26"/>
      <c r="AJ75" s="26"/>
      <c r="AK75" s="26"/>
      <c r="AL75" s="26"/>
      <c r="AM75" s="26"/>
      <c r="AN75" s="26"/>
    </row>
    <row r="76" spans="1:40" ht="12.75">
      <c r="A76" s="152"/>
      <c r="B76" s="157"/>
      <c r="C76" s="153"/>
      <c r="D76" s="154"/>
      <c r="E76" s="148"/>
      <c r="F76" s="158"/>
      <c r="G76" s="158"/>
      <c r="H76" s="156"/>
      <c r="I76" s="97">
        <f t="shared" si="18"/>
        <v>2</v>
      </c>
      <c r="J76" s="98">
        <f t="shared" si="19"/>
        <v>2</v>
      </c>
      <c r="K76" s="141">
        <f t="shared" si="20"/>
        <v>0</v>
      </c>
      <c r="L76" s="141">
        <f t="shared" si="21"/>
        <v>0</v>
      </c>
      <c r="M76" s="148">
        <v>0</v>
      </c>
      <c r="N76" s="141">
        <f t="shared" si="22"/>
        <v>0</v>
      </c>
      <c r="O76" s="148">
        <v>0</v>
      </c>
      <c r="P76" s="148">
        <v>0</v>
      </c>
      <c r="Q76" s="148">
        <f t="shared" si="23"/>
        <v>0</v>
      </c>
      <c r="R76" s="141">
        <f t="shared" si="30"/>
        <v>0</v>
      </c>
      <c r="S76" s="143">
        <v>0</v>
      </c>
      <c r="T76" s="141">
        <f t="shared" si="24"/>
        <v>0</v>
      </c>
      <c r="U76" s="144">
        <f t="shared" si="25"/>
        <v>0</v>
      </c>
      <c r="V76" s="144">
        <f t="shared" si="26"/>
        <v>0</v>
      </c>
      <c r="W76" s="144">
        <f t="shared" si="27"/>
        <v>0</v>
      </c>
      <c r="X76" s="144">
        <f t="shared" si="28"/>
        <v>0</v>
      </c>
      <c r="Y76" s="144">
        <f t="shared" si="31"/>
        <v>0</v>
      </c>
      <c r="Z76" s="144">
        <f t="shared" si="32"/>
        <v>0</v>
      </c>
      <c r="AA76" s="144">
        <f t="shared" si="29"/>
        <v>0</v>
      </c>
      <c r="AB76" s="145">
        <f t="shared" si="33"/>
        <v>0</v>
      </c>
      <c r="AC76" s="25"/>
      <c r="AD76" s="26"/>
      <c r="AE76" s="65"/>
      <c r="AF76" s="65"/>
      <c r="AG76" s="26"/>
      <c r="AH76" s="26"/>
      <c r="AI76" s="26"/>
      <c r="AJ76" s="26"/>
      <c r="AK76" s="26"/>
      <c r="AL76" s="26"/>
      <c r="AM76" s="26"/>
      <c r="AN76" s="26"/>
    </row>
    <row r="77" spans="1:40" ht="12.75">
      <c r="A77" s="152"/>
      <c r="B77" s="157"/>
      <c r="C77" s="153"/>
      <c r="D77" s="154"/>
      <c r="E77" s="148"/>
      <c r="F77" s="158"/>
      <c r="G77" s="158"/>
      <c r="H77" s="156"/>
      <c r="I77" s="97">
        <f t="shared" si="18"/>
        <v>2</v>
      </c>
      <c r="J77" s="98">
        <f t="shared" si="19"/>
        <v>2</v>
      </c>
      <c r="K77" s="141">
        <f t="shared" si="20"/>
        <v>0</v>
      </c>
      <c r="L77" s="141">
        <f t="shared" si="21"/>
        <v>0</v>
      </c>
      <c r="M77" s="148">
        <v>0</v>
      </c>
      <c r="N77" s="141">
        <f t="shared" si="22"/>
        <v>0</v>
      </c>
      <c r="O77" s="148">
        <v>0</v>
      </c>
      <c r="P77" s="148">
        <v>0</v>
      </c>
      <c r="Q77" s="148">
        <f t="shared" si="23"/>
        <v>0</v>
      </c>
      <c r="R77" s="141">
        <f t="shared" si="30"/>
        <v>0</v>
      </c>
      <c r="S77" s="143">
        <v>0</v>
      </c>
      <c r="T77" s="141">
        <f t="shared" si="24"/>
        <v>0</v>
      </c>
      <c r="U77" s="144">
        <f t="shared" si="25"/>
        <v>0</v>
      </c>
      <c r="V77" s="144">
        <f t="shared" si="26"/>
        <v>0</v>
      </c>
      <c r="W77" s="144">
        <f t="shared" si="27"/>
        <v>0</v>
      </c>
      <c r="X77" s="144">
        <f t="shared" si="28"/>
        <v>0</v>
      </c>
      <c r="Y77" s="144">
        <f t="shared" si="31"/>
        <v>0</v>
      </c>
      <c r="Z77" s="144">
        <f t="shared" si="32"/>
        <v>0</v>
      </c>
      <c r="AA77" s="144">
        <f t="shared" si="29"/>
        <v>0</v>
      </c>
      <c r="AB77" s="145">
        <f t="shared" si="33"/>
        <v>0</v>
      </c>
      <c r="AC77" s="25"/>
      <c r="AD77" s="26"/>
      <c r="AE77" s="65"/>
      <c r="AF77" s="65"/>
      <c r="AG77" s="26"/>
      <c r="AH77" s="26"/>
      <c r="AI77" s="26"/>
      <c r="AJ77" s="26"/>
      <c r="AK77" s="26"/>
      <c r="AL77" s="26"/>
      <c r="AM77" s="26"/>
      <c r="AN77" s="26"/>
    </row>
    <row r="78" spans="1:40" ht="12.75">
      <c r="A78" s="152"/>
      <c r="B78" s="157"/>
      <c r="C78" s="153"/>
      <c r="D78" s="154"/>
      <c r="E78" s="148"/>
      <c r="F78" s="158"/>
      <c r="G78" s="158"/>
      <c r="H78" s="156"/>
      <c r="I78" s="97">
        <f t="shared" si="18"/>
        <v>2</v>
      </c>
      <c r="J78" s="98">
        <f t="shared" si="19"/>
        <v>2</v>
      </c>
      <c r="K78" s="141">
        <f t="shared" si="20"/>
        <v>0</v>
      </c>
      <c r="L78" s="141">
        <f t="shared" si="21"/>
        <v>0</v>
      </c>
      <c r="M78" s="148">
        <v>0</v>
      </c>
      <c r="N78" s="141">
        <f t="shared" si="22"/>
        <v>0</v>
      </c>
      <c r="O78" s="148">
        <v>0</v>
      </c>
      <c r="P78" s="148">
        <v>0</v>
      </c>
      <c r="Q78" s="148">
        <f t="shared" si="23"/>
        <v>0</v>
      </c>
      <c r="R78" s="141">
        <f t="shared" si="30"/>
        <v>0</v>
      </c>
      <c r="S78" s="143">
        <v>0</v>
      </c>
      <c r="T78" s="141">
        <f t="shared" si="24"/>
        <v>0</v>
      </c>
      <c r="U78" s="144">
        <f t="shared" si="25"/>
        <v>0</v>
      </c>
      <c r="V78" s="144">
        <f t="shared" si="26"/>
        <v>0</v>
      </c>
      <c r="W78" s="144">
        <f t="shared" si="27"/>
        <v>0</v>
      </c>
      <c r="X78" s="144">
        <f t="shared" si="28"/>
        <v>0</v>
      </c>
      <c r="Y78" s="144">
        <f t="shared" si="31"/>
        <v>0</v>
      </c>
      <c r="Z78" s="144">
        <f t="shared" si="32"/>
        <v>0</v>
      </c>
      <c r="AA78" s="144">
        <f t="shared" si="29"/>
        <v>0</v>
      </c>
      <c r="AB78" s="145">
        <f t="shared" si="33"/>
        <v>0</v>
      </c>
      <c r="AC78" s="25"/>
      <c r="AD78" s="26"/>
      <c r="AE78" s="65"/>
      <c r="AF78" s="65"/>
      <c r="AG78" s="26"/>
      <c r="AH78" s="26"/>
      <c r="AI78" s="26"/>
      <c r="AJ78" s="26"/>
      <c r="AK78" s="26"/>
      <c r="AL78" s="26"/>
      <c r="AM78" s="26"/>
      <c r="AN78" s="26"/>
    </row>
    <row r="79" spans="1:40" ht="12.75">
      <c r="A79" s="152"/>
      <c r="B79" s="157"/>
      <c r="C79" s="153"/>
      <c r="D79" s="154"/>
      <c r="E79" s="148"/>
      <c r="F79" s="158"/>
      <c r="G79" s="158"/>
      <c r="H79" s="156"/>
      <c r="I79" s="97">
        <f t="shared" si="18"/>
        <v>2</v>
      </c>
      <c r="J79" s="98">
        <f t="shared" si="19"/>
        <v>2</v>
      </c>
      <c r="K79" s="141">
        <f t="shared" si="20"/>
        <v>0</v>
      </c>
      <c r="L79" s="141">
        <f t="shared" si="21"/>
        <v>0</v>
      </c>
      <c r="M79" s="148">
        <v>0</v>
      </c>
      <c r="N79" s="141">
        <f t="shared" si="22"/>
        <v>0</v>
      </c>
      <c r="O79" s="148">
        <v>0</v>
      </c>
      <c r="P79" s="148">
        <v>0</v>
      </c>
      <c r="Q79" s="148">
        <f t="shared" si="23"/>
        <v>0</v>
      </c>
      <c r="R79" s="141">
        <f t="shared" si="30"/>
        <v>0</v>
      </c>
      <c r="S79" s="143">
        <v>0</v>
      </c>
      <c r="T79" s="141">
        <f t="shared" si="24"/>
        <v>0</v>
      </c>
      <c r="U79" s="144">
        <f t="shared" si="25"/>
        <v>0</v>
      </c>
      <c r="V79" s="144">
        <f t="shared" si="26"/>
        <v>0</v>
      </c>
      <c r="W79" s="144">
        <f t="shared" si="27"/>
        <v>0</v>
      </c>
      <c r="X79" s="144">
        <f t="shared" si="28"/>
        <v>0</v>
      </c>
      <c r="Y79" s="144">
        <f t="shared" si="31"/>
        <v>0</v>
      </c>
      <c r="Z79" s="144">
        <f t="shared" si="32"/>
        <v>0</v>
      </c>
      <c r="AA79" s="144">
        <f t="shared" si="29"/>
        <v>0</v>
      </c>
      <c r="AB79" s="145">
        <f t="shared" si="33"/>
        <v>0</v>
      </c>
      <c r="AC79" s="25"/>
      <c r="AD79" s="26"/>
      <c r="AE79" s="65"/>
      <c r="AF79" s="65"/>
      <c r="AG79" s="26"/>
      <c r="AH79" s="26"/>
      <c r="AI79" s="26"/>
      <c r="AJ79" s="26"/>
      <c r="AK79" s="26"/>
      <c r="AL79" s="26"/>
      <c r="AM79" s="26"/>
      <c r="AN79" s="26"/>
    </row>
    <row r="80" spans="1:40" ht="12.75">
      <c r="A80" s="152"/>
      <c r="B80" s="157"/>
      <c r="C80" s="153"/>
      <c r="D80" s="154"/>
      <c r="E80" s="148"/>
      <c r="F80" s="158"/>
      <c r="G80" s="158"/>
      <c r="H80" s="156"/>
      <c r="I80" s="97">
        <f t="shared" si="18"/>
        <v>2</v>
      </c>
      <c r="J80" s="98">
        <f t="shared" si="19"/>
        <v>2</v>
      </c>
      <c r="K80" s="141">
        <f t="shared" si="20"/>
        <v>0</v>
      </c>
      <c r="L80" s="141">
        <f t="shared" si="21"/>
        <v>0</v>
      </c>
      <c r="M80" s="148">
        <v>0</v>
      </c>
      <c r="N80" s="141">
        <f t="shared" si="22"/>
        <v>0</v>
      </c>
      <c r="O80" s="148">
        <v>0</v>
      </c>
      <c r="P80" s="148">
        <v>0</v>
      </c>
      <c r="Q80" s="148">
        <f t="shared" si="23"/>
        <v>0</v>
      </c>
      <c r="R80" s="141">
        <f t="shared" si="30"/>
        <v>0</v>
      </c>
      <c r="S80" s="143">
        <v>0</v>
      </c>
      <c r="T80" s="141">
        <f t="shared" si="24"/>
        <v>0</v>
      </c>
      <c r="U80" s="144">
        <f t="shared" si="25"/>
        <v>0</v>
      </c>
      <c r="V80" s="144">
        <f t="shared" si="26"/>
        <v>0</v>
      </c>
      <c r="W80" s="144">
        <f t="shared" si="27"/>
        <v>0</v>
      </c>
      <c r="X80" s="144">
        <f t="shared" si="28"/>
        <v>0</v>
      </c>
      <c r="Y80" s="144">
        <f t="shared" si="31"/>
        <v>0</v>
      </c>
      <c r="Z80" s="144">
        <f t="shared" si="32"/>
        <v>0</v>
      </c>
      <c r="AA80" s="144">
        <f t="shared" si="29"/>
        <v>0</v>
      </c>
      <c r="AB80" s="145">
        <f t="shared" si="33"/>
        <v>0</v>
      </c>
      <c r="AC80" s="25"/>
      <c r="AD80" s="26"/>
      <c r="AE80" s="65"/>
      <c r="AF80" s="65"/>
      <c r="AG80" s="26"/>
      <c r="AH80" s="26"/>
      <c r="AI80" s="26"/>
      <c r="AJ80" s="26"/>
      <c r="AK80" s="26"/>
      <c r="AL80" s="26"/>
      <c r="AM80" s="26"/>
      <c r="AN80" s="26"/>
    </row>
    <row r="81" spans="1:51" ht="12.75">
      <c r="A81" s="152"/>
      <c r="B81" s="157"/>
      <c r="C81" s="153"/>
      <c r="D81" s="154"/>
      <c r="E81" s="148"/>
      <c r="F81" s="158"/>
      <c r="G81" s="158"/>
      <c r="H81" s="156"/>
      <c r="I81" s="97">
        <f t="shared" si="18"/>
        <v>2</v>
      </c>
      <c r="J81" s="98">
        <f t="shared" si="19"/>
        <v>2</v>
      </c>
      <c r="K81" s="141">
        <f t="shared" si="20"/>
        <v>0</v>
      </c>
      <c r="L81" s="141">
        <f t="shared" si="21"/>
        <v>0</v>
      </c>
      <c r="M81" s="148">
        <v>0</v>
      </c>
      <c r="N81" s="141">
        <f t="shared" si="22"/>
        <v>0</v>
      </c>
      <c r="O81" s="148">
        <v>0</v>
      </c>
      <c r="P81" s="148">
        <v>0</v>
      </c>
      <c r="Q81" s="148">
        <f t="shared" si="23"/>
        <v>0</v>
      </c>
      <c r="R81" s="141">
        <f t="shared" si="30"/>
        <v>0</v>
      </c>
      <c r="S81" s="143">
        <v>0</v>
      </c>
      <c r="T81" s="141">
        <f t="shared" si="24"/>
        <v>0</v>
      </c>
      <c r="U81" s="144">
        <f t="shared" si="25"/>
        <v>0</v>
      </c>
      <c r="V81" s="144">
        <f t="shared" si="26"/>
        <v>0</v>
      </c>
      <c r="W81" s="144">
        <f t="shared" si="27"/>
        <v>0</v>
      </c>
      <c r="X81" s="144">
        <f t="shared" si="28"/>
        <v>0</v>
      </c>
      <c r="Y81" s="144">
        <f t="shared" si="31"/>
        <v>0</v>
      </c>
      <c r="Z81" s="144">
        <f t="shared" si="32"/>
        <v>0</v>
      </c>
      <c r="AA81" s="144">
        <f t="shared" si="29"/>
        <v>0</v>
      </c>
      <c r="AB81" s="145">
        <f t="shared" si="33"/>
        <v>0</v>
      </c>
      <c r="AC81" s="25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X81" s="70"/>
      <c r="AY81" s="70"/>
    </row>
    <row r="82" spans="1:40" ht="12.75">
      <c r="A82" s="152"/>
      <c r="B82" s="157"/>
      <c r="C82" s="153"/>
      <c r="D82" s="154"/>
      <c r="E82" s="148"/>
      <c r="F82" s="158"/>
      <c r="G82" s="158"/>
      <c r="H82" s="156"/>
      <c r="I82" s="97">
        <f t="shared" si="18"/>
        <v>2</v>
      </c>
      <c r="J82" s="98">
        <f t="shared" si="19"/>
        <v>2</v>
      </c>
      <c r="K82" s="141">
        <f t="shared" si="20"/>
        <v>0</v>
      </c>
      <c r="L82" s="141">
        <f t="shared" si="21"/>
        <v>0</v>
      </c>
      <c r="M82" s="148">
        <v>0</v>
      </c>
      <c r="N82" s="141">
        <f t="shared" si="22"/>
        <v>0</v>
      </c>
      <c r="O82" s="148">
        <v>0</v>
      </c>
      <c r="P82" s="148">
        <v>0</v>
      </c>
      <c r="Q82" s="148">
        <f t="shared" si="23"/>
        <v>0</v>
      </c>
      <c r="R82" s="141">
        <f t="shared" si="30"/>
        <v>0</v>
      </c>
      <c r="S82" s="143">
        <v>0</v>
      </c>
      <c r="T82" s="141">
        <f t="shared" si="24"/>
        <v>0</v>
      </c>
      <c r="U82" s="144">
        <f t="shared" si="25"/>
        <v>0</v>
      </c>
      <c r="V82" s="144">
        <f t="shared" si="26"/>
        <v>0</v>
      </c>
      <c r="W82" s="144">
        <f t="shared" si="27"/>
        <v>0</v>
      </c>
      <c r="X82" s="144">
        <f t="shared" si="28"/>
        <v>0</v>
      </c>
      <c r="Y82" s="144">
        <f t="shared" si="31"/>
        <v>0</v>
      </c>
      <c r="Z82" s="144">
        <f t="shared" si="32"/>
        <v>0</v>
      </c>
      <c r="AA82" s="144">
        <f t="shared" si="29"/>
        <v>0</v>
      </c>
      <c r="AB82" s="145">
        <f t="shared" si="33"/>
        <v>0</v>
      </c>
      <c r="AC82" s="25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2.75">
      <c r="A83" s="152"/>
      <c r="B83" s="157"/>
      <c r="C83" s="153"/>
      <c r="D83" s="154"/>
      <c r="E83" s="148"/>
      <c r="F83" s="158"/>
      <c r="G83" s="158"/>
      <c r="H83" s="156"/>
      <c r="I83" s="97">
        <f t="shared" si="18"/>
        <v>2</v>
      </c>
      <c r="J83" s="98">
        <f t="shared" si="19"/>
        <v>2</v>
      </c>
      <c r="K83" s="141">
        <f t="shared" si="20"/>
        <v>0</v>
      </c>
      <c r="L83" s="141">
        <f t="shared" si="21"/>
        <v>0</v>
      </c>
      <c r="M83" s="142">
        <v>0</v>
      </c>
      <c r="N83" s="141">
        <f t="shared" si="22"/>
        <v>0</v>
      </c>
      <c r="O83" s="148">
        <v>0</v>
      </c>
      <c r="P83" s="148">
        <v>0</v>
      </c>
      <c r="Q83" s="148">
        <f t="shared" si="23"/>
        <v>0</v>
      </c>
      <c r="R83" s="141">
        <f t="shared" si="30"/>
        <v>0</v>
      </c>
      <c r="S83" s="143">
        <v>0</v>
      </c>
      <c r="T83" s="141">
        <f t="shared" si="24"/>
        <v>0</v>
      </c>
      <c r="U83" s="144">
        <f t="shared" si="25"/>
        <v>0</v>
      </c>
      <c r="V83" s="144">
        <f t="shared" si="26"/>
        <v>0</v>
      </c>
      <c r="W83" s="144">
        <f t="shared" si="27"/>
        <v>0</v>
      </c>
      <c r="X83" s="144">
        <f t="shared" si="28"/>
        <v>0</v>
      </c>
      <c r="Y83" s="144">
        <f t="shared" si="31"/>
        <v>0</v>
      </c>
      <c r="Z83" s="144">
        <f t="shared" si="32"/>
        <v>0</v>
      </c>
      <c r="AA83" s="144">
        <f t="shared" si="29"/>
        <v>0</v>
      </c>
      <c r="AB83" s="145">
        <f t="shared" si="33"/>
        <v>0</v>
      </c>
      <c r="AC83" s="25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2.75">
      <c r="A84" s="152"/>
      <c r="B84" s="157"/>
      <c r="C84" s="153"/>
      <c r="D84" s="154"/>
      <c r="E84" s="154"/>
      <c r="F84" s="154"/>
      <c r="G84" s="154"/>
      <c r="H84" s="156"/>
      <c r="I84" s="97"/>
      <c r="J84" s="102"/>
      <c r="K84" s="141"/>
      <c r="L84" s="141"/>
      <c r="M84" s="142"/>
      <c r="N84" s="141"/>
      <c r="O84" s="142"/>
      <c r="P84" s="142"/>
      <c r="Q84" s="148"/>
      <c r="R84" s="141"/>
      <c r="S84" s="143"/>
      <c r="T84" s="146" t="s">
        <v>117</v>
      </c>
      <c r="U84" s="146" t="s">
        <v>117</v>
      </c>
      <c r="V84" s="146" t="s">
        <v>117</v>
      </c>
      <c r="W84" s="146" t="s">
        <v>117</v>
      </c>
      <c r="X84" s="146" t="s">
        <v>117</v>
      </c>
      <c r="Y84" s="146" t="s">
        <v>117</v>
      </c>
      <c r="Z84" s="146" t="s">
        <v>117</v>
      </c>
      <c r="AA84" s="146" t="s">
        <v>117</v>
      </c>
      <c r="AB84" s="147" t="s">
        <v>117</v>
      </c>
      <c r="AC84" s="25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2.75">
      <c r="A85" s="58" t="s">
        <v>118</v>
      </c>
      <c r="B85" s="32"/>
      <c r="C85" s="89"/>
      <c r="D85" s="32"/>
      <c r="E85" s="32"/>
      <c r="F85" s="32"/>
      <c r="G85" s="32"/>
      <c r="H85" s="96"/>
      <c r="I85" s="97"/>
      <c r="J85" s="102">
        <f>IF(MOD(G85,7)=0,G85+2,IF(MOD(G85,7)=1,G85+1,G85))</f>
        <v>2</v>
      </c>
      <c r="K85" s="141"/>
      <c r="L85" s="141"/>
      <c r="M85" s="142"/>
      <c r="N85" s="141"/>
      <c r="O85" s="142"/>
      <c r="P85" s="142"/>
      <c r="Q85" s="142"/>
      <c r="R85" s="141"/>
      <c r="S85" s="143"/>
      <c r="T85" s="141">
        <f aca="true" t="shared" si="34" ref="T85:AB85">SUM(T65:T84)</f>
        <v>0</v>
      </c>
      <c r="U85" s="144">
        <f t="shared" si="34"/>
        <v>0</v>
      </c>
      <c r="V85" s="144">
        <f t="shared" si="34"/>
        <v>0</v>
      </c>
      <c r="W85" s="144">
        <f t="shared" si="34"/>
        <v>0</v>
      </c>
      <c r="X85" s="144">
        <f t="shared" si="34"/>
        <v>0</v>
      </c>
      <c r="Y85" s="144">
        <f t="shared" si="34"/>
        <v>0</v>
      </c>
      <c r="Z85" s="144">
        <f t="shared" si="34"/>
        <v>0</v>
      </c>
      <c r="AA85" s="144">
        <f t="shared" si="34"/>
        <v>0</v>
      </c>
      <c r="AB85" s="145">
        <f t="shared" si="34"/>
        <v>0</v>
      </c>
      <c r="AC85" s="25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2.75">
      <c r="A86" s="93"/>
      <c r="B86" s="32"/>
      <c r="C86" s="89"/>
      <c r="D86" s="32"/>
      <c r="E86" s="32"/>
      <c r="F86" s="32"/>
      <c r="G86" s="32"/>
      <c r="H86" s="32"/>
      <c r="I86" s="32"/>
      <c r="J86" s="103"/>
      <c r="K86" s="159"/>
      <c r="L86" s="159"/>
      <c r="M86" s="143"/>
      <c r="N86" s="159"/>
      <c r="O86" s="143"/>
      <c r="P86" s="143"/>
      <c r="Q86" s="143"/>
      <c r="R86" s="159"/>
      <c r="S86" s="143"/>
      <c r="T86" s="160" t="s">
        <v>119</v>
      </c>
      <c r="U86" s="160" t="s">
        <v>119</v>
      </c>
      <c r="V86" s="160" t="s">
        <v>119</v>
      </c>
      <c r="W86" s="160" t="s">
        <v>119</v>
      </c>
      <c r="X86" s="160" t="s">
        <v>119</v>
      </c>
      <c r="Y86" s="160" t="s">
        <v>119</v>
      </c>
      <c r="Z86" s="160" t="s">
        <v>119</v>
      </c>
      <c r="AA86" s="160" t="s">
        <v>119</v>
      </c>
      <c r="AB86" s="161" t="s">
        <v>119</v>
      </c>
      <c r="AC86" s="25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2.75">
      <c r="A87" s="93"/>
      <c r="B87" s="32"/>
      <c r="C87" s="89"/>
      <c r="D87" s="32"/>
      <c r="E87" s="32"/>
      <c r="F87" s="32"/>
      <c r="G87" s="32"/>
      <c r="H87" s="32"/>
      <c r="I87" s="32"/>
      <c r="J87" s="103"/>
      <c r="K87" s="103"/>
      <c r="L87" s="103"/>
      <c r="M87" s="32"/>
      <c r="N87" s="103"/>
      <c r="O87" s="32"/>
      <c r="P87" s="32"/>
      <c r="Q87" s="32"/>
      <c r="R87" s="103"/>
      <c r="S87" s="32"/>
      <c r="T87" s="32"/>
      <c r="U87" s="32"/>
      <c r="V87" s="32"/>
      <c r="W87" s="32"/>
      <c r="X87" s="104" t="s">
        <v>120</v>
      </c>
      <c r="Y87" s="32"/>
      <c r="Z87" s="32"/>
      <c r="AA87" s="32"/>
      <c r="AB87" s="105"/>
      <c r="AC87" s="25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12.75">
      <c r="A88" s="93"/>
      <c r="B88" s="32"/>
      <c r="C88" s="89"/>
      <c r="D88" s="32"/>
      <c r="E88" s="32"/>
      <c r="F88" s="32"/>
      <c r="G88" s="32"/>
      <c r="H88" s="32"/>
      <c r="I88" s="32"/>
      <c r="J88" s="103"/>
      <c r="K88" s="103"/>
      <c r="L88" s="103"/>
      <c r="M88" s="32"/>
      <c r="N88" s="103"/>
      <c r="O88" s="32"/>
      <c r="P88" s="32"/>
      <c r="Q88" s="32"/>
      <c r="R88" s="103"/>
      <c r="S88" s="32"/>
      <c r="T88" s="32"/>
      <c r="U88" s="32"/>
      <c r="V88" s="32"/>
      <c r="W88" s="32"/>
      <c r="X88" s="89" t="s">
        <v>121</v>
      </c>
      <c r="Y88" s="32"/>
      <c r="Z88" s="32"/>
      <c r="AA88" s="32"/>
      <c r="AB88" s="105"/>
      <c r="AC88" s="25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12.75">
      <c r="A89" s="93"/>
      <c r="B89" s="32"/>
      <c r="C89" s="89"/>
      <c r="D89" s="32"/>
      <c r="E89" s="32"/>
      <c r="F89" s="32"/>
      <c r="G89" s="32"/>
      <c r="H89" s="32"/>
      <c r="I89" s="32"/>
      <c r="J89" s="103"/>
      <c r="K89" s="103"/>
      <c r="L89" s="103"/>
      <c r="M89" s="32"/>
      <c r="N89" s="103"/>
      <c r="O89" s="32"/>
      <c r="P89" s="32"/>
      <c r="Q89" s="32"/>
      <c r="R89" s="103"/>
      <c r="S89" s="32"/>
      <c r="T89" s="32"/>
      <c r="U89" s="32"/>
      <c r="V89" s="32"/>
      <c r="W89" s="32"/>
      <c r="X89" s="42" t="s">
        <v>122</v>
      </c>
      <c r="Y89" s="32"/>
      <c r="Z89" s="32"/>
      <c r="AA89" s="32"/>
      <c r="AB89" s="105"/>
      <c r="AC89" s="25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12.75">
      <c r="A90" s="58" t="s">
        <v>123</v>
      </c>
      <c r="B90" s="32"/>
      <c r="C90" s="89"/>
      <c r="D90" s="32"/>
      <c r="E90" s="32"/>
      <c r="F90" s="32"/>
      <c r="G90" s="32"/>
      <c r="H90" s="32"/>
      <c r="I90" s="32"/>
      <c r="J90" s="103"/>
      <c r="K90" s="103"/>
      <c r="L90" s="103"/>
      <c r="M90" s="32"/>
      <c r="N90" s="103"/>
      <c r="O90" s="32"/>
      <c r="P90" s="32"/>
      <c r="Q90" s="32"/>
      <c r="R90" s="103"/>
      <c r="S90" s="32"/>
      <c r="T90" s="32"/>
      <c r="U90" s="104" t="s">
        <v>124</v>
      </c>
      <c r="V90" s="32"/>
      <c r="W90" s="32"/>
      <c r="X90" s="106">
        <f>X52</f>
        <v>0.097</v>
      </c>
      <c r="Y90" s="32"/>
      <c r="Z90" s="149">
        <v>0</v>
      </c>
      <c r="AA90" s="144">
        <f>Z90*X90</f>
        <v>0</v>
      </c>
      <c r="AB90" s="145">
        <f aca="true" t="shared" si="35" ref="AB90:AB95">Z90+AA90</f>
        <v>0</v>
      </c>
      <c r="AC90" s="25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2.75">
      <c r="A91" s="93"/>
      <c r="B91" s="32"/>
      <c r="C91" s="89"/>
      <c r="D91" s="32"/>
      <c r="E91" s="32"/>
      <c r="F91" s="32"/>
      <c r="G91" s="32"/>
      <c r="H91" s="32"/>
      <c r="I91" s="32"/>
      <c r="J91" s="103"/>
      <c r="K91" s="103"/>
      <c r="L91" s="103"/>
      <c r="M91" s="32"/>
      <c r="N91" s="103"/>
      <c r="O91" s="32"/>
      <c r="P91" s="32"/>
      <c r="Q91" s="32"/>
      <c r="R91" s="103"/>
      <c r="S91" s="32"/>
      <c r="T91" s="32"/>
      <c r="U91" s="107" t="s">
        <v>125</v>
      </c>
      <c r="V91" s="32"/>
      <c r="W91" s="32"/>
      <c r="X91" s="106">
        <f>X53</f>
        <v>0.308</v>
      </c>
      <c r="Y91" s="32"/>
      <c r="Z91" s="149">
        <v>0</v>
      </c>
      <c r="AA91" s="144">
        <f>Z91*X91</f>
        <v>0</v>
      </c>
      <c r="AB91" s="145">
        <f t="shared" si="35"/>
        <v>0</v>
      </c>
      <c r="AC91" s="25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12.75">
      <c r="A92" s="93"/>
      <c r="B92" s="32"/>
      <c r="C92" s="89"/>
      <c r="D92" s="32"/>
      <c r="E92" s="32"/>
      <c r="F92" s="32"/>
      <c r="G92" s="32"/>
      <c r="H92" s="32"/>
      <c r="I92" s="32"/>
      <c r="J92" s="103"/>
      <c r="K92" s="103"/>
      <c r="L92" s="103"/>
      <c r="M92" s="32"/>
      <c r="N92" s="103"/>
      <c r="O92" s="32"/>
      <c r="P92" s="32"/>
      <c r="Q92" s="32"/>
      <c r="R92" s="103"/>
      <c r="S92" s="32"/>
      <c r="T92" s="32"/>
      <c r="U92" s="107" t="s">
        <v>186</v>
      </c>
      <c r="V92" s="32"/>
      <c r="W92" s="32"/>
      <c r="X92" s="106">
        <f>X54</f>
        <v>0</v>
      </c>
      <c r="Y92" s="32"/>
      <c r="Z92" s="149">
        <v>0</v>
      </c>
      <c r="AA92" s="144">
        <f>Z92*X92</f>
        <v>0</v>
      </c>
      <c r="AB92" s="145">
        <f t="shared" si="35"/>
        <v>0</v>
      </c>
      <c r="AC92" s="25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12.75">
      <c r="A93" s="93"/>
      <c r="B93" s="32"/>
      <c r="C93" s="89"/>
      <c r="D93" s="32"/>
      <c r="E93" s="32"/>
      <c r="F93" s="32"/>
      <c r="G93" s="32"/>
      <c r="H93" s="32"/>
      <c r="I93" s="32"/>
      <c r="J93" s="103"/>
      <c r="K93" s="103"/>
      <c r="L93" s="103"/>
      <c r="M93" s="32"/>
      <c r="N93" s="103"/>
      <c r="O93" s="32"/>
      <c r="P93" s="32"/>
      <c r="Q93" s="32"/>
      <c r="R93" s="103"/>
      <c r="S93" s="32"/>
      <c r="T93" s="32"/>
      <c r="U93" s="104" t="s">
        <v>126</v>
      </c>
      <c r="V93" s="32"/>
      <c r="W93" s="32"/>
      <c r="X93" s="106">
        <f>X55</f>
        <v>0.518</v>
      </c>
      <c r="Y93" s="32"/>
      <c r="Z93" s="149">
        <v>0</v>
      </c>
      <c r="AA93" s="144">
        <f>Z93*X93</f>
        <v>0</v>
      </c>
      <c r="AB93" s="145">
        <f t="shared" si="35"/>
        <v>0</v>
      </c>
      <c r="AC93" s="25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12.75">
      <c r="A94" s="93"/>
      <c r="B94" s="32"/>
      <c r="C94" s="89"/>
      <c r="D94" s="32"/>
      <c r="E94" s="32"/>
      <c r="F94" s="32"/>
      <c r="G94" s="32"/>
      <c r="H94" s="32"/>
      <c r="I94" s="32"/>
      <c r="J94" s="103"/>
      <c r="K94" s="103"/>
      <c r="L94" s="103"/>
      <c r="M94" s="32"/>
      <c r="N94" s="103"/>
      <c r="O94" s="32"/>
      <c r="P94" s="32"/>
      <c r="Q94" s="32"/>
      <c r="R94" s="103"/>
      <c r="S94" s="32"/>
      <c r="T94" s="32"/>
      <c r="U94" s="104" t="s">
        <v>127</v>
      </c>
      <c r="V94" s="32"/>
      <c r="W94" s="32"/>
      <c r="X94" s="106">
        <f>X56</f>
        <v>0.088</v>
      </c>
      <c r="Y94" s="32"/>
      <c r="Z94" s="149">
        <v>0</v>
      </c>
      <c r="AA94" s="144">
        <f>Z94*X94</f>
        <v>0</v>
      </c>
      <c r="AB94" s="145">
        <f t="shared" si="35"/>
        <v>0</v>
      </c>
      <c r="AC94" s="25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12.75">
      <c r="A95" s="93"/>
      <c r="B95" s="32"/>
      <c r="C95" s="89"/>
      <c r="D95" s="32"/>
      <c r="E95" s="32"/>
      <c r="F95" s="32"/>
      <c r="G95" s="32"/>
      <c r="H95" s="32"/>
      <c r="I95" s="32"/>
      <c r="J95" s="103"/>
      <c r="K95" s="103"/>
      <c r="L95" s="103"/>
      <c r="M95" s="32"/>
      <c r="N95" s="103"/>
      <c r="O95" s="32"/>
      <c r="P95" s="32"/>
      <c r="Q95" s="32"/>
      <c r="R95" s="103"/>
      <c r="S95" s="32"/>
      <c r="T95" s="32"/>
      <c r="U95" s="104" t="s">
        <v>128</v>
      </c>
      <c r="V95" s="32"/>
      <c r="W95" s="32"/>
      <c r="X95" s="108" t="s">
        <v>129</v>
      </c>
      <c r="Y95" s="32"/>
      <c r="Z95" s="149">
        <v>0</v>
      </c>
      <c r="AA95" s="144">
        <v>0</v>
      </c>
      <c r="AB95" s="145">
        <f t="shared" si="35"/>
        <v>0</v>
      </c>
      <c r="AC95" s="25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12.75">
      <c r="A96" s="93"/>
      <c r="B96" s="32"/>
      <c r="C96" s="89"/>
      <c r="D96" s="32"/>
      <c r="E96" s="32"/>
      <c r="F96" s="32"/>
      <c r="G96" s="32"/>
      <c r="H96" s="32"/>
      <c r="I96" s="32"/>
      <c r="J96" s="103"/>
      <c r="K96" s="103"/>
      <c r="L96" s="103"/>
      <c r="M96" s="32"/>
      <c r="N96" s="103"/>
      <c r="O96" s="32"/>
      <c r="P96" s="32"/>
      <c r="Q96" s="32"/>
      <c r="R96" s="103"/>
      <c r="S96" s="32"/>
      <c r="T96" s="32"/>
      <c r="U96" s="32"/>
      <c r="V96" s="32"/>
      <c r="W96" s="32"/>
      <c r="X96" s="32"/>
      <c r="Y96" s="32"/>
      <c r="Z96" s="109" t="s">
        <v>117</v>
      </c>
      <c r="AA96" s="110" t="s">
        <v>117</v>
      </c>
      <c r="AB96" s="111" t="s">
        <v>117</v>
      </c>
      <c r="AC96" s="25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12.75">
      <c r="A97" s="58" t="s">
        <v>130</v>
      </c>
      <c r="B97" s="32"/>
      <c r="C97" s="89"/>
      <c r="D97" s="32"/>
      <c r="E97" s="32"/>
      <c r="F97" s="32"/>
      <c r="G97" s="32"/>
      <c r="H97" s="32"/>
      <c r="I97" s="97">
        <f>IF(MOD(F97,7)=0,F97+2,IF(MOD(F97,7)=1,F97+1,F97))</f>
        <v>2</v>
      </c>
      <c r="J97" s="102">
        <f>IF(MOD(G97,7)=0,G97+2,IF(MOD(G97,7)=1,G97+1,G97))</f>
        <v>2</v>
      </c>
      <c r="K97" s="112" t="s">
        <v>60</v>
      </c>
      <c r="L97" s="112" t="s">
        <v>60</v>
      </c>
      <c r="M97" s="113" t="s">
        <v>60</v>
      </c>
      <c r="N97" s="112" t="s">
        <v>60</v>
      </c>
      <c r="O97" s="113" t="s">
        <v>60</v>
      </c>
      <c r="P97" s="113" t="s">
        <v>60</v>
      </c>
      <c r="Q97" s="113" t="s">
        <v>60</v>
      </c>
      <c r="R97" s="112" t="s">
        <v>60</v>
      </c>
      <c r="S97" s="104" t="s">
        <v>60</v>
      </c>
      <c r="T97" s="113" t="s">
        <v>60</v>
      </c>
      <c r="U97" s="114" t="s">
        <v>60</v>
      </c>
      <c r="V97" s="114" t="s">
        <v>60</v>
      </c>
      <c r="W97" s="114" t="s">
        <v>131</v>
      </c>
      <c r="X97" s="114" t="s">
        <v>60</v>
      </c>
      <c r="Y97" s="115"/>
      <c r="Z97" s="116">
        <f>SUM(Z85:Z96)</f>
        <v>0</v>
      </c>
      <c r="AA97" s="117">
        <f>SUM(AA85:AA96)</f>
        <v>0</v>
      </c>
      <c r="AB97" s="118">
        <f>SUM(AB85:AB96)</f>
        <v>0</v>
      </c>
      <c r="AC97" s="25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12.75">
      <c r="A98" s="58"/>
      <c r="B98" s="32"/>
      <c r="C98" s="89"/>
      <c r="D98" s="32"/>
      <c r="E98" s="32"/>
      <c r="F98" s="32"/>
      <c r="G98" s="32"/>
      <c r="H98" s="32"/>
      <c r="I98" s="97"/>
      <c r="J98" s="102"/>
      <c r="K98" s="112"/>
      <c r="L98" s="112"/>
      <c r="M98" s="113"/>
      <c r="N98" s="112"/>
      <c r="O98" s="113"/>
      <c r="P98" s="113"/>
      <c r="Q98" s="113"/>
      <c r="R98" s="112"/>
      <c r="S98" s="104"/>
      <c r="T98" s="113"/>
      <c r="U98" s="114"/>
      <c r="V98" s="114"/>
      <c r="W98" s="114"/>
      <c r="X98" s="114"/>
      <c r="Y98" s="115"/>
      <c r="Z98" s="116"/>
      <c r="AA98" s="117"/>
      <c r="AB98" s="118"/>
      <c r="AC98" s="25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2.75">
      <c r="A99" s="71" t="s">
        <v>193</v>
      </c>
      <c r="B99" s="30"/>
      <c r="C99" s="72" t="s">
        <v>187</v>
      </c>
      <c r="D99" s="30"/>
      <c r="E99" s="30"/>
      <c r="F99" s="73"/>
      <c r="G99" s="73"/>
      <c r="H99" s="72" t="s">
        <v>91</v>
      </c>
      <c r="I99" s="30"/>
      <c r="J99" s="30"/>
      <c r="K99" s="72" t="s">
        <v>92</v>
      </c>
      <c r="L99" s="72"/>
      <c r="M99" s="74"/>
      <c r="N99" s="74"/>
      <c r="O99" s="74"/>
      <c r="P99" s="74"/>
      <c r="Q99" s="74"/>
      <c r="R99" s="72" t="s">
        <v>3</v>
      </c>
      <c r="S99" s="30"/>
      <c r="T99" s="72" t="s">
        <v>4</v>
      </c>
      <c r="U99" s="30"/>
      <c r="V99" s="75"/>
      <c r="W99" s="75"/>
      <c r="X99" s="75"/>
      <c r="Y99" s="75"/>
      <c r="Z99" s="75"/>
      <c r="AA99" s="75"/>
      <c r="AB99" s="76"/>
      <c r="AC99" s="25"/>
      <c r="AD99" s="26"/>
      <c r="AE99" s="65"/>
      <c r="AF99" s="65"/>
      <c r="AG99" s="26"/>
      <c r="AH99" s="26"/>
      <c r="AI99" s="26"/>
      <c r="AJ99" s="65"/>
      <c r="AK99" s="26"/>
      <c r="AL99" s="26"/>
      <c r="AM99" s="26"/>
      <c r="AN99" s="26"/>
    </row>
    <row r="100" spans="1:40" ht="12.75">
      <c r="A100" s="77"/>
      <c r="B100" s="78" t="s">
        <v>93</v>
      </c>
      <c r="C100" s="79"/>
      <c r="D100" s="80" t="s">
        <v>60</v>
      </c>
      <c r="E100" s="79" t="s">
        <v>94</v>
      </c>
      <c r="F100" s="79" t="s">
        <v>95</v>
      </c>
      <c r="G100" s="79" t="s">
        <v>96</v>
      </c>
      <c r="H100" s="79" t="s">
        <v>97</v>
      </c>
      <c r="I100" s="81"/>
      <c r="J100" s="81"/>
      <c r="K100" s="79" t="s">
        <v>97</v>
      </c>
      <c r="L100" s="79" t="s">
        <v>92</v>
      </c>
      <c r="M100" s="82"/>
      <c r="N100" s="83" t="s">
        <v>98</v>
      </c>
      <c r="O100" s="82"/>
      <c r="P100" s="79" t="s">
        <v>99</v>
      </c>
      <c r="Q100" s="82"/>
      <c r="R100" s="79" t="s">
        <v>100</v>
      </c>
      <c r="S100" s="81"/>
      <c r="T100" s="79" t="s">
        <v>91</v>
      </c>
      <c r="U100" s="79" t="s">
        <v>101</v>
      </c>
      <c r="V100" s="79" t="s">
        <v>102</v>
      </c>
      <c r="W100" s="79" t="s">
        <v>52</v>
      </c>
      <c r="X100" s="79" t="s">
        <v>53</v>
      </c>
      <c r="Y100" s="79" t="s">
        <v>3</v>
      </c>
      <c r="Z100" s="79" t="s">
        <v>3</v>
      </c>
      <c r="AA100" s="79" t="s">
        <v>3</v>
      </c>
      <c r="AB100" s="84" t="s">
        <v>3</v>
      </c>
      <c r="AC100" s="25"/>
      <c r="AD100" s="26"/>
      <c r="AE100" s="65"/>
      <c r="AF100" s="65"/>
      <c r="AG100" s="26"/>
      <c r="AH100" s="26"/>
      <c r="AI100" s="26"/>
      <c r="AJ100" s="65"/>
      <c r="AK100" s="26"/>
      <c r="AL100" s="26"/>
      <c r="AM100" s="26"/>
      <c r="AN100" s="26"/>
    </row>
    <row r="101" spans="1:86" ht="12.75">
      <c r="A101" s="85" t="s">
        <v>103</v>
      </c>
      <c r="B101" s="86" t="s">
        <v>104</v>
      </c>
      <c r="C101" s="86" t="s">
        <v>105</v>
      </c>
      <c r="D101" s="86" t="s">
        <v>106</v>
      </c>
      <c r="E101" s="86" t="s">
        <v>107</v>
      </c>
      <c r="F101" s="86" t="s">
        <v>8</v>
      </c>
      <c r="G101" s="86" t="s">
        <v>8</v>
      </c>
      <c r="H101" s="86" t="s">
        <v>108</v>
      </c>
      <c r="I101" s="87"/>
      <c r="J101" s="87"/>
      <c r="K101" s="86" t="s">
        <v>109</v>
      </c>
      <c r="L101" s="86" t="s">
        <v>110</v>
      </c>
      <c r="M101" s="86" t="s">
        <v>52</v>
      </c>
      <c r="N101" s="86" t="s">
        <v>111</v>
      </c>
      <c r="O101" s="86" t="s">
        <v>102</v>
      </c>
      <c r="P101" s="86" t="s">
        <v>112</v>
      </c>
      <c r="Q101" s="86" t="s">
        <v>113</v>
      </c>
      <c r="R101" s="86" t="s">
        <v>61</v>
      </c>
      <c r="S101" s="87"/>
      <c r="T101" s="86" t="s">
        <v>110</v>
      </c>
      <c r="U101" s="86" t="s">
        <v>114</v>
      </c>
      <c r="V101" s="86" t="s">
        <v>61</v>
      </c>
      <c r="W101" s="86" t="s">
        <v>61</v>
      </c>
      <c r="X101" s="86" t="s">
        <v>61</v>
      </c>
      <c r="Y101" s="86" t="s">
        <v>61</v>
      </c>
      <c r="Z101" s="86" t="s">
        <v>115</v>
      </c>
      <c r="AA101" s="86" t="s">
        <v>28</v>
      </c>
      <c r="AB101" s="88" t="s">
        <v>116</v>
      </c>
      <c r="AC101" s="25"/>
      <c r="AD101" s="26"/>
      <c r="AE101" s="65"/>
      <c r="AF101" s="65"/>
      <c r="AG101" s="26"/>
      <c r="AH101" s="26"/>
      <c r="AI101" s="26"/>
      <c r="AJ101" s="65"/>
      <c r="AK101" s="26"/>
      <c r="AL101" s="26"/>
      <c r="AM101" s="26"/>
      <c r="AN101" s="26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</row>
    <row r="102" spans="1:40" ht="12.75">
      <c r="A102" s="177"/>
      <c r="B102" s="178"/>
      <c r="C102" s="153"/>
      <c r="D102" s="178"/>
      <c r="E102" s="178"/>
      <c r="F102" s="178"/>
      <c r="G102" s="178"/>
      <c r="H102" s="178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90"/>
      <c r="AC102" s="91"/>
      <c r="AD102" s="92"/>
      <c r="AE102" s="65"/>
      <c r="AF102" s="65"/>
      <c r="AG102" s="26"/>
      <c r="AH102" s="26"/>
      <c r="AI102" s="26"/>
      <c r="AJ102" s="65"/>
      <c r="AK102" s="26"/>
      <c r="AL102" s="26"/>
      <c r="AM102" s="26"/>
      <c r="AN102" s="26"/>
    </row>
    <row r="103" spans="1:40" ht="12.75">
      <c r="A103" s="184"/>
      <c r="B103" s="94"/>
      <c r="C103" s="153"/>
      <c r="D103" s="154"/>
      <c r="E103" s="148"/>
      <c r="F103" s="155"/>
      <c r="G103" s="155"/>
      <c r="H103" s="156"/>
      <c r="I103" s="97">
        <f aca="true" t="shared" si="36" ref="I103:I114">IF(MOD(F103,7)=0,F103+2,IF(MOD(F103,7)=1,F103+1,F103))</f>
        <v>2</v>
      </c>
      <c r="J103" s="98">
        <f aca="true" t="shared" si="37" ref="J103:J114">IF(MOD(G103,7)=0,G103+2,IF(MOD(G103,7)=1,G103+1,G103))</f>
        <v>2</v>
      </c>
      <c r="K103" s="141">
        <f aca="true" t="shared" si="38" ref="K103:K114">(IF(OR(MOD(G103,7)=1,MOD(G103,7)=0),(J103-I103),J103-I103+1))-((((J103-(MOD(J103,7)))-(I103-(MOD(I103,7))))/7)*2)</f>
        <v>0</v>
      </c>
      <c r="L103" s="141">
        <f aca="true" t="shared" si="39" ref="L103:L114">IF(G103&lt;=$B$9,0,IF(F103&gt;=$B$9,K103,(IF(OR(MOD(G103,7)=1,MOD(G103,7)=0),(J103-($B$9+2)),(J103-($B$9+1))))-(((J103-MOD(J103,7)+1)-($B$9+1))/7*2)))</f>
        <v>0</v>
      </c>
      <c r="M103" s="148">
        <v>0</v>
      </c>
      <c r="N103" s="141">
        <f aca="true" t="shared" si="40" ref="N103:N114">IF(G103&lt;=$B$9,0,IF(F103&gt;=$B$9,(VLOOKUP(F103,$F$392:$G$404,2)-VLOOKUP(G103,$F$392:$G$404,2))*-1,(VLOOKUP($B$9,$F$392:$G$406,2)-VLOOKUP(G103,$F$392:$G$404,2))*-1))*(VLOOKUP(E103,$F$408:$G$419,2))</f>
        <v>0</v>
      </c>
      <c r="O103" s="148">
        <v>0</v>
      </c>
      <c r="P103" s="148">
        <v>0</v>
      </c>
      <c r="Q103" s="148">
        <f aca="true" t="shared" si="41" ref="Q103:Q114">IF(AND(E103&gt;=0,E103&lt;=4),(L103*-0.15-N103),IF(AND(E103&gt;=5,E103&lt;=6),(L103*-0.125-N103),IF(AND(E103&gt;=7,E103&lt;=7),(L103*-0.15-N103),IF(AND(E103&gt;=8,E103&lt;=11),(0),IF(AND(E103&gt;=12,E103&lt;=12),(L103*-0.06-N103))))))</f>
        <v>0</v>
      </c>
      <c r="R103" s="141">
        <f>SUM(M103:Q103)</f>
        <v>0</v>
      </c>
      <c r="S103" s="143">
        <v>0</v>
      </c>
      <c r="T103" s="141">
        <f aca="true" t="shared" si="42" ref="T103:T114">IF(L103&lt;=0,0,IF(L103&lt;=ABS(R103),0,IF(B103&gt;150,(L103/14),(H103*(L103+R103))+(1.5*S103))))</f>
        <v>0</v>
      </c>
      <c r="U103" s="144">
        <f aca="true" t="shared" si="43" ref="U103:U114">IF(B103&gt;150,((B103/(K103/14))*T103),(B103*T103))</f>
        <v>0</v>
      </c>
      <c r="V103" s="144">
        <f aca="true" t="shared" si="44" ref="V103:V114">VLOOKUP(E103,$S$8:$AA$20,4)*U103</f>
        <v>0</v>
      </c>
      <c r="W103" s="144">
        <f aca="true" t="shared" si="45" ref="W103:W114">VLOOKUP(E103,$S$8:$AA$20,5)*U103</f>
        <v>0</v>
      </c>
      <c r="X103" s="144">
        <f aca="true" t="shared" si="46" ref="X103:X114">VLOOKUP(E103,$S$8:$AA$20,6)*U103</f>
        <v>0</v>
      </c>
      <c r="Y103" s="144">
        <f>SUM(V103+W103+X103)</f>
        <v>0</v>
      </c>
      <c r="Z103" s="144">
        <f>SUM(U103:X103)</f>
        <v>0</v>
      </c>
      <c r="AA103" s="144">
        <f aca="true" t="shared" si="47" ref="AA103:AA114">VLOOKUP(E103,$S$8:$AA$19,9)*Z103</f>
        <v>0</v>
      </c>
      <c r="AB103" s="145">
        <f>Z103+AA103</f>
        <v>0</v>
      </c>
      <c r="AC103" s="91"/>
      <c r="AD103" s="92"/>
      <c r="AE103" s="65"/>
      <c r="AF103" s="65"/>
      <c r="AG103" s="26"/>
      <c r="AH103" s="26"/>
      <c r="AI103" s="26"/>
      <c r="AJ103" s="26"/>
      <c r="AK103" s="26"/>
      <c r="AL103" s="26"/>
      <c r="AM103" s="26"/>
      <c r="AN103" s="26"/>
    </row>
    <row r="104" spans="1:40" ht="12.75">
      <c r="A104" s="184"/>
      <c r="B104" s="94"/>
      <c r="C104" s="153"/>
      <c r="D104" s="154"/>
      <c r="E104" s="148"/>
      <c r="F104" s="155"/>
      <c r="G104" s="155"/>
      <c r="H104" s="156"/>
      <c r="I104" s="97">
        <f t="shared" si="36"/>
        <v>2</v>
      </c>
      <c r="J104" s="98">
        <f t="shared" si="37"/>
        <v>2</v>
      </c>
      <c r="K104" s="141">
        <f t="shared" si="38"/>
        <v>0</v>
      </c>
      <c r="L104" s="141">
        <f t="shared" si="39"/>
        <v>0</v>
      </c>
      <c r="M104" s="148">
        <v>0</v>
      </c>
      <c r="N104" s="141">
        <f t="shared" si="40"/>
        <v>0</v>
      </c>
      <c r="O104" s="148">
        <v>0</v>
      </c>
      <c r="P104" s="148">
        <v>0</v>
      </c>
      <c r="Q104" s="148">
        <f t="shared" si="41"/>
        <v>0</v>
      </c>
      <c r="R104" s="141">
        <f aca="true" t="shared" si="48" ref="R104:R114">SUM(M104:Q104)</f>
        <v>0</v>
      </c>
      <c r="S104" s="143">
        <v>0</v>
      </c>
      <c r="T104" s="141">
        <f t="shared" si="42"/>
        <v>0</v>
      </c>
      <c r="U104" s="144">
        <f t="shared" si="43"/>
        <v>0</v>
      </c>
      <c r="V104" s="144">
        <f t="shared" si="44"/>
        <v>0</v>
      </c>
      <c r="W104" s="144">
        <f t="shared" si="45"/>
        <v>0</v>
      </c>
      <c r="X104" s="144">
        <f t="shared" si="46"/>
        <v>0</v>
      </c>
      <c r="Y104" s="144">
        <f aca="true" t="shared" si="49" ref="Y104:Y114">SUM(V104+W104+X104)</f>
        <v>0</v>
      </c>
      <c r="Z104" s="144">
        <f aca="true" t="shared" si="50" ref="Z104:Z114">SUM(U104:X104)</f>
        <v>0</v>
      </c>
      <c r="AA104" s="144">
        <f t="shared" si="47"/>
        <v>0</v>
      </c>
      <c r="AB104" s="145">
        <f aca="true" t="shared" si="51" ref="AB104:AB114">Z104+AA104</f>
        <v>0</v>
      </c>
      <c r="AC104" s="91"/>
      <c r="AD104" s="92"/>
      <c r="AE104" s="65"/>
      <c r="AF104" s="65"/>
      <c r="AG104" s="26"/>
      <c r="AH104" s="26"/>
      <c r="AI104" s="26"/>
      <c r="AJ104" s="26"/>
      <c r="AK104" s="26"/>
      <c r="AL104" s="26"/>
      <c r="AM104" s="26"/>
      <c r="AN104" s="26"/>
    </row>
    <row r="105" spans="1:40" ht="12.75">
      <c r="A105" s="152"/>
      <c r="B105" s="157"/>
      <c r="C105" s="153"/>
      <c r="D105" s="154"/>
      <c r="E105" s="148"/>
      <c r="F105" s="158"/>
      <c r="G105" s="158"/>
      <c r="H105" s="156"/>
      <c r="I105" s="97">
        <f t="shared" si="36"/>
        <v>2</v>
      </c>
      <c r="J105" s="98">
        <f t="shared" si="37"/>
        <v>2</v>
      </c>
      <c r="K105" s="141">
        <f t="shared" si="38"/>
        <v>0</v>
      </c>
      <c r="L105" s="141">
        <f t="shared" si="39"/>
        <v>0</v>
      </c>
      <c r="M105" s="148">
        <v>0</v>
      </c>
      <c r="N105" s="141">
        <f t="shared" si="40"/>
        <v>0</v>
      </c>
      <c r="O105" s="148">
        <v>0</v>
      </c>
      <c r="P105" s="148">
        <v>0</v>
      </c>
      <c r="Q105" s="148">
        <f t="shared" si="41"/>
        <v>0</v>
      </c>
      <c r="R105" s="141">
        <f t="shared" si="48"/>
        <v>0</v>
      </c>
      <c r="S105" s="143">
        <v>0</v>
      </c>
      <c r="T105" s="141">
        <f t="shared" si="42"/>
        <v>0</v>
      </c>
      <c r="U105" s="144">
        <f t="shared" si="43"/>
        <v>0</v>
      </c>
      <c r="V105" s="144">
        <f t="shared" si="44"/>
        <v>0</v>
      </c>
      <c r="W105" s="144">
        <f t="shared" si="45"/>
        <v>0</v>
      </c>
      <c r="X105" s="144">
        <f t="shared" si="46"/>
        <v>0</v>
      </c>
      <c r="Y105" s="144">
        <f t="shared" si="49"/>
        <v>0</v>
      </c>
      <c r="Z105" s="144">
        <f t="shared" si="50"/>
        <v>0</v>
      </c>
      <c r="AA105" s="144">
        <f t="shared" si="47"/>
        <v>0</v>
      </c>
      <c r="AB105" s="145">
        <f t="shared" si="51"/>
        <v>0</v>
      </c>
      <c r="AC105" s="25"/>
      <c r="AD105" s="26"/>
      <c r="AE105" s="65"/>
      <c r="AF105" s="65"/>
      <c r="AG105" s="26"/>
      <c r="AH105" s="26"/>
      <c r="AI105" s="26"/>
      <c r="AJ105" s="26"/>
      <c r="AK105" s="26"/>
      <c r="AL105" s="26"/>
      <c r="AM105" s="26"/>
      <c r="AN105" s="26"/>
    </row>
    <row r="106" spans="1:40" ht="12.75">
      <c r="A106" s="152"/>
      <c r="B106" s="157"/>
      <c r="C106" s="153"/>
      <c r="D106" s="154"/>
      <c r="E106" s="148"/>
      <c r="F106" s="158"/>
      <c r="G106" s="158"/>
      <c r="H106" s="156"/>
      <c r="I106" s="97">
        <f t="shared" si="36"/>
        <v>2</v>
      </c>
      <c r="J106" s="98">
        <f t="shared" si="37"/>
        <v>2</v>
      </c>
      <c r="K106" s="141">
        <f t="shared" si="38"/>
        <v>0</v>
      </c>
      <c r="L106" s="141">
        <f t="shared" si="39"/>
        <v>0</v>
      </c>
      <c r="M106" s="148">
        <v>0</v>
      </c>
      <c r="N106" s="141">
        <f t="shared" si="40"/>
        <v>0</v>
      </c>
      <c r="O106" s="148">
        <v>0</v>
      </c>
      <c r="P106" s="148">
        <v>0</v>
      </c>
      <c r="Q106" s="148">
        <f t="shared" si="41"/>
        <v>0</v>
      </c>
      <c r="R106" s="141">
        <f t="shared" si="48"/>
        <v>0</v>
      </c>
      <c r="S106" s="143">
        <v>0</v>
      </c>
      <c r="T106" s="141">
        <f t="shared" si="42"/>
        <v>0</v>
      </c>
      <c r="U106" s="144">
        <f t="shared" si="43"/>
        <v>0</v>
      </c>
      <c r="V106" s="144">
        <f t="shared" si="44"/>
        <v>0</v>
      </c>
      <c r="W106" s="144">
        <f t="shared" si="45"/>
        <v>0</v>
      </c>
      <c r="X106" s="144">
        <f t="shared" si="46"/>
        <v>0</v>
      </c>
      <c r="Y106" s="144">
        <f t="shared" si="49"/>
        <v>0</v>
      </c>
      <c r="Z106" s="144">
        <f t="shared" si="50"/>
        <v>0</v>
      </c>
      <c r="AA106" s="144">
        <f t="shared" si="47"/>
        <v>0</v>
      </c>
      <c r="AB106" s="145">
        <f t="shared" si="51"/>
        <v>0</v>
      </c>
      <c r="AC106" s="25"/>
      <c r="AD106" s="26"/>
      <c r="AE106" s="65"/>
      <c r="AF106" s="65"/>
      <c r="AG106" s="26"/>
      <c r="AH106" s="26"/>
      <c r="AI106" s="26"/>
      <c r="AJ106" s="26"/>
      <c r="AK106" s="26"/>
      <c r="AL106" s="26"/>
      <c r="AM106" s="26"/>
      <c r="AN106" s="26"/>
    </row>
    <row r="107" spans="1:40" ht="12.75">
      <c r="A107" s="152"/>
      <c r="B107" s="157"/>
      <c r="C107" s="153"/>
      <c r="D107" s="154"/>
      <c r="E107" s="148"/>
      <c r="F107" s="158"/>
      <c r="G107" s="158"/>
      <c r="H107" s="156"/>
      <c r="I107" s="97">
        <f t="shared" si="36"/>
        <v>2</v>
      </c>
      <c r="J107" s="98">
        <f t="shared" si="37"/>
        <v>2</v>
      </c>
      <c r="K107" s="141">
        <f t="shared" si="38"/>
        <v>0</v>
      </c>
      <c r="L107" s="141">
        <f t="shared" si="39"/>
        <v>0</v>
      </c>
      <c r="M107" s="148">
        <v>0</v>
      </c>
      <c r="N107" s="141">
        <f t="shared" si="40"/>
        <v>0</v>
      </c>
      <c r="O107" s="148">
        <v>0</v>
      </c>
      <c r="P107" s="148">
        <v>0</v>
      </c>
      <c r="Q107" s="148">
        <f t="shared" si="41"/>
        <v>0</v>
      </c>
      <c r="R107" s="141">
        <f t="shared" si="48"/>
        <v>0</v>
      </c>
      <c r="S107" s="143">
        <v>0</v>
      </c>
      <c r="T107" s="141">
        <f t="shared" si="42"/>
        <v>0</v>
      </c>
      <c r="U107" s="144">
        <f t="shared" si="43"/>
        <v>0</v>
      </c>
      <c r="V107" s="144">
        <f t="shared" si="44"/>
        <v>0</v>
      </c>
      <c r="W107" s="144">
        <f t="shared" si="45"/>
        <v>0</v>
      </c>
      <c r="X107" s="144">
        <f t="shared" si="46"/>
        <v>0</v>
      </c>
      <c r="Y107" s="144">
        <f t="shared" si="49"/>
        <v>0</v>
      </c>
      <c r="Z107" s="144">
        <f t="shared" si="50"/>
        <v>0</v>
      </c>
      <c r="AA107" s="144">
        <f t="shared" si="47"/>
        <v>0</v>
      </c>
      <c r="AB107" s="145">
        <f t="shared" si="51"/>
        <v>0</v>
      </c>
      <c r="AC107" s="25"/>
      <c r="AD107" s="26"/>
      <c r="AE107" s="65"/>
      <c r="AF107" s="65"/>
      <c r="AG107" s="26"/>
      <c r="AH107" s="26"/>
      <c r="AI107" s="26"/>
      <c r="AJ107" s="26"/>
      <c r="AK107" s="26"/>
      <c r="AL107" s="26"/>
      <c r="AM107" s="26"/>
      <c r="AN107" s="26"/>
    </row>
    <row r="108" spans="1:40" ht="12.75">
      <c r="A108" s="152"/>
      <c r="B108" s="157"/>
      <c r="C108" s="153"/>
      <c r="D108" s="154"/>
      <c r="E108" s="148"/>
      <c r="F108" s="158"/>
      <c r="G108" s="158"/>
      <c r="H108" s="156"/>
      <c r="I108" s="97">
        <f t="shared" si="36"/>
        <v>2</v>
      </c>
      <c r="J108" s="98">
        <f t="shared" si="37"/>
        <v>2</v>
      </c>
      <c r="K108" s="141">
        <f t="shared" si="38"/>
        <v>0</v>
      </c>
      <c r="L108" s="141">
        <f t="shared" si="39"/>
        <v>0</v>
      </c>
      <c r="M108" s="148">
        <v>0</v>
      </c>
      <c r="N108" s="141">
        <f t="shared" si="40"/>
        <v>0</v>
      </c>
      <c r="O108" s="148">
        <v>0</v>
      </c>
      <c r="P108" s="148">
        <v>0</v>
      </c>
      <c r="Q108" s="148">
        <f t="shared" si="41"/>
        <v>0</v>
      </c>
      <c r="R108" s="141">
        <f t="shared" si="48"/>
        <v>0</v>
      </c>
      <c r="S108" s="143">
        <v>0</v>
      </c>
      <c r="T108" s="141">
        <f t="shared" si="42"/>
        <v>0</v>
      </c>
      <c r="U108" s="144">
        <f t="shared" si="43"/>
        <v>0</v>
      </c>
      <c r="V108" s="144">
        <f t="shared" si="44"/>
        <v>0</v>
      </c>
      <c r="W108" s="144">
        <f t="shared" si="45"/>
        <v>0</v>
      </c>
      <c r="X108" s="144">
        <f t="shared" si="46"/>
        <v>0</v>
      </c>
      <c r="Y108" s="144">
        <f t="shared" si="49"/>
        <v>0</v>
      </c>
      <c r="Z108" s="144">
        <f t="shared" si="50"/>
        <v>0</v>
      </c>
      <c r="AA108" s="144">
        <f t="shared" si="47"/>
        <v>0</v>
      </c>
      <c r="AB108" s="145">
        <f t="shared" si="51"/>
        <v>0</v>
      </c>
      <c r="AC108" s="25"/>
      <c r="AD108" s="26"/>
      <c r="AE108" s="65"/>
      <c r="AF108" s="65"/>
      <c r="AG108" s="26"/>
      <c r="AH108" s="26"/>
      <c r="AI108" s="26"/>
      <c r="AJ108" s="26"/>
      <c r="AK108" s="26"/>
      <c r="AL108" s="26"/>
      <c r="AM108" s="26"/>
      <c r="AN108" s="26"/>
    </row>
    <row r="109" spans="1:40" ht="12.75">
      <c r="A109" s="152"/>
      <c r="B109" s="157"/>
      <c r="C109" s="153"/>
      <c r="D109" s="154"/>
      <c r="E109" s="148"/>
      <c r="F109" s="158"/>
      <c r="G109" s="158"/>
      <c r="H109" s="156"/>
      <c r="I109" s="97">
        <f t="shared" si="36"/>
        <v>2</v>
      </c>
      <c r="J109" s="98">
        <f t="shared" si="37"/>
        <v>2</v>
      </c>
      <c r="K109" s="141">
        <f t="shared" si="38"/>
        <v>0</v>
      </c>
      <c r="L109" s="141">
        <f t="shared" si="39"/>
        <v>0</v>
      </c>
      <c r="M109" s="148">
        <v>0</v>
      </c>
      <c r="N109" s="141">
        <f t="shared" si="40"/>
        <v>0</v>
      </c>
      <c r="O109" s="148">
        <v>0</v>
      </c>
      <c r="P109" s="148">
        <v>0</v>
      </c>
      <c r="Q109" s="148">
        <f t="shared" si="41"/>
        <v>0</v>
      </c>
      <c r="R109" s="141">
        <f t="shared" si="48"/>
        <v>0</v>
      </c>
      <c r="S109" s="143">
        <v>0</v>
      </c>
      <c r="T109" s="141">
        <f t="shared" si="42"/>
        <v>0</v>
      </c>
      <c r="U109" s="144">
        <f t="shared" si="43"/>
        <v>0</v>
      </c>
      <c r="V109" s="144">
        <f t="shared" si="44"/>
        <v>0</v>
      </c>
      <c r="W109" s="144">
        <f t="shared" si="45"/>
        <v>0</v>
      </c>
      <c r="X109" s="144">
        <f t="shared" si="46"/>
        <v>0</v>
      </c>
      <c r="Y109" s="144">
        <f t="shared" si="49"/>
        <v>0</v>
      </c>
      <c r="Z109" s="144">
        <f t="shared" si="50"/>
        <v>0</v>
      </c>
      <c r="AA109" s="144">
        <f t="shared" si="47"/>
        <v>0</v>
      </c>
      <c r="AB109" s="145">
        <f t="shared" si="51"/>
        <v>0</v>
      </c>
      <c r="AC109" s="25"/>
      <c r="AD109" s="26"/>
      <c r="AE109" s="65"/>
      <c r="AF109" s="65"/>
      <c r="AG109" s="26"/>
      <c r="AH109" s="26"/>
      <c r="AI109" s="26"/>
      <c r="AJ109" s="26"/>
      <c r="AK109" s="26"/>
      <c r="AL109" s="26"/>
      <c r="AM109" s="26"/>
      <c r="AN109" s="26"/>
    </row>
    <row r="110" spans="1:40" ht="12.75">
      <c r="A110" s="152"/>
      <c r="B110" s="157"/>
      <c r="C110" s="153"/>
      <c r="D110" s="154"/>
      <c r="E110" s="148"/>
      <c r="F110" s="158"/>
      <c r="G110" s="158"/>
      <c r="H110" s="156"/>
      <c r="I110" s="97">
        <f t="shared" si="36"/>
        <v>2</v>
      </c>
      <c r="J110" s="98">
        <f t="shared" si="37"/>
        <v>2</v>
      </c>
      <c r="K110" s="141">
        <f t="shared" si="38"/>
        <v>0</v>
      </c>
      <c r="L110" s="141">
        <f t="shared" si="39"/>
        <v>0</v>
      </c>
      <c r="M110" s="148">
        <v>0</v>
      </c>
      <c r="N110" s="141">
        <f t="shared" si="40"/>
        <v>0</v>
      </c>
      <c r="O110" s="148">
        <v>0</v>
      </c>
      <c r="P110" s="148">
        <v>0</v>
      </c>
      <c r="Q110" s="148">
        <f t="shared" si="41"/>
        <v>0</v>
      </c>
      <c r="R110" s="141">
        <f t="shared" si="48"/>
        <v>0</v>
      </c>
      <c r="S110" s="143">
        <v>0</v>
      </c>
      <c r="T110" s="141">
        <f t="shared" si="42"/>
        <v>0</v>
      </c>
      <c r="U110" s="144">
        <f t="shared" si="43"/>
        <v>0</v>
      </c>
      <c r="V110" s="144">
        <f t="shared" si="44"/>
        <v>0</v>
      </c>
      <c r="W110" s="144">
        <f t="shared" si="45"/>
        <v>0</v>
      </c>
      <c r="X110" s="144">
        <f t="shared" si="46"/>
        <v>0</v>
      </c>
      <c r="Y110" s="144">
        <f t="shared" si="49"/>
        <v>0</v>
      </c>
      <c r="Z110" s="144">
        <f t="shared" si="50"/>
        <v>0</v>
      </c>
      <c r="AA110" s="144">
        <f t="shared" si="47"/>
        <v>0</v>
      </c>
      <c r="AB110" s="145">
        <f t="shared" si="51"/>
        <v>0</v>
      </c>
      <c r="AC110" s="25"/>
      <c r="AD110" s="26"/>
      <c r="AE110" s="65"/>
      <c r="AF110" s="65"/>
      <c r="AG110" s="26"/>
      <c r="AH110" s="26"/>
      <c r="AI110" s="26"/>
      <c r="AJ110" s="26"/>
      <c r="AK110" s="26"/>
      <c r="AL110" s="26"/>
      <c r="AM110" s="26"/>
      <c r="AN110" s="26"/>
    </row>
    <row r="111" spans="1:40" ht="12.75">
      <c r="A111" s="152"/>
      <c r="B111" s="157"/>
      <c r="C111" s="153"/>
      <c r="D111" s="154"/>
      <c r="E111" s="148"/>
      <c r="F111" s="158"/>
      <c r="G111" s="158"/>
      <c r="H111" s="156"/>
      <c r="I111" s="97">
        <f t="shared" si="36"/>
        <v>2</v>
      </c>
      <c r="J111" s="98">
        <f t="shared" si="37"/>
        <v>2</v>
      </c>
      <c r="K111" s="141">
        <f t="shared" si="38"/>
        <v>0</v>
      </c>
      <c r="L111" s="141">
        <f t="shared" si="39"/>
        <v>0</v>
      </c>
      <c r="M111" s="148">
        <v>0</v>
      </c>
      <c r="N111" s="141">
        <f t="shared" si="40"/>
        <v>0</v>
      </c>
      <c r="O111" s="148">
        <v>0</v>
      </c>
      <c r="P111" s="148">
        <v>0</v>
      </c>
      <c r="Q111" s="148">
        <f t="shared" si="41"/>
        <v>0</v>
      </c>
      <c r="R111" s="141">
        <f t="shared" si="48"/>
        <v>0</v>
      </c>
      <c r="S111" s="143">
        <v>0</v>
      </c>
      <c r="T111" s="141">
        <f t="shared" si="42"/>
        <v>0</v>
      </c>
      <c r="U111" s="144">
        <f t="shared" si="43"/>
        <v>0</v>
      </c>
      <c r="V111" s="144">
        <f t="shared" si="44"/>
        <v>0</v>
      </c>
      <c r="W111" s="144">
        <f t="shared" si="45"/>
        <v>0</v>
      </c>
      <c r="X111" s="144">
        <f t="shared" si="46"/>
        <v>0</v>
      </c>
      <c r="Y111" s="144">
        <f t="shared" si="49"/>
        <v>0</v>
      </c>
      <c r="Z111" s="144">
        <f t="shared" si="50"/>
        <v>0</v>
      </c>
      <c r="AA111" s="144">
        <f t="shared" si="47"/>
        <v>0</v>
      </c>
      <c r="AB111" s="145">
        <f t="shared" si="51"/>
        <v>0</v>
      </c>
      <c r="AC111" s="25"/>
      <c r="AD111" s="26"/>
      <c r="AE111" s="65"/>
      <c r="AF111" s="65"/>
      <c r="AG111" s="26"/>
      <c r="AH111" s="26"/>
      <c r="AI111" s="26"/>
      <c r="AJ111" s="26"/>
      <c r="AK111" s="26"/>
      <c r="AL111" s="26"/>
      <c r="AM111" s="26"/>
      <c r="AN111" s="26"/>
    </row>
    <row r="112" spans="1:51" ht="12.75">
      <c r="A112" s="152"/>
      <c r="B112" s="157"/>
      <c r="C112" s="153"/>
      <c r="D112" s="154"/>
      <c r="E112" s="148"/>
      <c r="F112" s="158"/>
      <c r="G112" s="158"/>
      <c r="H112" s="156"/>
      <c r="I112" s="97">
        <f t="shared" si="36"/>
        <v>2</v>
      </c>
      <c r="J112" s="98">
        <f t="shared" si="37"/>
        <v>2</v>
      </c>
      <c r="K112" s="141">
        <f t="shared" si="38"/>
        <v>0</v>
      </c>
      <c r="L112" s="141">
        <f t="shared" si="39"/>
        <v>0</v>
      </c>
      <c r="M112" s="148">
        <v>0</v>
      </c>
      <c r="N112" s="141">
        <f t="shared" si="40"/>
        <v>0</v>
      </c>
      <c r="O112" s="148">
        <v>0</v>
      </c>
      <c r="P112" s="148">
        <v>0</v>
      </c>
      <c r="Q112" s="148">
        <f t="shared" si="41"/>
        <v>0</v>
      </c>
      <c r="R112" s="141">
        <f t="shared" si="48"/>
        <v>0</v>
      </c>
      <c r="S112" s="143">
        <v>0</v>
      </c>
      <c r="T112" s="141">
        <f t="shared" si="42"/>
        <v>0</v>
      </c>
      <c r="U112" s="144">
        <f t="shared" si="43"/>
        <v>0</v>
      </c>
      <c r="V112" s="144">
        <f t="shared" si="44"/>
        <v>0</v>
      </c>
      <c r="W112" s="144">
        <f t="shared" si="45"/>
        <v>0</v>
      </c>
      <c r="X112" s="144">
        <f t="shared" si="46"/>
        <v>0</v>
      </c>
      <c r="Y112" s="144">
        <f t="shared" si="49"/>
        <v>0</v>
      </c>
      <c r="Z112" s="144">
        <f t="shared" si="50"/>
        <v>0</v>
      </c>
      <c r="AA112" s="144">
        <f t="shared" si="47"/>
        <v>0</v>
      </c>
      <c r="AB112" s="145">
        <f t="shared" si="51"/>
        <v>0</v>
      </c>
      <c r="AC112" s="25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X112" s="70"/>
      <c r="AY112" s="70"/>
    </row>
    <row r="113" spans="1:40" ht="12.75">
      <c r="A113" s="152"/>
      <c r="B113" s="157"/>
      <c r="C113" s="153"/>
      <c r="D113" s="154"/>
      <c r="E113" s="148"/>
      <c r="F113" s="158"/>
      <c r="G113" s="158"/>
      <c r="H113" s="156"/>
      <c r="I113" s="97">
        <f t="shared" si="36"/>
        <v>2</v>
      </c>
      <c r="J113" s="98">
        <f t="shared" si="37"/>
        <v>2</v>
      </c>
      <c r="K113" s="141">
        <f t="shared" si="38"/>
        <v>0</v>
      </c>
      <c r="L113" s="141">
        <f t="shared" si="39"/>
        <v>0</v>
      </c>
      <c r="M113" s="148">
        <v>0</v>
      </c>
      <c r="N113" s="141">
        <f t="shared" si="40"/>
        <v>0</v>
      </c>
      <c r="O113" s="148">
        <v>0</v>
      </c>
      <c r="P113" s="148">
        <v>0</v>
      </c>
      <c r="Q113" s="148">
        <f t="shared" si="41"/>
        <v>0</v>
      </c>
      <c r="R113" s="141">
        <f t="shared" si="48"/>
        <v>0</v>
      </c>
      <c r="S113" s="143">
        <v>0</v>
      </c>
      <c r="T113" s="141">
        <f t="shared" si="42"/>
        <v>0</v>
      </c>
      <c r="U113" s="144">
        <f t="shared" si="43"/>
        <v>0</v>
      </c>
      <c r="V113" s="144">
        <f t="shared" si="44"/>
        <v>0</v>
      </c>
      <c r="W113" s="144">
        <f t="shared" si="45"/>
        <v>0</v>
      </c>
      <c r="X113" s="144">
        <f t="shared" si="46"/>
        <v>0</v>
      </c>
      <c r="Y113" s="144">
        <f t="shared" si="49"/>
        <v>0</v>
      </c>
      <c r="Z113" s="144">
        <f t="shared" si="50"/>
        <v>0</v>
      </c>
      <c r="AA113" s="144">
        <f t="shared" si="47"/>
        <v>0</v>
      </c>
      <c r="AB113" s="145">
        <f t="shared" si="51"/>
        <v>0</v>
      </c>
      <c r="AC113" s="25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12.75">
      <c r="A114" s="152"/>
      <c r="B114" s="157"/>
      <c r="C114" s="153"/>
      <c r="D114" s="154"/>
      <c r="E114" s="148"/>
      <c r="F114" s="158"/>
      <c r="G114" s="158"/>
      <c r="H114" s="156"/>
      <c r="I114" s="97">
        <f t="shared" si="36"/>
        <v>2</v>
      </c>
      <c r="J114" s="98">
        <f t="shared" si="37"/>
        <v>2</v>
      </c>
      <c r="K114" s="141">
        <f t="shared" si="38"/>
        <v>0</v>
      </c>
      <c r="L114" s="141">
        <f t="shared" si="39"/>
        <v>0</v>
      </c>
      <c r="M114" s="148">
        <v>0</v>
      </c>
      <c r="N114" s="141">
        <f t="shared" si="40"/>
        <v>0</v>
      </c>
      <c r="O114" s="148">
        <v>0</v>
      </c>
      <c r="P114" s="148">
        <v>0</v>
      </c>
      <c r="Q114" s="148">
        <f t="shared" si="41"/>
        <v>0</v>
      </c>
      <c r="R114" s="141">
        <f t="shared" si="48"/>
        <v>0</v>
      </c>
      <c r="S114" s="143">
        <v>0</v>
      </c>
      <c r="T114" s="141">
        <f t="shared" si="42"/>
        <v>0</v>
      </c>
      <c r="U114" s="144">
        <f t="shared" si="43"/>
        <v>0</v>
      </c>
      <c r="V114" s="144">
        <f t="shared" si="44"/>
        <v>0</v>
      </c>
      <c r="W114" s="144">
        <f t="shared" si="45"/>
        <v>0</v>
      </c>
      <c r="X114" s="144">
        <f t="shared" si="46"/>
        <v>0</v>
      </c>
      <c r="Y114" s="144">
        <f t="shared" si="49"/>
        <v>0</v>
      </c>
      <c r="Z114" s="144">
        <f t="shared" si="50"/>
        <v>0</v>
      </c>
      <c r="AA114" s="144">
        <f t="shared" si="47"/>
        <v>0</v>
      </c>
      <c r="AB114" s="145">
        <f t="shared" si="51"/>
        <v>0</v>
      </c>
      <c r="AC114" s="25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ht="12.75">
      <c r="A115" s="93"/>
      <c r="B115" s="100"/>
      <c r="C115" s="89"/>
      <c r="D115" s="32"/>
      <c r="E115" s="32"/>
      <c r="F115" s="32"/>
      <c r="G115" s="32"/>
      <c r="H115" s="96"/>
      <c r="I115" s="97"/>
      <c r="J115" s="102"/>
      <c r="K115" s="141"/>
      <c r="L115" s="141"/>
      <c r="M115" s="142"/>
      <c r="N115" s="141"/>
      <c r="O115" s="142"/>
      <c r="P115" s="142"/>
      <c r="Q115" s="142"/>
      <c r="R115" s="141"/>
      <c r="S115" s="143"/>
      <c r="T115" s="146" t="s">
        <v>117</v>
      </c>
      <c r="U115" s="146" t="s">
        <v>117</v>
      </c>
      <c r="V115" s="146" t="s">
        <v>117</v>
      </c>
      <c r="W115" s="146" t="s">
        <v>117</v>
      </c>
      <c r="X115" s="146" t="s">
        <v>117</v>
      </c>
      <c r="Y115" s="146" t="s">
        <v>117</v>
      </c>
      <c r="Z115" s="146" t="s">
        <v>117</v>
      </c>
      <c r="AA115" s="146" t="s">
        <v>117</v>
      </c>
      <c r="AB115" s="147" t="s">
        <v>117</v>
      </c>
      <c r="AC115" s="25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ht="12.75">
      <c r="A116" s="58" t="s">
        <v>118</v>
      </c>
      <c r="B116" s="32"/>
      <c r="C116" s="89"/>
      <c r="D116" s="32"/>
      <c r="E116" s="32"/>
      <c r="F116" s="32"/>
      <c r="G116" s="32"/>
      <c r="H116" s="96"/>
      <c r="I116" s="97"/>
      <c r="J116" s="102">
        <f>IF(MOD(G116,7)=0,G116+2,IF(MOD(G116,7)=1,G116+1,G116))</f>
        <v>2</v>
      </c>
      <c r="K116" s="141"/>
      <c r="L116" s="141"/>
      <c r="M116" s="142"/>
      <c r="N116" s="141"/>
      <c r="O116" s="142"/>
      <c r="P116" s="142"/>
      <c r="Q116" s="142"/>
      <c r="R116" s="141"/>
      <c r="S116" s="143"/>
      <c r="T116" s="141">
        <f aca="true" t="shared" si="52" ref="T116:AB116">SUM(T103:T115)</f>
        <v>0</v>
      </c>
      <c r="U116" s="144">
        <f t="shared" si="52"/>
        <v>0</v>
      </c>
      <c r="V116" s="144">
        <f t="shared" si="52"/>
        <v>0</v>
      </c>
      <c r="W116" s="144">
        <f t="shared" si="52"/>
        <v>0</v>
      </c>
      <c r="X116" s="144">
        <f t="shared" si="52"/>
        <v>0</v>
      </c>
      <c r="Y116" s="144">
        <f t="shared" si="52"/>
        <v>0</v>
      </c>
      <c r="Z116" s="144">
        <f t="shared" si="52"/>
        <v>0</v>
      </c>
      <c r="AA116" s="144">
        <f t="shared" si="52"/>
        <v>0</v>
      </c>
      <c r="AB116" s="145">
        <f t="shared" si="52"/>
        <v>0</v>
      </c>
      <c r="AC116" s="25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12.75">
      <c r="A117" s="93"/>
      <c r="B117" s="32"/>
      <c r="C117" s="89"/>
      <c r="D117" s="32"/>
      <c r="E117" s="32"/>
      <c r="F117" s="32"/>
      <c r="G117" s="32"/>
      <c r="H117" s="32"/>
      <c r="I117" s="32"/>
      <c r="J117" s="103"/>
      <c r="K117" s="159"/>
      <c r="L117" s="159"/>
      <c r="M117" s="143"/>
      <c r="N117" s="159"/>
      <c r="O117" s="143"/>
      <c r="P117" s="143"/>
      <c r="Q117" s="143"/>
      <c r="R117" s="159"/>
      <c r="S117" s="143"/>
      <c r="T117" s="160" t="s">
        <v>119</v>
      </c>
      <c r="U117" s="160" t="s">
        <v>119</v>
      </c>
      <c r="V117" s="160" t="s">
        <v>119</v>
      </c>
      <c r="W117" s="160" t="s">
        <v>119</v>
      </c>
      <c r="X117" s="160" t="s">
        <v>119</v>
      </c>
      <c r="Y117" s="160" t="s">
        <v>119</v>
      </c>
      <c r="Z117" s="160" t="s">
        <v>119</v>
      </c>
      <c r="AA117" s="160" t="s">
        <v>119</v>
      </c>
      <c r="AB117" s="161" t="s">
        <v>119</v>
      </c>
      <c r="AC117" s="25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12.75">
      <c r="A118" s="93"/>
      <c r="B118" s="32"/>
      <c r="C118" s="89"/>
      <c r="D118" s="32"/>
      <c r="E118" s="32"/>
      <c r="F118" s="32"/>
      <c r="G118" s="32"/>
      <c r="H118" s="32"/>
      <c r="I118" s="32"/>
      <c r="J118" s="103"/>
      <c r="K118" s="159"/>
      <c r="L118" s="159"/>
      <c r="M118" s="143"/>
      <c r="N118" s="159"/>
      <c r="O118" s="143"/>
      <c r="P118" s="143"/>
      <c r="Q118" s="143"/>
      <c r="R118" s="159"/>
      <c r="S118" s="143"/>
      <c r="T118" s="143"/>
      <c r="U118" s="143"/>
      <c r="V118" s="143"/>
      <c r="W118" s="143"/>
      <c r="X118" s="162" t="s">
        <v>120</v>
      </c>
      <c r="Y118" s="143"/>
      <c r="Z118" s="143"/>
      <c r="AA118" s="143"/>
      <c r="AB118" s="163"/>
      <c r="AC118" s="25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12.75">
      <c r="A119" s="93"/>
      <c r="B119" s="32"/>
      <c r="C119" s="89"/>
      <c r="D119" s="32"/>
      <c r="E119" s="32"/>
      <c r="F119" s="32"/>
      <c r="G119" s="32"/>
      <c r="H119" s="32"/>
      <c r="I119" s="32"/>
      <c r="J119" s="103"/>
      <c r="K119" s="159"/>
      <c r="L119" s="159"/>
      <c r="M119" s="143"/>
      <c r="N119" s="159"/>
      <c r="O119" s="143"/>
      <c r="P119" s="143"/>
      <c r="Q119" s="143"/>
      <c r="R119" s="159"/>
      <c r="S119" s="143"/>
      <c r="T119" s="143"/>
      <c r="U119" s="143"/>
      <c r="V119" s="143"/>
      <c r="W119" s="143"/>
      <c r="X119" s="164" t="s">
        <v>121</v>
      </c>
      <c r="Y119" s="143"/>
      <c r="Z119" s="143"/>
      <c r="AA119" s="143"/>
      <c r="AB119" s="163"/>
      <c r="AC119" s="25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12.75">
      <c r="A120" s="93"/>
      <c r="B120" s="32"/>
      <c r="C120" s="89"/>
      <c r="D120" s="32"/>
      <c r="E120" s="32"/>
      <c r="F120" s="32"/>
      <c r="G120" s="32"/>
      <c r="H120" s="32"/>
      <c r="I120" s="32"/>
      <c r="J120" s="103"/>
      <c r="K120" s="159"/>
      <c r="L120" s="159"/>
      <c r="M120" s="143"/>
      <c r="N120" s="159"/>
      <c r="O120" s="143"/>
      <c r="P120" s="143"/>
      <c r="Q120" s="143"/>
      <c r="R120" s="159"/>
      <c r="S120" s="143"/>
      <c r="T120" s="143"/>
      <c r="U120" s="143"/>
      <c r="V120" s="143"/>
      <c r="W120" s="143"/>
      <c r="X120" s="160" t="s">
        <v>122</v>
      </c>
      <c r="Y120" s="143"/>
      <c r="Z120" s="143"/>
      <c r="AA120" s="143"/>
      <c r="AB120" s="163"/>
      <c r="AC120" s="25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12.75">
      <c r="A121" s="58" t="s">
        <v>123</v>
      </c>
      <c r="B121" s="32"/>
      <c r="C121" s="89"/>
      <c r="D121" s="32"/>
      <c r="E121" s="32"/>
      <c r="F121" s="32"/>
      <c r="G121" s="32"/>
      <c r="H121" s="32"/>
      <c r="I121" s="32"/>
      <c r="J121" s="103"/>
      <c r="K121" s="159"/>
      <c r="L121" s="159"/>
      <c r="M121" s="143"/>
      <c r="N121" s="159"/>
      <c r="O121" s="143"/>
      <c r="P121" s="143"/>
      <c r="Q121" s="143"/>
      <c r="R121" s="159"/>
      <c r="S121" s="143"/>
      <c r="T121" s="143"/>
      <c r="U121" s="162" t="s">
        <v>124</v>
      </c>
      <c r="V121" s="143"/>
      <c r="W121" s="143"/>
      <c r="X121" s="165">
        <f>X90</f>
        <v>0.097</v>
      </c>
      <c r="Y121" s="143"/>
      <c r="Z121" s="149">
        <v>0</v>
      </c>
      <c r="AA121" s="144">
        <f>Z121*X121</f>
        <v>0</v>
      </c>
      <c r="AB121" s="145">
        <f aca="true" t="shared" si="53" ref="AB121:AB126">Z121+AA121</f>
        <v>0</v>
      </c>
      <c r="AC121" s="25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ht="12.75">
      <c r="A122" s="93"/>
      <c r="B122" s="32"/>
      <c r="C122" s="89"/>
      <c r="D122" s="32"/>
      <c r="E122" s="32"/>
      <c r="F122" s="32"/>
      <c r="G122" s="32"/>
      <c r="H122" s="32"/>
      <c r="I122" s="32"/>
      <c r="J122" s="103"/>
      <c r="K122" s="159"/>
      <c r="L122" s="159"/>
      <c r="M122" s="143"/>
      <c r="N122" s="159"/>
      <c r="O122" s="143"/>
      <c r="P122" s="143"/>
      <c r="Q122" s="143"/>
      <c r="R122" s="159"/>
      <c r="S122" s="143"/>
      <c r="T122" s="143"/>
      <c r="U122" s="166" t="s">
        <v>125</v>
      </c>
      <c r="V122" s="143"/>
      <c r="W122" s="143"/>
      <c r="X122" s="165">
        <f>X91</f>
        <v>0.308</v>
      </c>
      <c r="Y122" s="143"/>
      <c r="Z122" s="149">
        <v>0</v>
      </c>
      <c r="AA122" s="144">
        <f>Z122*X122</f>
        <v>0</v>
      </c>
      <c r="AB122" s="145">
        <f t="shared" si="53"/>
        <v>0</v>
      </c>
      <c r="AC122" s="25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ht="12.75">
      <c r="A123" s="93"/>
      <c r="B123" s="32"/>
      <c r="C123" s="89"/>
      <c r="D123" s="32"/>
      <c r="E123" s="32"/>
      <c r="F123" s="32"/>
      <c r="G123" s="32"/>
      <c r="H123" s="32"/>
      <c r="I123" s="32"/>
      <c r="J123" s="103"/>
      <c r="K123" s="159"/>
      <c r="L123" s="159"/>
      <c r="M123" s="143"/>
      <c r="N123" s="159"/>
      <c r="O123" s="143"/>
      <c r="P123" s="143"/>
      <c r="Q123" s="143"/>
      <c r="R123" s="159"/>
      <c r="S123" s="143"/>
      <c r="T123" s="143"/>
      <c r="U123" s="166" t="s">
        <v>186</v>
      </c>
      <c r="V123" s="143"/>
      <c r="W123" s="143"/>
      <c r="X123" s="165">
        <f>X92</f>
        <v>0</v>
      </c>
      <c r="Y123" s="143"/>
      <c r="Z123" s="149">
        <v>0</v>
      </c>
      <c r="AA123" s="144">
        <f>Z123*X123</f>
        <v>0</v>
      </c>
      <c r="AB123" s="145">
        <f t="shared" si="53"/>
        <v>0</v>
      </c>
      <c r="AC123" s="25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ht="12.75">
      <c r="A124" s="93"/>
      <c r="B124" s="32"/>
      <c r="C124" s="89"/>
      <c r="D124" s="32"/>
      <c r="E124" s="32"/>
      <c r="F124" s="32"/>
      <c r="G124" s="32"/>
      <c r="H124" s="32"/>
      <c r="I124" s="32"/>
      <c r="J124" s="103"/>
      <c r="K124" s="159"/>
      <c r="L124" s="159"/>
      <c r="M124" s="143"/>
      <c r="N124" s="159"/>
      <c r="O124" s="143"/>
      <c r="P124" s="143"/>
      <c r="Q124" s="143"/>
      <c r="R124" s="159"/>
      <c r="S124" s="143"/>
      <c r="T124" s="143"/>
      <c r="U124" s="162" t="s">
        <v>126</v>
      </c>
      <c r="V124" s="143"/>
      <c r="W124" s="143"/>
      <c r="X124" s="165">
        <f>X93</f>
        <v>0.518</v>
      </c>
      <c r="Y124" s="143"/>
      <c r="Z124" s="149">
        <v>0</v>
      </c>
      <c r="AA124" s="144">
        <f>Z124*X124</f>
        <v>0</v>
      </c>
      <c r="AB124" s="145">
        <f t="shared" si="53"/>
        <v>0</v>
      </c>
      <c r="AC124" s="25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ht="12.75">
      <c r="A125" s="93"/>
      <c r="B125" s="32"/>
      <c r="C125" s="89"/>
      <c r="D125" s="32"/>
      <c r="E125" s="32"/>
      <c r="F125" s="32"/>
      <c r="G125" s="32"/>
      <c r="H125" s="32"/>
      <c r="I125" s="32"/>
      <c r="J125" s="103"/>
      <c r="K125" s="159"/>
      <c r="L125" s="159"/>
      <c r="M125" s="143"/>
      <c r="N125" s="159"/>
      <c r="O125" s="143"/>
      <c r="P125" s="143"/>
      <c r="Q125" s="143"/>
      <c r="R125" s="159"/>
      <c r="S125" s="143"/>
      <c r="T125" s="143"/>
      <c r="U125" s="162" t="s">
        <v>127</v>
      </c>
      <c r="V125" s="143"/>
      <c r="W125" s="143"/>
      <c r="X125" s="165">
        <f>X94</f>
        <v>0.088</v>
      </c>
      <c r="Y125" s="143"/>
      <c r="Z125" s="149">
        <v>0</v>
      </c>
      <c r="AA125" s="144">
        <f>Z125*X125</f>
        <v>0</v>
      </c>
      <c r="AB125" s="145">
        <f t="shared" si="53"/>
        <v>0</v>
      </c>
      <c r="AC125" s="25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12.75">
      <c r="A126" s="93"/>
      <c r="B126" s="32"/>
      <c r="C126" s="89"/>
      <c r="D126" s="32"/>
      <c r="E126" s="32"/>
      <c r="F126" s="32"/>
      <c r="G126" s="32"/>
      <c r="H126" s="32"/>
      <c r="I126" s="32"/>
      <c r="J126" s="103"/>
      <c r="K126" s="159"/>
      <c r="L126" s="159"/>
      <c r="M126" s="143"/>
      <c r="N126" s="159"/>
      <c r="O126" s="143"/>
      <c r="P126" s="143"/>
      <c r="Q126" s="143"/>
      <c r="R126" s="159"/>
      <c r="S126" s="143"/>
      <c r="T126" s="143"/>
      <c r="U126" s="162" t="s">
        <v>128</v>
      </c>
      <c r="V126" s="143"/>
      <c r="W126" s="143"/>
      <c r="X126" s="167" t="s">
        <v>129</v>
      </c>
      <c r="Y126" s="143"/>
      <c r="Z126" s="149">
        <v>0</v>
      </c>
      <c r="AA126" s="144">
        <v>0</v>
      </c>
      <c r="AB126" s="145">
        <f t="shared" si="53"/>
        <v>0</v>
      </c>
      <c r="AC126" s="25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ht="12.75">
      <c r="A127" s="93"/>
      <c r="B127" s="32"/>
      <c r="C127" s="89"/>
      <c r="D127" s="32"/>
      <c r="E127" s="32"/>
      <c r="F127" s="32"/>
      <c r="G127" s="32"/>
      <c r="H127" s="32"/>
      <c r="I127" s="32"/>
      <c r="J127" s="103"/>
      <c r="K127" s="159"/>
      <c r="L127" s="159"/>
      <c r="M127" s="143"/>
      <c r="N127" s="159"/>
      <c r="O127" s="143"/>
      <c r="P127" s="143"/>
      <c r="Q127" s="143"/>
      <c r="R127" s="159"/>
      <c r="S127" s="143"/>
      <c r="T127" s="143"/>
      <c r="U127" s="143"/>
      <c r="V127" s="143"/>
      <c r="W127" s="143"/>
      <c r="X127" s="143"/>
      <c r="Y127" s="143"/>
      <c r="Z127" s="168" t="s">
        <v>117</v>
      </c>
      <c r="AA127" s="150" t="s">
        <v>117</v>
      </c>
      <c r="AB127" s="151" t="s">
        <v>117</v>
      </c>
      <c r="AC127" s="25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ht="12.75">
      <c r="A128" s="58" t="s">
        <v>130</v>
      </c>
      <c r="B128" s="32"/>
      <c r="C128" s="89"/>
      <c r="D128" s="32"/>
      <c r="E128" s="32"/>
      <c r="F128" s="32"/>
      <c r="G128" s="32"/>
      <c r="H128" s="32"/>
      <c r="I128" s="97">
        <f>IF(MOD(F128,7)=0,F128+2,IF(MOD(F128,7)=1,F128+1,F128))</f>
        <v>2</v>
      </c>
      <c r="J128" s="102">
        <f>IF(MOD(G128,7)=0,G128+2,IF(MOD(G128,7)=1,G128+1,G128))</f>
        <v>2</v>
      </c>
      <c r="K128" s="169" t="s">
        <v>60</v>
      </c>
      <c r="L128" s="169" t="s">
        <v>60</v>
      </c>
      <c r="M128" s="170" t="s">
        <v>60</v>
      </c>
      <c r="N128" s="169" t="s">
        <v>60</v>
      </c>
      <c r="O128" s="170" t="s">
        <v>60</v>
      </c>
      <c r="P128" s="170" t="s">
        <v>60</v>
      </c>
      <c r="Q128" s="170" t="s">
        <v>60</v>
      </c>
      <c r="R128" s="169" t="s">
        <v>60</v>
      </c>
      <c r="S128" s="162" t="s">
        <v>60</v>
      </c>
      <c r="T128" s="170" t="s">
        <v>60</v>
      </c>
      <c r="U128" s="171" t="s">
        <v>60</v>
      </c>
      <c r="V128" s="171" t="s">
        <v>60</v>
      </c>
      <c r="W128" s="171" t="s">
        <v>131</v>
      </c>
      <c r="X128" s="171" t="s">
        <v>60</v>
      </c>
      <c r="Y128" s="172"/>
      <c r="Z128" s="173">
        <f>SUM(Z116:Z127)</f>
        <v>0</v>
      </c>
      <c r="AA128" s="174">
        <f>SUM(AA116:AA127)</f>
        <v>0</v>
      </c>
      <c r="AB128" s="175">
        <f>SUM(AB116:AB127)</f>
        <v>0</v>
      </c>
      <c r="AC128" s="25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12.75">
      <c r="A129" s="58"/>
      <c r="B129" s="32"/>
      <c r="C129" s="89"/>
      <c r="D129" s="32"/>
      <c r="E129" s="32"/>
      <c r="F129" s="32"/>
      <c r="G129" s="32"/>
      <c r="H129" s="32"/>
      <c r="I129" s="97"/>
      <c r="J129" s="102"/>
      <c r="K129" s="112"/>
      <c r="L129" s="112"/>
      <c r="M129" s="113"/>
      <c r="N129" s="112"/>
      <c r="O129" s="113"/>
      <c r="P129" s="113"/>
      <c r="Q129" s="113"/>
      <c r="R129" s="112"/>
      <c r="S129" s="104"/>
      <c r="T129" s="113"/>
      <c r="U129" s="114"/>
      <c r="V129" s="114"/>
      <c r="W129" s="114"/>
      <c r="X129" s="114"/>
      <c r="Y129" s="115"/>
      <c r="Z129" s="116"/>
      <c r="AA129" s="117"/>
      <c r="AB129" s="118"/>
      <c r="AC129" s="25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ht="12.75">
      <c r="A130" s="71" t="s">
        <v>193</v>
      </c>
      <c r="B130" s="30"/>
      <c r="C130" s="72" t="s">
        <v>187</v>
      </c>
      <c r="D130" s="30"/>
      <c r="E130" s="30"/>
      <c r="F130" s="73"/>
      <c r="G130" s="73"/>
      <c r="H130" s="72" t="s">
        <v>91</v>
      </c>
      <c r="I130" s="30"/>
      <c r="J130" s="30"/>
      <c r="K130" s="72" t="s">
        <v>92</v>
      </c>
      <c r="L130" s="72"/>
      <c r="M130" s="74"/>
      <c r="N130" s="74"/>
      <c r="O130" s="74"/>
      <c r="P130" s="74"/>
      <c r="Q130" s="74"/>
      <c r="R130" s="72" t="s">
        <v>3</v>
      </c>
      <c r="S130" s="30"/>
      <c r="T130" s="72" t="s">
        <v>4</v>
      </c>
      <c r="U130" s="30"/>
      <c r="V130" s="75"/>
      <c r="W130" s="75"/>
      <c r="X130" s="75"/>
      <c r="Y130" s="75"/>
      <c r="Z130" s="75"/>
      <c r="AA130" s="75"/>
      <c r="AB130" s="76"/>
      <c r="AC130" s="25"/>
      <c r="AD130" s="26"/>
      <c r="AE130" s="65"/>
      <c r="AF130" s="65"/>
      <c r="AG130" s="26"/>
      <c r="AH130" s="26"/>
      <c r="AI130" s="26"/>
      <c r="AJ130" s="65"/>
      <c r="AK130" s="26"/>
      <c r="AL130" s="26"/>
      <c r="AM130" s="26"/>
      <c r="AN130" s="26"/>
    </row>
    <row r="131" spans="1:40" ht="12.75">
      <c r="A131" s="77"/>
      <c r="B131" s="78" t="s">
        <v>93</v>
      </c>
      <c r="C131" s="79"/>
      <c r="D131" s="80" t="s">
        <v>60</v>
      </c>
      <c r="E131" s="79" t="s">
        <v>94</v>
      </c>
      <c r="F131" s="79" t="s">
        <v>95</v>
      </c>
      <c r="G131" s="79" t="s">
        <v>96</v>
      </c>
      <c r="H131" s="79" t="s">
        <v>97</v>
      </c>
      <c r="I131" s="81"/>
      <c r="J131" s="81"/>
      <c r="K131" s="79" t="s">
        <v>97</v>
      </c>
      <c r="L131" s="79" t="s">
        <v>92</v>
      </c>
      <c r="M131" s="82"/>
      <c r="N131" s="83" t="s">
        <v>98</v>
      </c>
      <c r="O131" s="82"/>
      <c r="P131" s="79" t="s">
        <v>99</v>
      </c>
      <c r="Q131" s="82"/>
      <c r="R131" s="79" t="s">
        <v>100</v>
      </c>
      <c r="S131" s="81"/>
      <c r="T131" s="79" t="s">
        <v>91</v>
      </c>
      <c r="U131" s="79" t="s">
        <v>101</v>
      </c>
      <c r="V131" s="79" t="s">
        <v>102</v>
      </c>
      <c r="W131" s="79" t="s">
        <v>52</v>
      </c>
      <c r="X131" s="79" t="s">
        <v>53</v>
      </c>
      <c r="Y131" s="79" t="s">
        <v>3</v>
      </c>
      <c r="Z131" s="79" t="s">
        <v>3</v>
      </c>
      <c r="AA131" s="79" t="s">
        <v>3</v>
      </c>
      <c r="AB131" s="84" t="s">
        <v>3</v>
      </c>
      <c r="AC131" s="25"/>
      <c r="AD131" s="26"/>
      <c r="AE131" s="65"/>
      <c r="AF131" s="65"/>
      <c r="AG131" s="26"/>
      <c r="AH131" s="26"/>
      <c r="AI131" s="26"/>
      <c r="AJ131" s="65"/>
      <c r="AK131" s="26"/>
      <c r="AL131" s="26"/>
      <c r="AM131" s="26"/>
      <c r="AN131" s="26"/>
    </row>
    <row r="132" spans="1:86" ht="12.75">
      <c r="A132" s="85" t="s">
        <v>103</v>
      </c>
      <c r="B132" s="86" t="s">
        <v>104</v>
      </c>
      <c r="C132" s="86" t="s">
        <v>105</v>
      </c>
      <c r="D132" s="86" t="s">
        <v>106</v>
      </c>
      <c r="E132" s="86" t="s">
        <v>107</v>
      </c>
      <c r="F132" s="86" t="s">
        <v>8</v>
      </c>
      <c r="G132" s="86" t="s">
        <v>8</v>
      </c>
      <c r="H132" s="86" t="s">
        <v>108</v>
      </c>
      <c r="I132" s="87"/>
      <c r="J132" s="87"/>
      <c r="K132" s="86" t="s">
        <v>109</v>
      </c>
      <c r="L132" s="86" t="s">
        <v>110</v>
      </c>
      <c r="M132" s="86" t="s">
        <v>52</v>
      </c>
      <c r="N132" s="86" t="s">
        <v>111</v>
      </c>
      <c r="O132" s="86" t="s">
        <v>102</v>
      </c>
      <c r="P132" s="86" t="s">
        <v>112</v>
      </c>
      <c r="Q132" s="86" t="s">
        <v>113</v>
      </c>
      <c r="R132" s="86" t="s">
        <v>61</v>
      </c>
      <c r="S132" s="87"/>
      <c r="T132" s="86" t="s">
        <v>110</v>
      </c>
      <c r="U132" s="86" t="s">
        <v>114</v>
      </c>
      <c r="V132" s="86" t="s">
        <v>61</v>
      </c>
      <c r="W132" s="86" t="s">
        <v>61</v>
      </c>
      <c r="X132" s="86" t="s">
        <v>61</v>
      </c>
      <c r="Y132" s="86" t="s">
        <v>61</v>
      </c>
      <c r="Z132" s="86" t="s">
        <v>115</v>
      </c>
      <c r="AA132" s="86" t="s">
        <v>28</v>
      </c>
      <c r="AB132" s="88" t="s">
        <v>116</v>
      </c>
      <c r="AC132" s="25"/>
      <c r="AD132" s="26"/>
      <c r="AE132" s="65"/>
      <c r="AF132" s="65"/>
      <c r="AG132" s="26"/>
      <c r="AH132" s="26"/>
      <c r="AI132" s="26"/>
      <c r="AJ132" s="65"/>
      <c r="AK132" s="26"/>
      <c r="AL132" s="26"/>
      <c r="AM132" s="26"/>
      <c r="AN132" s="26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</row>
    <row r="133" spans="1:40" ht="12.75">
      <c r="A133" s="177"/>
      <c r="B133" s="178"/>
      <c r="C133" s="153"/>
      <c r="D133" s="178"/>
      <c r="E133" s="178"/>
      <c r="F133" s="178"/>
      <c r="G133" s="178"/>
      <c r="H133" s="178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90"/>
      <c r="AC133" s="91"/>
      <c r="AD133" s="92"/>
      <c r="AE133" s="65"/>
      <c r="AF133" s="65"/>
      <c r="AG133" s="26"/>
      <c r="AH133" s="26"/>
      <c r="AI133" s="26"/>
      <c r="AJ133" s="65"/>
      <c r="AK133" s="26"/>
      <c r="AL133" s="26"/>
      <c r="AM133" s="26"/>
      <c r="AN133" s="26"/>
    </row>
    <row r="134" spans="1:40" ht="12.75">
      <c r="A134" s="184"/>
      <c r="B134" s="94"/>
      <c r="C134" s="153"/>
      <c r="D134" s="154"/>
      <c r="E134" s="148"/>
      <c r="F134" s="155"/>
      <c r="G134" s="155"/>
      <c r="H134" s="156"/>
      <c r="I134" s="97">
        <f aca="true" t="shared" si="54" ref="I134:I149">IF(MOD(F134,7)=0,F134+2,IF(MOD(F134,7)=1,F134+1,F134))</f>
        <v>2</v>
      </c>
      <c r="J134" s="98">
        <f aca="true" t="shared" si="55" ref="J134:J149">IF(MOD(G134,7)=0,G134+2,IF(MOD(G134,7)=1,G134+1,G134))</f>
        <v>2</v>
      </c>
      <c r="K134" s="141">
        <f aca="true" t="shared" si="56" ref="K134:K149">(IF(OR(MOD(G134,7)=1,MOD(G134,7)=0),(J134-I134),J134-I134+1))-((((J134-(MOD(J134,7)))-(I134-(MOD(I134,7))))/7)*2)</f>
        <v>0</v>
      </c>
      <c r="L134" s="141">
        <f aca="true" t="shared" si="57" ref="L134:L149">IF(G134&lt;=$B$9,0,IF(F134&gt;=$B$9,K134,(IF(OR(MOD(G134,7)=1,MOD(G134,7)=0),(J134-($B$9+2)),(J134-($B$9+1))))-(((J134-MOD(J134,7)+1)-($B$9+1))/7*2)))</f>
        <v>0</v>
      </c>
      <c r="M134" s="148">
        <v>0</v>
      </c>
      <c r="N134" s="141">
        <f aca="true" t="shared" si="58" ref="N134:N149">IF(G134&lt;=$B$9,0,IF(F134&gt;=$B$9,(VLOOKUP(F134,$F$392:$G$404,2)-VLOOKUP(G134,$F$392:$G$404,2))*-1,(VLOOKUP($B$9,$F$392:$G$406,2)-VLOOKUP(G134,$F$392:$G$404,2))*-1))*(VLOOKUP(E134,$F$408:$G$419,2))</f>
        <v>0</v>
      </c>
      <c r="O134" s="148">
        <v>0</v>
      </c>
      <c r="P134" s="148">
        <v>0</v>
      </c>
      <c r="Q134" s="148">
        <f aca="true" t="shared" si="59" ref="Q134:Q149">IF(AND(E134&gt;=0,E134&lt;=4),(L134*-0.15-N134),IF(AND(E134&gt;=5,E134&lt;=6),(L134*-0.125-N134),IF(AND(E134&gt;=7,E134&lt;=7),(L134*-0.15-N134),IF(AND(E134&gt;=8,E134&lt;=11),(0),IF(AND(E134&gt;=12,E134&lt;=12),(L134*-0.06-N134))))))</f>
        <v>0</v>
      </c>
      <c r="R134" s="141">
        <f>SUM(M134:Q134)</f>
        <v>0</v>
      </c>
      <c r="S134" s="143">
        <v>0</v>
      </c>
      <c r="T134" s="141">
        <f aca="true" t="shared" si="60" ref="T134:T149">IF(L134&lt;=0,0,IF(L134&lt;=ABS(R134),0,IF(B134&gt;150,(L134/14),(H134*(L134+R134))+(1.5*S134))))</f>
        <v>0</v>
      </c>
      <c r="U134" s="144">
        <f aca="true" t="shared" si="61" ref="U134:U149">IF(B134&gt;150,((B134/(K134/14))*T134),(B134*T134))</f>
        <v>0</v>
      </c>
      <c r="V134" s="144">
        <f aca="true" t="shared" si="62" ref="V134:V149">VLOOKUP(E134,$S$8:$AA$20,4)*U134</f>
        <v>0</v>
      </c>
      <c r="W134" s="144">
        <f aca="true" t="shared" si="63" ref="W134:W149">VLOOKUP(E134,$S$8:$AA$20,5)*U134</f>
        <v>0</v>
      </c>
      <c r="X134" s="144">
        <f aca="true" t="shared" si="64" ref="X134:X149">VLOOKUP(E134,$S$8:$AA$20,6)*U134</f>
        <v>0</v>
      </c>
      <c r="Y134" s="144">
        <f>SUM(V134+W134+X134)</f>
        <v>0</v>
      </c>
      <c r="Z134" s="144">
        <f>SUM(U134:X134)</f>
        <v>0</v>
      </c>
      <c r="AA134" s="144">
        <f aca="true" t="shared" si="65" ref="AA134:AA149">VLOOKUP(E134,$S$8:$AA$19,9)*Z134</f>
        <v>0</v>
      </c>
      <c r="AB134" s="145">
        <f>Z134+AA134</f>
        <v>0</v>
      </c>
      <c r="AC134" s="91"/>
      <c r="AD134" s="92"/>
      <c r="AE134" s="65"/>
      <c r="AF134" s="65"/>
      <c r="AG134" s="26"/>
      <c r="AH134" s="26"/>
      <c r="AI134" s="26"/>
      <c r="AJ134" s="26"/>
      <c r="AK134" s="26"/>
      <c r="AL134" s="26"/>
      <c r="AM134" s="26"/>
      <c r="AN134" s="26"/>
    </row>
    <row r="135" spans="1:40" ht="12.75">
      <c r="A135" s="184"/>
      <c r="B135" s="94"/>
      <c r="C135" s="153"/>
      <c r="D135" s="154"/>
      <c r="E135" s="148"/>
      <c r="F135" s="155"/>
      <c r="G135" s="155"/>
      <c r="H135" s="156"/>
      <c r="I135" s="97">
        <f t="shared" si="54"/>
        <v>2</v>
      </c>
      <c r="J135" s="98">
        <f t="shared" si="55"/>
        <v>2</v>
      </c>
      <c r="K135" s="141">
        <f t="shared" si="56"/>
        <v>0</v>
      </c>
      <c r="L135" s="141">
        <f t="shared" si="57"/>
        <v>0</v>
      </c>
      <c r="M135" s="148">
        <v>0</v>
      </c>
      <c r="N135" s="141">
        <f t="shared" si="58"/>
        <v>0</v>
      </c>
      <c r="O135" s="148">
        <v>0</v>
      </c>
      <c r="P135" s="148">
        <v>0</v>
      </c>
      <c r="Q135" s="148">
        <f t="shared" si="59"/>
        <v>0</v>
      </c>
      <c r="R135" s="141">
        <f aca="true" t="shared" si="66" ref="R135:R149">SUM(M135:Q135)</f>
        <v>0</v>
      </c>
      <c r="S135" s="143">
        <v>0</v>
      </c>
      <c r="T135" s="141">
        <f t="shared" si="60"/>
        <v>0</v>
      </c>
      <c r="U135" s="144">
        <f t="shared" si="61"/>
        <v>0</v>
      </c>
      <c r="V135" s="144">
        <f t="shared" si="62"/>
        <v>0</v>
      </c>
      <c r="W135" s="144">
        <f t="shared" si="63"/>
        <v>0</v>
      </c>
      <c r="X135" s="144">
        <f t="shared" si="64"/>
        <v>0</v>
      </c>
      <c r="Y135" s="144">
        <f aca="true" t="shared" si="67" ref="Y135:Y149">SUM(V135+W135+X135)</f>
        <v>0</v>
      </c>
      <c r="Z135" s="144">
        <f aca="true" t="shared" si="68" ref="Z135:Z149">SUM(U135:X135)</f>
        <v>0</v>
      </c>
      <c r="AA135" s="144">
        <f t="shared" si="65"/>
        <v>0</v>
      </c>
      <c r="AB135" s="145">
        <f aca="true" t="shared" si="69" ref="AB135:AB149">Z135+AA135</f>
        <v>0</v>
      </c>
      <c r="AC135" s="91"/>
      <c r="AD135" s="92"/>
      <c r="AE135" s="65"/>
      <c r="AF135" s="65"/>
      <c r="AG135" s="26"/>
      <c r="AH135" s="26"/>
      <c r="AI135" s="26"/>
      <c r="AJ135" s="26"/>
      <c r="AK135" s="26"/>
      <c r="AL135" s="26"/>
      <c r="AM135" s="26"/>
      <c r="AN135" s="26"/>
    </row>
    <row r="136" spans="1:40" ht="12.75">
      <c r="A136" s="184"/>
      <c r="B136" s="94"/>
      <c r="C136" s="153"/>
      <c r="D136" s="154"/>
      <c r="E136" s="148"/>
      <c r="F136" s="155"/>
      <c r="G136" s="155"/>
      <c r="H136" s="156"/>
      <c r="I136" s="97">
        <f t="shared" si="54"/>
        <v>2</v>
      </c>
      <c r="J136" s="98">
        <f t="shared" si="55"/>
        <v>2</v>
      </c>
      <c r="K136" s="141">
        <f t="shared" si="56"/>
        <v>0</v>
      </c>
      <c r="L136" s="141">
        <f t="shared" si="57"/>
        <v>0</v>
      </c>
      <c r="M136" s="148">
        <v>0</v>
      </c>
      <c r="N136" s="141">
        <f t="shared" si="58"/>
        <v>0</v>
      </c>
      <c r="O136" s="148">
        <v>0</v>
      </c>
      <c r="P136" s="148">
        <v>0</v>
      </c>
      <c r="Q136" s="148">
        <f t="shared" si="59"/>
        <v>0</v>
      </c>
      <c r="R136" s="141">
        <f t="shared" si="66"/>
        <v>0</v>
      </c>
      <c r="S136" s="143">
        <v>0</v>
      </c>
      <c r="T136" s="141">
        <f t="shared" si="60"/>
        <v>0</v>
      </c>
      <c r="U136" s="144">
        <f t="shared" si="61"/>
        <v>0</v>
      </c>
      <c r="V136" s="144">
        <f t="shared" si="62"/>
        <v>0</v>
      </c>
      <c r="W136" s="144">
        <f t="shared" si="63"/>
        <v>0</v>
      </c>
      <c r="X136" s="144">
        <f t="shared" si="64"/>
        <v>0</v>
      </c>
      <c r="Y136" s="144">
        <f t="shared" si="67"/>
        <v>0</v>
      </c>
      <c r="Z136" s="144">
        <f t="shared" si="68"/>
        <v>0</v>
      </c>
      <c r="AA136" s="144">
        <f t="shared" si="65"/>
        <v>0</v>
      </c>
      <c r="AB136" s="145">
        <f t="shared" si="69"/>
        <v>0</v>
      </c>
      <c r="AC136" s="25"/>
      <c r="AD136" s="26"/>
      <c r="AE136" s="65"/>
      <c r="AF136" s="65"/>
      <c r="AG136" s="26"/>
      <c r="AH136" s="26"/>
      <c r="AI136" s="26"/>
      <c r="AJ136" s="26"/>
      <c r="AK136" s="26"/>
      <c r="AL136" s="26"/>
      <c r="AM136" s="26"/>
      <c r="AN136" s="26"/>
    </row>
    <row r="137" spans="1:40" ht="12.75">
      <c r="A137" s="152"/>
      <c r="B137" s="94"/>
      <c r="C137" s="153"/>
      <c r="D137" s="154"/>
      <c r="E137" s="148"/>
      <c r="F137" s="155"/>
      <c r="G137" s="155"/>
      <c r="H137" s="156"/>
      <c r="I137" s="97">
        <f t="shared" si="54"/>
        <v>2</v>
      </c>
      <c r="J137" s="98">
        <f t="shared" si="55"/>
        <v>2</v>
      </c>
      <c r="K137" s="141">
        <f t="shared" si="56"/>
        <v>0</v>
      </c>
      <c r="L137" s="141">
        <f t="shared" si="57"/>
        <v>0</v>
      </c>
      <c r="M137" s="148">
        <v>0</v>
      </c>
      <c r="N137" s="141">
        <f t="shared" si="58"/>
        <v>0</v>
      </c>
      <c r="O137" s="148">
        <v>0</v>
      </c>
      <c r="P137" s="148">
        <v>0</v>
      </c>
      <c r="Q137" s="148">
        <f t="shared" si="59"/>
        <v>0</v>
      </c>
      <c r="R137" s="141">
        <f t="shared" si="66"/>
        <v>0</v>
      </c>
      <c r="S137" s="143">
        <v>0</v>
      </c>
      <c r="T137" s="141">
        <f t="shared" si="60"/>
        <v>0</v>
      </c>
      <c r="U137" s="144">
        <f t="shared" si="61"/>
        <v>0</v>
      </c>
      <c r="V137" s="144">
        <f t="shared" si="62"/>
        <v>0</v>
      </c>
      <c r="W137" s="144">
        <f t="shared" si="63"/>
        <v>0</v>
      </c>
      <c r="X137" s="144">
        <f t="shared" si="64"/>
        <v>0</v>
      </c>
      <c r="Y137" s="144">
        <f t="shared" si="67"/>
        <v>0</v>
      </c>
      <c r="Z137" s="144">
        <f t="shared" si="68"/>
        <v>0</v>
      </c>
      <c r="AA137" s="144">
        <f t="shared" si="65"/>
        <v>0</v>
      </c>
      <c r="AB137" s="145">
        <f t="shared" si="69"/>
        <v>0</v>
      </c>
      <c r="AC137" s="25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ht="12.75">
      <c r="A138" s="152"/>
      <c r="B138" s="94"/>
      <c r="C138" s="153"/>
      <c r="D138" s="154"/>
      <c r="E138" s="148"/>
      <c r="F138" s="155"/>
      <c r="G138" s="155"/>
      <c r="H138" s="156"/>
      <c r="I138" s="97">
        <f t="shared" si="54"/>
        <v>2</v>
      </c>
      <c r="J138" s="98">
        <f t="shared" si="55"/>
        <v>2</v>
      </c>
      <c r="K138" s="141">
        <f t="shared" si="56"/>
        <v>0</v>
      </c>
      <c r="L138" s="141">
        <f t="shared" si="57"/>
        <v>0</v>
      </c>
      <c r="M138" s="148">
        <v>0</v>
      </c>
      <c r="N138" s="141">
        <f t="shared" si="58"/>
        <v>0</v>
      </c>
      <c r="O138" s="148">
        <v>0</v>
      </c>
      <c r="P138" s="148">
        <v>0</v>
      </c>
      <c r="Q138" s="148">
        <f t="shared" si="59"/>
        <v>0</v>
      </c>
      <c r="R138" s="141">
        <f t="shared" si="66"/>
        <v>0</v>
      </c>
      <c r="S138" s="143">
        <v>0</v>
      </c>
      <c r="T138" s="141">
        <f t="shared" si="60"/>
        <v>0</v>
      </c>
      <c r="U138" s="144">
        <f t="shared" si="61"/>
        <v>0</v>
      </c>
      <c r="V138" s="144">
        <f t="shared" si="62"/>
        <v>0</v>
      </c>
      <c r="W138" s="144">
        <f t="shared" si="63"/>
        <v>0</v>
      </c>
      <c r="X138" s="144">
        <f t="shared" si="64"/>
        <v>0</v>
      </c>
      <c r="Y138" s="144">
        <f t="shared" si="67"/>
        <v>0</v>
      </c>
      <c r="Z138" s="144">
        <f t="shared" si="68"/>
        <v>0</v>
      </c>
      <c r="AA138" s="144">
        <f t="shared" si="65"/>
        <v>0</v>
      </c>
      <c r="AB138" s="145">
        <f t="shared" si="69"/>
        <v>0</v>
      </c>
      <c r="AC138" s="25"/>
      <c r="AD138" s="26"/>
      <c r="AE138" s="65"/>
      <c r="AF138" s="65"/>
      <c r="AG138" s="26"/>
      <c r="AH138" s="26"/>
      <c r="AI138" s="26"/>
      <c r="AJ138" s="26"/>
      <c r="AK138" s="26"/>
      <c r="AL138" s="26"/>
      <c r="AM138" s="26"/>
      <c r="AN138" s="26"/>
    </row>
    <row r="139" spans="1:40" ht="12.75">
      <c r="A139" s="152"/>
      <c r="B139" s="94"/>
      <c r="C139" s="153"/>
      <c r="D139" s="154"/>
      <c r="E139" s="148"/>
      <c r="F139" s="155"/>
      <c r="G139" s="155"/>
      <c r="H139" s="156"/>
      <c r="I139" s="97">
        <f t="shared" si="54"/>
        <v>2</v>
      </c>
      <c r="J139" s="98">
        <f t="shared" si="55"/>
        <v>2</v>
      </c>
      <c r="K139" s="141">
        <f t="shared" si="56"/>
        <v>0</v>
      </c>
      <c r="L139" s="141">
        <f t="shared" si="57"/>
        <v>0</v>
      </c>
      <c r="M139" s="148">
        <v>0</v>
      </c>
      <c r="N139" s="141">
        <f t="shared" si="58"/>
        <v>0</v>
      </c>
      <c r="O139" s="148">
        <v>0</v>
      </c>
      <c r="P139" s="148">
        <v>0</v>
      </c>
      <c r="Q139" s="148">
        <f t="shared" si="59"/>
        <v>0</v>
      </c>
      <c r="R139" s="141">
        <f t="shared" si="66"/>
        <v>0</v>
      </c>
      <c r="S139" s="143">
        <v>0</v>
      </c>
      <c r="T139" s="141">
        <f t="shared" si="60"/>
        <v>0</v>
      </c>
      <c r="U139" s="144">
        <f t="shared" si="61"/>
        <v>0</v>
      </c>
      <c r="V139" s="144">
        <f t="shared" si="62"/>
        <v>0</v>
      </c>
      <c r="W139" s="144">
        <f t="shared" si="63"/>
        <v>0</v>
      </c>
      <c r="X139" s="144">
        <f t="shared" si="64"/>
        <v>0</v>
      </c>
      <c r="Y139" s="144">
        <f t="shared" si="67"/>
        <v>0</v>
      </c>
      <c r="Z139" s="144">
        <f t="shared" si="68"/>
        <v>0</v>
      </c>
      <c r="AA139" s="144">
        <f t="shared" si="65"/>
        <v>0</v>
      </c>
      <c r="AB139" s="145">
        <f t="shared" si="69"/>
        <v>0</v>
      </c>
      <c r="AC139" s="91"/>
      <c r="AD139" s="26"/>
      <c r="AE139" s="65"/>
      <c r="AF139" s="65"/>
      <c r="AG139" s="26"/>
      <c r="AH139" s="26"/>
      <c r="AI139" s="26"/>
      <c r="AJ139" s="26"/>
      <c r="AK139" s="26"/>
      <c r="AL139" s="26"/>
      <c r="AM139" s="26"/>
      <c r="AN139" s="26"/>
    </row>
    <row r="140" spans="1:40" ht="12.75">
      <c r="A140" s="152"/>
      <c r="B140" s="157"/>
      <c r="C140" s="153"/>
      <c r="D140" s="154"/>
      <c r="E140" s="148"/>
      <c r="F140" s="158"/>
      <c r="G140" s="158"/>
      <c r="H140" s="156"/>
      <c r="I140" s="97">
        <f t="shared" si="54"/>
        <v>2</v>
      </c>
      <c r="J140" s="98">
        <f t="shared" si="55"/>
        <v>2</v>
      </c>
      <c r="K140" s="141">
        <f t="shared" si="56"/>
        <v>0</v>
      </c>
      <c r="L140" s="141">
        <f t="shared" si="57"/>
        <v>0</v>
      </c>
      <c r="M140" s="148">
        <v>0</v>
      </c>
      <c r="N140" s="141">
        <f t="shared" si="58"/>
        <v>0</v>
      </c>
      <c r="O140" s="148">
        <v>0</v>
      </c>
      <c r="P140" s="148">
        <v>0</v>
      </c>
      <c r="Q140" s="148">
        <f t="shared" si="59"/>
        <v>0</v>
      </c>
      <c r="R140" s="141">
        <f t="shared" si="66"/>
        <v>0</v>
      </c>
      <c r="S140" s="143">
        <v>0</v>
      </c>
      <c r="T140" s="141">
        <f t="shared" si="60"/>
        <v>0</v>
      </c>
      <c r="U140" s="144">
        <f t="shared" si="61"/>
        <v>0</v>
      </c>
      <c r="V140" s="144">
        <f t="shared" si="62"/>
        <v>0</v>
      </c>
      <c r="W140" s="144">
        <f t="shared" si="63"/>
        <v>0</v>
      </c>
      <c r="X140" s="144">
        <f t="shared" si="64"/>
        <v>0</v>
      </c>
      <c r="Y140" s="144">
        <f t="shared" si="67"/>
        <v>0</v>
      </c>
      <c r="Z140" s="144">
        <f t="shared" si="68"/>
        <v>0</v>
      </c>
      <c r="AA140" s="144">
        <f t="shared" si="65"/>
        <v>0</v>
      </c>
      <c r="AB140" s="145">
        <f t="shared" si="69"/>
        <v>0</v>
      </c>
      <c r="AC140" s="25"/>
      <c r="AD140" s="26"/>
      <c r="AE140" s="65"/>
      <c r="AF140" s="65"/>
      <c r="AG140" s="26"/>
      <c r="AH140" s="26"/>
      <c r="AI140" s="26"/>
      <c r="AJ140" s="26"/>
      <c r="AK140" s="26"/>
      <c r="AL140" s="26"/>
      <c r="AM140" s="26"/>
      <c r="AN140" s="26"/>
    </row>
    <row r="141" spans="1:40" ht="12.75">
      <c r="A141" s="152"/>
      <c r="B141" s="157"/>
      <c r="C141" s="153"/>
      <c r="D141" s="154"/>
      <c r="E141" s="148"/>
      <c r="F141" s="158"/>
      <c r="G141" s="158"/>
      <c r="H141" s="156"/>
      <c r="I141" s="97">
        <f t="shared" si="54"/>
        <v>2</v>
      </c>
      <c r="J141" s="98">
        <f t="shared" si="55"/>
        <v>2</v>
      </c>
      <c r="K141" s="141">
        <f t="shared" si="56"/>
        <v>0</v>
      </c>
      <c r="L141" s="141">
        <f t="shared" si="57"/>
        <v>0</v>
      </c>
      <c r="M141" s="148">
        <v>0</v>
      </c>
      <c r="N141" s="141">
        <f t="shared" si="58"/>
        <v>0</v>
      </c>
      <c r="O141" s="148">
        <v>0</v>
      </c>
      <c r="P141" s="148">
        <v>0</v>
      </c>
      <c r="Q141" s="148">
        <f t="shared" si="59"/>
        <v>0</v>
      </c>
      <c r="R141" s="141">
        <f t="shared" si="66"/>
        <v>0</v>
      </c>
      <c r="S141" s="143">
        <v>0</v>
      </c>
      <c r="T141" s="141">
        <f t="shared" si="60"/>
        <v>0</v>
      </c>
      <c r="U141" s="144">
        <f t="shared" si="61"/>
        <v>0</v>
      </c>
      <c r="V141" s="144">
        <f t="shared" si="62"/>
        <v>0</v>
      </c>
      <c r="W141" s="144">
        <f t="shared" si="63"/>
        <v>0</v>
      </c>
      <c r="X141" s="144">
        <f t="shared" si="64"/>
        <v>0</v>
      </c>
      <c r="Y141" s="144">
        <f t="shared" si="67"/>
        <v>0</v>
      </c>
      <c r="Z141" s="144">
        <f t="shared" si="68"/>
        <v>0</v>
      </c>
      <c r="AA141" s="144">
        <f t="shared" si="65"/>
        <v>0</v>
      </c>
      <c r="AB141" s="145">
        <f t="shared" si="69"/>
        <v>0</v>
      </c>
      <c r="AC141" s="25"/>
      <c r="AD141" s="26"/>
      <c r="AE141" s="65"/>
      <c r="AF141" s="65"/>
      <c r="AG141" s="26"/>
      <c r="AH141" s="26"/>
      <c r="AI141" s="26"/>
      <c r="AJ141" s="26"/>
      <c r="AK141" s="26"/>
      <c r="AL141" s="26"/>
      <c r="AM141" s="26"/>
      <c r="AN141" s="26"/>
    </row>
    <row r="142" spans="1:40" ht="12.75">
      <c r="A142" s="152"/>
      <c r="B142" s="157"/>
      <c r="C142" s="153"/>
      <c r="D142" s="154"/>
      <c r="E142" s="148"/>
      <c r="F142" s="158"/>
      <c r="G142" s="158"/>
      <c r="H142" s="156"/>
      <c r="I142" s="97">
        <f t="shared" si="54"/>
        <v>2</v>
      </c>
      <c r="J142" s="98">
        <f t="shared" si="55"/>
        <v>2</v>
      </c>
      <c r="K142" s="141">
        <f t="shared" si="56"/>
        <v>0</v>
      </c>
      <c r="L142" s="141">
        <f t="shared" si="57"/>
        <v>0</v>
      </c>
      <c r="M142" s="148">
        <v>0</v>
      </c>
      <c r="N142" s="141">
        <f t="shared" si="58"/>
        <v>0</v>
      </c>
      <c r="O142" s="148">
        <v>0</v>
      </c>
      <c r="P142" s="148">
        <v>0</v>
      </c>
      <c r="Q142" s="148">
        <f t="shared" si="59"/>
        <v>0</v>
      </c>
      <c r="R142" s="141">
        <f t="shared" si="66"/>
        <v>0</v>
      </c>
      <c r="S142" s="143">
        <v>0</v>
      </c>
      <c r="T142" s="141">
        <f t="shared" si="60"/>
        <v>0</v>
      </c>
      <c r="U142" s="144">
        <f t="shared" si="61"/>
        <v>0</v>
      </c>
      <c r="V142" s="144">
        <f t="shared" si="62"/>
        <v>0</v>
      </c>
      <c r="W142" s="144">
        <f t="shared" si="63"/>
        <v>0</v>
      </c>
      <c r="X142" s="144">
        <f t="shared" si="64"/>
        <v>0</v>
      </c>
      <c r="Y142" s="144">
        <f t="shared" si="67"/>
        <v>0</v>
      </c>
      <c r="Z142" s="144">
        <f t="shared" si="68"/>
        <v>0</v>
      </c>
      <c r="AA142" s="144">
        <f t="shared" si="65"/>
        <v>0</v>
      </c>
      <c r="AB142" s="145">
        <f t="shared" si="69"/>
        <v>0</v>
      </c>
      <c r="AC142" s="25"/>
      <c r="AD142" s="26"/>
      <c r="AE142" s="65"/>
      <c r="AF142" s="65"/>
      <c r="AG142" s="26"/>
      <c r="AH142" s="26"/>
      <c r="AI142" s="26"/>
      <c r="AJ142" s="26"/>
      <c r="AK142" s="26"/>
      <c r="AL142" s="26"/>
      <c r="AM142" s="26"/>
      <c r="AN142" s="26"/>
    </row>
    <row r="143" spans="1:40" ht="12.75">
      <c r="A143" s="152"/>
      <c r="B143" s="157"/>
      <c r="C143" s="153"/>
      <c r="D143" s="154"/>
      <c r="E143" s="148"/>
      <c r="F143" s="158"/>
      <c r="G143" s="158"/>
      <c r="H143" s="156"/>
      <c r="I143" s="97">
        <f t="shared" si="54"/>
        <v>2</v>
      </c>
      <c r="J143" s="98">
        <f t="shared" si="55"/>
        <v>2</v>
      </c>
      <c r="K143" s="141">
        <f t="shared" si="56"/>
        <v>0</v>
      </c>
      <c r="L143" s="141">
        <f t="shared" si="57"/>
        <v>0</v>
      </c>
      <c r="M143" s="148">
        <v>0</v>
      </c>
      <c r="N143" s="141">
        <f t="shared" si="58"/>
        <v>0</v>
      </c>
      <c r="O143" s="148">
        <v>0</v>
      </c>
      <c r="P143" s="148">
        <v>0</v>
      </c>
      <c r="Q143" s="148">
        <f t="shared" si="59"/>
        <v>0</v>
      </c>
      <c r="R143" s="141">
        <f t="shared" si="66"/>
        <v>0</v>
      </c>
      <c r="S143" s="143">
        <v>0</v>
      </c>
      <c r="T143" s="141">
        <f t="shared" si="60"/>
        <v>0</v>
      </c>
      <c r="U143" s="144">
        <f t="shared" si="61"/>
        <v>0</v>
      </c>
      <c r="V143" s="144">
        <f t="shared" si="62"/>
        <v>0</v>
      </c>
      <c r="W143" s="144">
        <f t="shared" si="63"/>
        <v>0</v>
      </c>
      <c r="X143" s="144">
        <f t="shared" si="64"/>
        <v>0</v>
      </c>
      <c r="Y143" s="144">
        <f t="shared" si="67"/>
        <v>0</v>
      </c>
      <c r="Z143" s="144">
        <f t="shared" si="68"/>
        <v>0</v>
      </c>
      <c r="AA143" s="144">
        <f t="shared" si="65"/>
        <v>0</v>
      </c>
      <c r="AB143" s="145">
        <f t="shared" si="69"/>
        <v>0</v>
      </c>
      <c r="AC143" s="25"/>
      <c r="AD143" s="26"/>
      <c r="AE143" s="65"/>
      <c r="AF143" s="65"/>
      <c r="AG143" s="26"/>
      <c r="AH143" s="26"/>
      <c r="AI143" s="26"/>
      <c r="AJ143" s="26"/>
      <c r="AK143" s="26"/>
      <c r="AL143" s="26"/>
      <c r="AM143" s="26"/>
      <c r="AN143" s="26"/>
    </row>
    <row r="144" spans="1:40" ht="12.75">
      <c r="A144" s="152"/>
      <c r="B144" s="157"/>
      <c r="C144" s="153"/>
      <c r="D144" s="154"/>
      <c r="E144" s="148"/>
      <c r="F144" s="158"/>
      <c r="G144" s="158"/>
      <c r="H144" s="156"/>
      <c r="I144" s="97">
        <f t="shared" si="54"/>
        <v>2</v>
      </c>
      <c r="J144" s="98">
        <f t="shared" si="55"/>
        <v>2</v>
      </c>
      <c r="K144" s="141">
        <f t="shared" si="56"/>
        <v>0</v>
      </c>
      <c r="L144" s="141">
        <f t="shared" si="57"/>
        <v>0</v>
      </c>
      <c r="M144" s="148">
        <v>0</v>
      </c>
      <c r="N144" s="141">
        <f t="shared" si="58"/>
        <v>0</v>
      </c>
      <c r="O144" s="148">
        <v>0</v>
      </c>
      <c r="P144" s="148">
        <v>0</v>
      </c>
      <c r="Q144" s="148">
        <f t="shared" si="59"/>
        <v>0</v>
      </c>
      <c r="R144" s="141">
        <f t="shared" si="66"/>
        <v>0</v>
      </c>
      <c r="S144" s="143">
        <v>0</v>
      </c>
      <c r="T144" s="141">
        <f t="shared" si="60"/>
        <v>0</v>
      </c>
      <c r="U144" s="144">
        <f t="shared" si="61"/>
        <v>0</v>
      </c>
      <c r="V144" s="144">
        <f t="shared" si="62"/>
        <v>0</v>
      </c>
      <c r="W144" s="144">
        <f t="shared" si="63"/>
        <v>0</v>
      </c>
      <c r="X144" s="144">
        <f t="shared" si="64"/>
        <v>0</v>
      </c>
      <c r="Y144" s="144">
        <f t="shared" si="67"/>
        <v>0</v>
      </c>
      <c r="Z144" s="144">
        <f t="shared" si="68"/>
        <v>0</v>
      </c>
      <c r="AA144" s="144">
        <f t="shared" si="65"/>
        <v>0</v>
      </c>
      <c r="AB144" s="145">
        <f t="shared" si="69"/>
        <v>0</v>
      </c>
      <c r="AC144" s="25"/>
      <c r="AD144" s="26"/>
      <c r="AE144" s="65"/>
      <c r="AF144" s="65"/>
      <c r="AG144" s="26"/>
      <c r="AH144" s="26"/>
      <c r="AI144" s="26"/>
      <c r="AJ144" s="26"/>
      <c r="AK144" s="26"/>
      <c r="AL144" s="26"/>
      <c r="AM144" s="26"/>
      <c r="AN144" s="26"/>
    </row>
    <row r="145" spans="1:40" ht="12.75">
      <c r="A145" s="152"/>
      <c r="B145" s="157"/>
      <c r="C145" s="153"/>
      <c r="D145" s="154"/>
      <c r="E145" s="148"/>
      <c r="F145" s="158"/>
      <c r="G145" s="158"/>
      <c r="H145" s="156"/>
      <c r="I145" s="97">
        <f t="shared" si="54"/>
        <v>2</v>
      </c>
      <c r="J145" s="98">
        <f t="shared" si="55"/>
        <v>2</v>
      </c>
      <c r="K145" s="141">
        <f t="shared" si="56"/>
        <v>0</v>
      </c>
      <c r="L145" s="141">
        <f t="shared" si="57"/>
        <v>0</v>
      </c>
      <c r="M145" s="148">
        <v>0</v>
      </c>
      <c r="N145" s="141">
        <f t="shared" si="58"/>
        <v>0</v>
      </c>
      <c r="O145" s="148">
        <v>0</v>
      </c>
      <c r="P145" s="148">
        <v>0</v>
      </c>
      <c r="Q145" s="148">
        <f t="shared" si="59"/>
        <v>0</v>
      </c>
      <c r="R145" s="141">
        <f t="shared" si="66"/>
        <v>0</v>
      </c>
      <c r="S145" s="143">
        <v>0</v>
      </c>
      <c r="T145" s="141">
        <f t="shared" si="60"/>
        <v>0</v>
      </c>
      <c r="U145" s="144">
        <f t="shared" si="61"/>
        <v>0</v>
      </c>
      <c r="V145" s="144">
        <f t="shared" si="62"/>
        <v>0</v>
      </c>
      <c r="W145" s="144">
        <f t="shared" si="63"/>
        <v>0</v>
      </c>
      <c r="X145" s="144">
        <f t="shared" si="64"/>
        <v>0</v>
      </c>
      <c r="Y145" s="144">
        <f t="shared" si="67"/>
        <v>0</v>
      </c>
      <c r="Z145" s="144">
        <f t="shared" si="68"/>
        <v>0</v>
      </c>
      <c r="AA145" s="144">
        <f t="shared" si="65"/>
        <v>0</v>
      </c>
      <c r="AB145" s="145">
        <f t="shared" si="69"/>
        <v>0</v>
      </c>
      <c r="AC145" s="25"/>
      <c r="AD145" s="26"/>
      <c r="AE145" s="65"/>
      <c r="AF145" s="65"/>
      <c r="AG145" s="26"/>
      <c r="AH145" s="26"/>
      <c r="AI145" s="26"/>
      <c r="AJ145" s="26"/>
      <c r="AK145" s="26"/>
      <c r="AL145" s="26"/>
      <c r="AM145" s="26"/>
      <c r="AN145" s="26"/>
    </row>
    <row r="146" spans="1:40" ht="12.75">
      <c r="A146" s="152"/>
      <c r="B146" s="157"/>
      <c r="C146" s="153"/>
      <c r="D146" s="154"/>
      <c r="E146" s="148"/>
      <c r="F146" s="158"/>
      <c r="G146" s="158"/>
      <c r="H146" s="156"/>
      <c r="I146" s="97">
        <f t="shared" si="54"/>
        <v>2</v>
      </c>
      <c r="J146" s="98">
        <f t="shared" si="55"/>
        <v>2</v>
      </c>
      <c r="K146" s="141">
        <f t="shared" si="56"/>
        <v>0</v>
      </c>
      <c r="L146" s="141">
        <f t="shared" si="57"/>
        <v>0</v>
      </c>
      <c r="M146" s="148">
        <v>0</v>
      </c>
      <c r="N146" s="141">
        <f t="shared" si="58"/>
        <v>0</v>
      </c>
      <c r="O146" s="148">
        <v>0</v>
      </c>
      <c r="P146" s="148">
        <v>0</v>
      </c>
      <c r="Q146" s="148">
        <f t="shared" si="59"/>
        <v>0</v>
      </c>
      <c r="R146" s="141">
        <f t="shared" si="66"/>
        <v>0</v>
      </c>
      <c r="S146" s="143">
        <v>0</v>
      </c>
      <c r="T146" s="141">
        <f t="shared" si="60"/>
        <v>0</v>
      </c>
      <c r="U146" s="144">
        <f t="shared" si="61"/>
        <v>0</v>
      </c>
      <c r="V146" s="144">
        <f t="shared" si="62"/>
        <v>0</v>
      </c>
      <c r="W146" s="144">
        <f t="shared" si="63"/>
        <v>0</v>
      </c>
      <c r="X146" s="144">
        <f t="shared" si="64"/>
        <v>0</v>
      </c>
      <c r="Y146" s="144">
        <f t="shared" si="67"/>
        <v>0</v>
      </c>
      <c r="Z146" s="144">
        <f t="shared" si="68"/>
        <v>0</v>
      </c>
      <c r="AA146" s="144">
        <f t="shared" si="65"/>
        <v>0</v>
      </c>
      <c r="AB146" s="145">
        <f t="shared" si="69"/>
        <v>0</v>
      </c>
      <c r="AC146" s="25"/>
      <c r="AD146" s="26"/>
      <c r="AE146" s="65"/>
      <c r="AF146" s="65"/>
      <c r="AG146" s="26"/>
      <c r="AH146" s="26"/>
      <c r="AI146" s="26"/>
      <c r="AJ146" s="26"/>
      <c r="AK146" s="26"/>
      <c r="AL146" s="26"/>
      <c r="AM146" s="26"/>
      <c r="AN146" s="26"/>
    </row>
    <row r="147" spans="1:51" ht="12.75">
      <c r="A147" s="152"/>
      <c r="B147" s="157"/>
      <c r="C147" s="153"/>
      <c r="D147" s="154"/>
      <c r="E147" s="148"/>
      <c r="F147" s="158"/>
      <c r="G147" s="158"/>
      <c r="H147" s="156"/>
      <c r="I147" s="97">
        <f t="shared" si="54"/>
        <v>2</v>
      </c>
      <c r="J147" s="98">
        <f t="shared" si="55"/>
        <v>2</v>
      </c>
      <c r="K147" s="141">
        <f t="shared" si="56"/>
        <v>0</v>
      </c>
      <c r="L147" s="141">
        <f t="shared" si="57"/>
        <v>0</v>
      </c>
      <c r="M147" s="148">
        <v>0</v>
      </c>
      <c r="N147" s="141">
        <f t="shared" si="58"/>
        <v>0</v>
      </c>
      <c r="O147" s="148">
        <v>0</v>
      </c>
      <c r="P147" s="148">
        <v>0</v>
      </c>
      <c r="Q147" s="148">
        <f t="shared" si="59"/>
        <v>0</v>
      </c>
      <c r="R147" s="141">
        <f t="shared" si="66"/>
        <v>0</v>
      </c>
      <c r="S147" s="143">
        <v>0</v>
      </c>
      <c r="T147" s="141">
        <f t="shared" si="60"/>
        <v>0</v>
      </c>
      <c r="U147" s="144">
        <f t="shared" si="61"/>
        <v>0</v>
      </c>
      <c r="V147" s="144">
        <f t="shared" si="62"/>
        <v>0</v>
      </c>
      <c r="W147" s="144">
        <f t="shared" si="63"/>
        <v>0</v>
      </c>
      <c r="X147" s="144">
        <f t="shared" si="64"/>
        <v>0</v>
      </c>
      <c r="Y147" s="144">
        <f t="shared" si="67"/>
        <v>0</v>
      </c>
      <c r="Z147" s="144">
        <f t="shared" si="68"/>
        <v>0</v>
      </c>
      <c r="AA147" s="144">
        <f t="shared" si="65"/>
        <v>0</v>
      </c>
      <c r="AB147" s="145">
        <f t="shared" si="69"/>
        <v>0</v>
      </c>
      <c r="AC147" s="25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X147" s="70"/>
      <c r="AY147" s="70"/>
    </row>
    <row r="148" spans="1:40" ht="12.75">
      <c r="A148" s="152"/>
      <c r="B148" s="157"/>
      <c r="C148" s="153"/>
      <c r="D148" s="154"/>
      <c r="E148" s="148"/>
      <c r="F148" s="158"/>
      <c r="G148" s="158"/>
      <c r="H148" s="156"/>
      <c r="I148" s="97">
        <f t="shared" si="54"/>
        <v>2</v>
      </c>
      <c r="J148" s="98">
        <f t="shared" si="55"/>
        <v>2</v>
      </c>
      <c r="K148" s="141">
        <f t="shared" si="56"/>
        <v>0</v>
      </c>
      <c r="L148" s="141">
        <f t="shared" si="57"/>
        <v>0</v>
      </c>
      <c r="M148" s="148">
        <v>0</v>
      </c>
      <c r="N148" s="141">
        <f t="shared" si="58"/>
        <v>0</v>
      </c>
      <c r="O148" s="148">
        <v>0</v>
      </c>
      <c r="P148" s="148">
        <v>0</v>
      </c>
      <c r="Q148" s="148">
        <f t="shared" si="59"/>
        <v>0</v>
      </c>
      <c r="R148" s="141">
        <f t="shared" si="66"/>
        <v>0</v>
      </c>
      <c r="S148" s="143">
        <v>0</v>
      </c>
      <c r="T148" s="141">
        <f t="shared" si="60"/>
        <v>0</v>
      </c>
      <c r="U148" s="144">
        <f t="shared" si="61"/>
        <v>0</v>
      </c>
      <c r="V148" s="144">
        <f t="shared" si="62"/>
        <v>0</v>
      </c>
      <c r="W148" s="144">
        <f t="shared" si="63"/>
        <v>0</v>
      </c>
      <c r="X148" s="144">
        <f t="shared" si="64"/>
        <v>0</v>
      </c>
      <c r="Y148" s="144">
        <f t="shared" si="67"/>
        <v>0</v>
      </c>
      <c r="Z148" s="144">
        <f t="shared" si="68"/>
        <v>0</v>
      </c>
      <c r="AA148" s="144">
        <f t="shared" si="65"/>
        <v>0</v>
      </c>
      <c r="AB148" s="145">
        <f t="shared" si="69"/>
        <v>0</v>
      </c>
      <c r="AC148" s="25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ht="12.75">
      <c r="A149" s="152"/>
      <c r="B149" s="157"/>
      <c r="C149" s="153"/>
      <c r="D149" s="154"/>
      <c r="E149" s="148"/>
      <c r="F149" s="158"/>
      <c r="G149" s="158"/>
      <c r="H149" s="156"/>
      <c r="I149" s="97">
        <f t="shared" si="54"/>
        <v>2</v>
      </c>
      <c r="J149" s="98">
        <f t="shared" si="55"/>
        <v>2</v>
      </c>
      <c r="K149" s="141">
        <f t="shared" si="56"/>
        <v>0</v>
      </c>
      <c r="L149" s="141">
        <f t="shared" si="57"/>
        <v>0</v>
      </c>
      <c r="M149" s="148">
        <v>0</v>
      </c>
      <c r="N149" s="141">
        <f t="shared" si="58"/>
        <v>0</v>
      </c>
      <c r="O149" s="148">
        <v>0</v>
      </c>
      <c r="P149" s="148">
        <v>0</v>
      </c>
      <c r="Q149" s="148">
        <f t="shared" si="59"/>
        <v>0</v>
      </c>
      <c r="R149" s="141">
        <f t="shared" si="66"/>
        <v>0</v>
      </c>
      <c r="S149" s="143">
        <v>0</v>
      </c>
      <c r="T149" s="141">
        <f t="shared" si="60"/>
        <v>0</v>
      </c>
      <c r="U149" s="144">
        <f t="shared" si="61"/>
        <v>0</v>
      </c>
      <c r="V149" s="144">
        <f t="shared" si="62"/>
        <v>0</v>
      </c>
      <c r="W149" s="144">
        <f t="shared" si="63"/>
        <v>0</v>
      </c>
      <c r="X149" s="144">
        <f t="shared" si="64"/>
        <v>0</v>
      </c>
      <c r="Y149" s="144">
        <f t="shared" si="67"/>
        <v>0</v>
      </c>
      <c r="Z149" s="144">
        <f t="shared" si="68"/>
        <v>0</v>
      </c>
      <c r="AA149" s="144">
        <f t="shared" si="65"/>
        <v>0</v>
      </c>
      <c r="AB149" s="145">
        <f t="shared" si="69"/>
        <v>0</v>
      </c>
      <c r="AC149" s="25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ht="12.75">
      <c r="A150" s="152"/>
      <c r="B150" s="157"/>
      <c r="C150" s="153"/>
      <c r="D150" s="154"/>
      <c r="E150" s="154"/>
      <c r="F150" s="154"/>
      <c r="G150" s="154"/>
      <c r="H150" s="156"/>
      <c r="I150" s="97"/>
      <c r="J150" s="102"/>
      <c r="K150" s="141"/>
      <c r="L150" s="141"/>
      <c r="M150" s="142"/>
      <c r="N150" s="141"/>
      <c r="O150" s="142"/>
      <c r="P150" s="142"/>
      <c r="Q150" s="142"/>
      <c r="R150" s="141"/>
      <c r="S150" s="143"/>
      <c r="T150" s="146" t="s">
        <v>117</v>
      </c>
      <c r="U150" s="146" t="s">
        <v>117</v>
      </c>
      <c r="V150" s="146" t="s">
        <v>117</v>
      </c>
      <c r="W150" s="146" t="s">
        <v>117</v>
      </c>
      <c r="X150" s="146" t="s">
        <v>117</v>
      </c>
      <c r="Y150" s="146" t="s">
        <v>117</v>
      </c>
      <c r="Z150" s="146" t="s">
        <v>117</v>
      </c>
      <c r="AA150" s="146" t="s">
        <v>117</v>
      </c>
      <c r="AB150" s="147" t="s">
        <v>117</v>
      </c>
      <c r="AC150" s="25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ht="12.75">
      <c r="A151" s="58" t="s">
        <v>118</v>
      </c>
      <c r="B151" s="32"/>
      <c r="C151" s="89"/>
      <c r="D151" s="32"/>
      <c r="E151" s="32"/>
      <c r="F151" s="32"/>
      <c r="G151" s="32"/>
      <c r="H151" s="96"/>
      <c r="I151" s="97"/>
      <c r="J151" s="102">
        <f>IF(MOD(G151,7)=0,G151+2,IF(MOD(G151,7)=1,G151+1,G151))</f>
        <v>2</v>
      </c>
      <c r="K151" s="141"/>
      <c r="L151" s="141"/>
      <c r="M151" s="142"/>
      <c r="N151" s="141"/>
      <c r="O151" s="142"/>
      <c r="P151" s="142"/>
      <c r="Q151" s="142"/>
      <c r="R151" s="141"/>
      <c r="S151" s="143"/>
      <c r="T151" s="141">
        <f aca="true" t="shared" si="70" ref="T151:AB151">SUM(T134:T150)</f>
        <v>0</v>
      </c>
      <c r="U151" s="144">
        <f t="shared" si="70"/>
        <v>0</v>
      </c>
      <c r="V151" s="144">
        <f t="shared" si="70"/>
        <v>0</v>
      </c>
      <c r="W151" s="144">
        <f t="shared" si="70"/>
        <v>0</v>
      </c>
      <c r="X151" s="144">
        <f t="shared" si="70"/>
        <v>0</v>
      </c>
      <c r="Y151" s="144">
        <f t="shared" si="70"/>
        <v>0</v>
      </c>
      <c r="Z151" s="144">
        <f t="shared" si="70"/>
        <v>0</v>
      </c>
      <c r="AA151" s="144">
        <f t="shared" si="70"/>
        <v>0</v>
      </c>
      <c r="AB151" s="145">
        <f t="shared" si="70"/>
        <v>0</v>
      </c>
      <c r="AC151" s="25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ht="12.75">
      <c r="A152" s="93"/>
      <c r="B152" s="32"/>
      <c r="C152" s="89"/>
      <c r="D152" s="32"/>
      <c r="E152" s="32"/>
      <c r="F152" s="32"/>
      <c r="G152" s="32"/>
      <c r="H152" s="32"/>
      <c r="I152" s="32"/>
      <c r="J152" s="103"/>
      <c r="K152" s="159"/>
      <c r="L152" s="159"/>
      <c r="M152" s="143"/>
      <c r="N152" s="159"/>
      <c r="O152" s="143"/>
      <c r="P152" s="143"/>
      <c r="Q152" s="143"/>
      <c r="R152" s="159"/>
      <c r="S152" s="143"/>
      <c r="T152" s="160" t="s">
        <v>119</v>
      </c>
      <c r="U152" s="160" t="s">
        <v>119</v>
      </c>
      <c r="V152" s="160" t="s">
        <v>119</v>
      </c>
      <c r="W152" s="160" t="s">
        <v>119</v>
      </c>
      <c r="X152" s="160" t="s">
        <v>119</v>
      </c>
      <c r="Y152" s="160" t="s">
        <v>119</v>
      </c>
      <c r="Z152" s="160" t="s">
        <v>119</v>
      </c>
      <c r="AA152" s="160" t="s">
        <v>119</v>
      </c>
      <c r="AB152" s="161" t="s">
        <v>119</v>
      </c>
      <c r="AC152" s="25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ht="12.75">
      <c r="A153" s="93"/>
      <c r="B153" s="32"/>
      <c r="C153" s="89"/>
      <c r="D153" s="32"/>
      <c r="E153" s="32"/>
      <c r="F153" s="32"/>
      <c r="G153" s="32"/>
      <c r="H153" s="32"/>
      <c r="I153" s="32"/>
      <c r="J153" s="103"/>
      <c r="K153" s="159"/>
      <c r="L153" s="159"/>
      <c r="M153" s="143"/>
      <c r="N153" s="159"/>
      <c r="O153" s="143"/>
      <c r="P153" s="143"/>
      <c r="Q153" s="143"/>
      <c r="R153" s="159"/>
      <c r="S153" s="143"/>
      <c r="T153" s="143"/>
      <c r="U153" s="143"/>
      <c r="V153" s="143"/>
      <c r="W153" s="143"/>
      <c r="X153" s="162" t="s">
        <v>120</v>
      </c>
      <c r="Y153" s="143"/>
      <c r="Z153" s="143"/>
      <c r="AA153" s="143"/>
      <c r="AB153" s="163"/>
      <c r="AC153" s="25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ht="12.75">
      <c r="A154" s="93"/>
      <c r="B154" s="32"/>
      <c r="C154" s="89"/>
      <c r="D154" s="32"/>
      <c r="E154" s="32"/>
      <c r="F154" s="32"/>
      <c r="G154" s="32"/>
      <c r="H154" s="32"/>
      <c r="I154" s="32"/>
      <c r="J154" s="103"/>
      <c r="K154" s="159"/>
      <c r="L154" s="159"/>
      <c r="M154" s="143"/>
      <c r="N154" s="159"/>
      <c r="O154" s="143"/>
      <c r="P154" s="143"/>
      <c r="Q154" s="143"/>
      <c r="R154" s="159"/>
      <c r="S154" s="143"/>
      <c r="T154" s="143"/>
      <c r="U154" s="143"/>
      <c r="V154" s="143"/>
      <c r="W154" s="143"/>
      <c r="X154" s="164" t="s">
        <v>121</v>
      </c>
      <c r="Y154" s="143"/>
      <c r="Z154" s="143"/>
      <c r="AA154" s="143"/>
      <c r="AB154" s="163"/>
      <c r="AC154" s="25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ht="12.75">
      <c r="A155" s="93"/>
      <c r="B155" s="32"/>
      <c r="C155" s="89"/>
      <c r="D155" s="32"/>
      <c r="E155" s="32"/>
      <c r="F155" s="32"/>
      <c r="G155" s="32"/>
      <c r="H155" s="32"/>
      <c r="I155" s="32"/>
      <c r="J155" s="103"/>
      <c r="K155" s="159"/>
      <c r="L155" s="159"/>
      <c r="M155" s="143"/>
      <c r="N155" s="159"/>
      <c r="O155" s="143"/>
      <c r="P155" s="143"/>
      <c r="Q155" s="143"/>
      <c r="R155" s="159"/>
      <c r="S155" s="143"/>
      <c r="T155" s="143"/>
      <c r="U155" s="143"/>
      <c r="V155" s="143"/>
      <c r="W155" s="143"/>
      <c r="X155" s="160" t="s">
        <v>122</v>
      </c>
      <c r="Y155" s="143"/>
      <c r="Z155" s="143"/>
      <c r="AA155" s="143"/>
      <c r="AB155" s="163"/>
      <c r="AC155" s="25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ht="12.75">
      <c r="A156" s="58" t="s">
        <v>123</v>
      </c>
      <c r="B156" s="32"/>
      <c r="C156" s="89"/>
      <c r="D156" s="32"/>
      <c r="E156" s="32"/>
      <c r="F156" s="32"/>
      <c r="G156" s="32"/>
      <c r="H156" s="32"/>
      <c r="I156" s="32"/>
      <c r="J156" s="103"/>
      <c r="K156" s="159"/>
      <c r="L156" s="159"/>
      <c r="M156" s="143"/>
      <c r="N156" s="159"/>
      <c r="O156" s="143"/>
      <c r="P156" s="143"/>
      <c r="Q156" s="143"/>
      <c r="R156" s="159"/>
      <c r="S156" s="143"/>
      <c r="T156" s="143"/>
      <c r="U156" s="162" t="s">
        <v>124</v>
      </c>
      <c r="V156" s="143"/>
      <c r="W156" s="143"/>
      <c r="X156" s="165">
        <f>X121</f>
        <v>0.097</v>
      </c>
      <c r="Y156" s="143"/>
      <c r="Z156" s="149">
        <v>0</v>
      </c>
      <c r="AA156" s="144">
        <f>Z156*X156</f>
        <v>0</v>
      </c>
      <c r="AB156" s="145">
        <f aca="true" t="shared" si="71" ref="AB156:AB161">Z156+AA156</f>
        <v>0</v>
      </c>
      <c r="AC156" s="25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ht="12.75">
      <c r="A157" s="93"/>
      <c r="B157" s="32"/>
      <c r="C157" s="89"/>
      <c r="D157" s="32"/>
      <c r="E157" s="32"/>
      <c r="F157" s="32"/>
      <c r="G157" s="32"/>
      <c r="H157" s="32"/>
      <c r="I157" s="32"/>
      <c r="J157" s="103"/>
      <c r="K157" s="159"/>
      <c r="L157" s="159"/>
      <c r="M157" s="143"/>
      <c r="N157" s="159"/>
      <c r="O157" s="143"/>
      <c r="P157" s="143"/>
      <c r="Q157" s="143"/>
      <c r="R157" s="159"/>
      <c r="S157" s="143"/>
      <c r="T157" s="143"/>
      <c r="U157" s="166" t="s">
        <v>125</v>
      </c>
      <c r="V157" s="143"/>
      <c r="W157" s="143"/>
      <c r="X157" s="165">
        <f>X122</f>
        <v>0.308</v>
      </c>
      <c r="Y157" s="143"/>
      <c r="Z157" s="149">
        <v>0</v>
      </c>
      <c r="AA157" s="144">
        <f>Z157*X157</f>
        <v>0</v>
      </c>
      <c r="AB157" s="145">
        <f t="shared" si="71"/>
        <v>0</v>
      </c>
      <c r="AC157" s="25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ht="12.75">
      <c r="A158" s="93"/>
      <c r="B158" s="32"/>
      <c r="C158" s="89"/>
      <c r="D158" s="32"/>
      <c r="E158" s="32"/>
      <c r="F158" s="32"/>
      <c r="G158" s="32"/>
      <c r="H158" s="32"/>
      <c r="I158" s="32"/>
      <c r="J158" s="103"/>
      <c r="K158" s="159"/>
      <c r="L158" s="159"/>
      <c r="M158" s="143"/>
      <c r="N158" s="159"/>
      <c r="O158" s="143"/>
      <c r="P158" s="143"/>
      <c r="Q158" s="143"/>
      <c r="R158" s="159"/>
      <c r="S158" s="143"/>
      <c r="T158" s="143"/>
      <c r="U158" s="166" t="s">
        <v>186</v>
      </c>
      <c r="V158" s="143"/>
      <c r="W158" s="143"/>
      <c r="X158" s="165">
        <f>X123</f>
        <v>0</v>
      </c>
      <c r="Y158" s="143"/>
      <c r="Z158" s="149">
        <v>0</v>
      </c>
      <c r="AA158" s="144">
        <f>Z158*X158</f>
        <v>0</v>
      </c>
      <c r="AB158" s="145">
        <f t="shared" si="71"/>
        <v>0</v>
      </c>
      <c r="AC158" s="25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ht="12.75">
      <c r="A159" s="93"/>
      <c r="B159" s="32"/>
      <c r="C159" s="89"/>
      <c r="D159" s="32"/>
      <c r="E159" s="32"/>
      <c r="F159" s="32"/>
      <c r="G159" s="32"/>
      <c r="H159" s="32"/>
      <c r="I159" s="32"/>
      <c r="J159" s="103"/>
      <c r="K159" s="159"/>
      <c r="L159" s="159"/>
      <c r="M159" s="143"/>
      <c r="N159" s="159"/>
      <c r="O159" s="143"/>
      <c r="P159" s="143"/>
      <c r="Q159" s="143"/>
      <c r="R159" s="159"/>
      <c r="S159" s="143"/>
      <c r="T159" s="143"/>
      <c r="U159" s="162" t="s">
        <v>126</v>
      </c>
      <c r="V159" s="143"/>
      <c r="W159" s="143"/>
      <c r="X159" s="165">
        <f>X124</f>
        <v>0.518</v>
      </c>
      <c r="Y159" s="143"/>
      <c r="Z159" s="149">
        <v>0</v>
      </c>
      <c r="AA159" s="144">
        <f>Z159*X159</f>
        <v>0</v>
      </c>
      <c r="AB159" s="145">
        <f t="shared" si="71"/>
        <v>0</v>
      </c>
      <c r="AC159" s="25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ht="12.75">
      <c r="A160" s="93"/>
      <c r="B160" s="32"/>
      <c r="C160" s="89"/>
      <c r="D160" s="32"/>
      <c r="E160" s="32"/>
      <c r="F160" s="32"/>
      <c r="G160" s="32"/>
      <c r="H160" s="32"/>
      <c r="I160" s="32"/>
      <c r="J160" s="103"/>
      <c r="K160" s="159"/>
      <c r="L160" s="159"/>
      <c r="M160" s="143"/>
      <c r="N160" s="159"/>
      <c r="O160" s="143"/>
      <c r="P160" s="143"/>
      <c r="Q160" s="143"/>
      <c r="R160" s="159"/>
      <c r="S160" s="143"/>
      <c r="T160" s="143"/>
      <c r="U160" s="162" t="s">
        <v>127</v>
      </c>
      <c r="V160" s="143"/>
      <c r="W160" s="143"/>
      <c r="X160" s="165">
        <f>X125</f>
        <v>0.088</v>
      </c>
      <c r="Y160" s="143"/>
      <c r="Z160" s="149">
        <v>0</v>
      </c>
      <c r="AA160" s="144">
        <f>Z160*X160</f>
        <v>0</v>
      </c>
      <c r="AB160" s="145">
        <f t="shared" si="71"/>
        <v>0</v>
      </c>
      <c r="AC160" s="25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ht="12.75">
      <c r="A161" s="93"/>
      <c r="B161" s="32"/>
      <c r="C161" s="89"/>
      <c r="D161" s="32"/>
      <c r="E161" s="32"/>
      <c r="F161" s="32"/>
      <c r="G161" s="32"/>
      <c r="H161" s="32"/>
      <c r="I161" s="32"/>
      <c r="J161" s="103"/>
      <c r="K161" s="159"/>
      <c r="L161" s="159"/>
      <c r="M161" s="143"/>
      <c r="N161" s="159"/>
      <c r="O161" s="143"/>
      <c r="P161" s="143"/>
      <c r="Q161" s="143"/>
      <c r="R161" s="159"/>
      <c r="S161" s="143"/>
      <c r="T161" s="143"/>
      <c r="U161" s="162" t="s">
        <v>128</v>
      </c>
      <c r="V161" s="143"/>
      <c r="W161" s="143"/>
      <c r="X161" s="167" t="s">
        <v>129</v>
      </c>
      <c r="Y161" s="143"/>
      <c r="Z161" s="149">
        <v>0</v>
      </c>
      <c r="AA161" s="144">
        <v>0</v>
      </c>
      <c r="AB161" s="145">
        <f t="shared" si="71"/>
        <v>0</v>
      </c>
      <c r="AC161" s="25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ht="12.75">
      <c r="A162" s="93"/>
      <c r="B162" s="32"/>
      <c r="C162" s="89"/>
      <c r="D162" s="32"/>
      <c r="E162" s="32"/>
      <c r="F162" s="32"/>
      <c r="G162" s="32"/>
      <c r="H162" s="32"/>
      <c r="I162" s="32"/>
      <c r="J162" s="103"/>
      <c r="K162" s="159"/>
      <c r="L162" s="159"/>
      <c r="M162" s="143"/>
      <c r="N162" s="159"/>
      <c r="O162" s="143"/>
      <c r="P162" s="143"/>
      <c r="Q162" s="143"/>
      <c r="R162" s="159"/>
      <c r="S162" s="143"/>
      <c r="T162" s="143"/>
      <c r="U162" s="143"/>
      <c r="V162" s="143"/>
      <c r="W162" s="143"/>
      <c r="X162" s="143"/>
      <c r="Y162" s="143"/>
      <c r="Z162" s="168" t="s">
        <v>117</v>
      </c>
      <c r="AA162" s="150" t="s">
        <v>117</v>
      </c>
      <c r="AB162" s="151" t="s">
        <v>117</v>
      </c>
      <c r="AC162" s="25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ht="12.75">
      <c r="A163" s="58" t="s">
        <v>130</v>
      </c>
      <c r="B163" s="32"/>
      <c r="C163" s="89"/>
      <c r="D163" s="32"/>
      <c r="E163" s="32"/>
      <c r="F163" s="32"/>
      <c r="G163" s="32"/>
      <c r="H163" s="32"/>
      <c r="I163" s="97">
        <f>IF(MOD(F163,7)=0,F163+2,IF(MOD(F163,7)=1,F163+1,F163))</f>
        <v>2</v>
      </c>
      <c r="J163" s="102">
        <f>IF(MOD(G163,7)=0,G163+2,IF(MOD(G163,7)=1,G163+1,G163))</f>
        <v>2</v>
      </c>
      <c r="K163" s="112" t="s">
        <v>60</v>
      </c>
      <c r="L163" s="112" t="s">
        <v>60</v>
      </c>
      <c r="M163" s="113" t="s">
        <v>60</v>
      </c>
      <c r="N163" s="112" t="s">
        <v>60</v>
      </c>
      <c r="O163" s="113" t="s">
        <v>60</v>
      </c>
      <c r="P163" s="113" t="s">
        <v>60</v>
      </c>
      <c r="Q163" s="113" t="s">
        <v>60</v>
      </c>
      <c r="R163" s="112" t="s">
        <v>60</v>
      </c>
      <c r="S163" s="104" t="s">
        <v>60</v>
      </c>
      <c r="T163" s="113" t="s">
        <v>60</v>
      </c>
      <c r="U163" s="114" t="s">
        <v>60</v>
      </c>
      <c r="V163" s="114" t="s">
        <v>60</v>
      </c>
      <c r="W163" s="114" t="s">
        <v>131</v>
      </c>
      <c r="X163" s="114" t="s">
        <v>60</v>
      </c>
      <c r="Y163" s="115"/>
      <c r="Z163" s="116">
        <f>SUM(Z151:Z162)</f>
        <v>0</v>
      </c>
      <c r="AA163" s="117">
        <f>SUM(AA151:AA162)</f>
        <v>0</v>
      </c>
      <c r="AB163" s="118">
        <f>SUM(AB151:AB162)</f>
        <v>0</v>
      </c>
      <c r="AC163" s="25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ht="12.75">
      <c r="A164" s="58"/>
      <c r="B164" s="32"/>
      <c r="C164" s="89"/>
      <c r="D164" s="32"/>
      <c r="E164" s="32"/>
      <c r="F164" s="32"/>
      <c r="G164" s="32"/>
      <c r="H164" s="32"/>
      <c r="I164" s="97"/>
      <c r="J164" s="102"/>
      <c r="K164" s="112"/>
      <c r="L164" s="112"/>
      <c r="M164" s="113"/>
      <c r="N164" s="112"/>
      <c r="O164" s="113"/>
      <c r="P164" s="113"/>
      <c r="Q164" s="113"/>
      <c r="R164" s="112"/>
      <c r="S164" s="104"/>
      <c r="T164" s="113"/>
      <c r="U164" s="114"/>
      <c r="V164" s="114"/>
      <c r="W164" s="114"/>
      <c r="X164" s="114"/>
      <c r="Y164" s="115"/>
      <c r="Z164" s="116"/>
      <c r="AA164" s="117"/>
      <c r="AB164" s="118"/>
      <c r="AC164" s="25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ht="12.75">
      <c r="A165" s="71" t="s">
        <v>193</v>
      </c>
      <c r="B165" s="30"/>
      <c r="C165" s="72" t="s">
        <v>187</v>
      </c>
      <c r="D165" s="30"/>
      <c r="E165" s="30"/>
      <c r="F165" s="73"/>
      <c r="G165" s="73"/>
      <c r="H165" s="72" t="s">
        <v>91</v>
      </c>
      <c r="I165" s="30"/>
      <c r="J165" s="30"/>
      <c r="K165" s="72" t="s">
        <v>92</v>
      </c>
      <c r="L165" s="72"/>
      <c r="M165" s="74"/>
      <c r="N165" s="74"/>
      <c r="O165" s="74"/>
      <c r="P165" s="74"/>
      <c r="Q165" s="74"/>
      <c r="R165" s="72" t="s">
        <v>3</v>
      </c>
      <c r="S165" s="30"/>
      <c r="T165" s="72" t="s">
        <v>4</v>
      </c>
      <c r="U165" s="30"/>
      <c r="V165" s="75"/>
      <c r="W165" s="75"/>
      <c r="X165" s="75"/>
      <c r="Y165" s="75"/>
      <c r="Z165" s="75"/>
      <c r="AA165" s="75"/>
      <c r="AB165" s="76"/>
      <c r="AC165" s="25"/>
      <c r="AD165" s="26"/>
      <c r="AE165" s="65"/>
      <c r="AF165" s="65"/>
      <c r="AG165" s="26"/>
      <c r="AH165" s="26"/>
      <c r="AI165" s="26"/>
      <c r="AJ165" s="65"/>
      <c r="AK165" s="26"/>
      <c r="AL165" s="26"/>
      <c r="AM165" s="26"/>
      <c r="AN165" s="26"/>
    </row>
    <row r="166" spans="1:40" ht="12.75">
      <c r="A166" s="77"/>
      <c r="B166" s="78" t="s">
        <v>93</v>
      </c>
      <c r="C166" s="79"/>
      <c r="D166" s="80" t="s">
        <v>60</v>
      </c>
      <c r="E166" s="79" t="s">
        <v>94</v>
      </c>
      <c r="F166" s="79" t="s">
        <v>95</v>
      </c>
      <c r="G166" s="79" t="s">
        <v>96</v>
      </c>
      <c r="H166" s="79" t="s">
        <v>97</v>
      </c>
      <c r="I166" s="81"/>
      <c r="J166" s="81"/>
      <c r="K166" s="79" t="s">
        <v>97</v>
      </c>
      <c r="L166" s="79" t="s">
        <v>92</v>
      </c>
      <c r="M166" s="82"/>
      <c r="N166" s="83" t="s">
        <v>98</v>
      </c>
      <c r="O166" s="82"/>
      <c r="P166" s="79" t="s">
        <v>99</v>
      </c>
      <c r="Q166" s="82"/>
      <c r="R166" s="79" t="s">
        <v>100</v>
      </c>
      <c r="S166" s="81"/>
      <c r="T166" s="79" t="s">
        <v>91</v>
      </c>
      <c r="U166" s="79" t="s">
        <v>101</v>
      </c>
      <c r="V166" s="79" t="s">
        <v>102</v>
      </c>
      <c r="W166" s="79" t="s">
        <v>52</v>
      </c>
      <c r="X166" s="79" t="s">
        <v>53</v>
      </c>
      <c r="Y166" s="79" t="s">
        <v>3</v>
      </c>
      <c r="Z166" s="79" t="s">
        <v>3</v>
      </c>
      <c r="AA166" s="79" t="s">
        <v>3</v>
      </c>
      <c r="AB166" s="84" t="s">
        <v>3</v>
      </c>
      <c r="AC166" s="25"/>
      <c r="AD166" s="26"/>
      <c r="AE166" s="65"/>
      <c r="AF166" s="65"/>
      <c r="AG166" s="26"/>
      <c r="AH166" s="26"/>
      <c r="AI166" s="26"/>
      <c r="AJ166" s="65"/>
      <c r="AK166" s="26"/>
      <c r="AL166" s="26"/>
      <c r="AM166" s="26"/>
      <c r="AN166" s="26"/>
    </row>
    <row r="167" spans="1:86" ht="12.75">
      <c r="A167" s="85" t="s">
        <v>103</v>
      </c>
      <c r="B167" s="86" t="s">
        <v>104</v>
      </c>
      <c r="C167" s="86" t="s">
        <v>105</v>
      </c>
      <c r="D167" s="86" t="s">
        <v>106</v>
      </c>
      <c r="E167" s="86" t="s">
        <v>107</v>
      </c>
      <c r="F167" s="86" t="s">
        <v>8</v>
      </c>
      <c r="G167" s="86" t="s">
        <v>8</v>
      </c>
      <c r="H167" s="86" t="s">
        <v>108</v>
      </c>
      <c r="I167" s="87"/>
      <c r="J167" s="87"/>
      <c r="K167" s="86" t="s">
        <v>109</v>
      </c>
      <c r="L167" s="86" t="s">
        <v>110</v>
      </c>
      <c r="M167" s="86" t="s">
        <v>52</v>
      </c>
      <c r="N167" s="86" t="s">
        <v>111</v>
      </c>
      <c r="O167" s="86" t="s">
        <v>102</v>
      </c>
      <c r="P167" s="86" t="s">
        <v>112</v>
      </c>
      <c r="Q167" s="86" t="s">
        <v>113</v>
      </c>
      <c r="R167" s="86" t="s">
        <v>61</v>
      </c>
      <c r="S167" s="87"/>
      <c r="T167" s="86" t="s">
        <v>110</v>
      </c>
      <c r="U167" s="86" t="s">
        <v>114</v>
      </c>
      <c r="V167" s="86" t="s">
        <v>61</v>
      </c>
      <c r="W167" s="86" t="s">
        <v>61</v>
      </c>
      <c r="X167" s="86" t="s">
        <v>61</v>
      </c>
      <c r="Y167" s="86" t="s">
        <v>61</v>
      </c>
      <c r="Z167" s="86" t="s">
        <v>115</v>
      </c>
      <c r="AA167" s="86" t="s">
        <v>28</v>
      </c>
      <c r="AB167" s="88" t="s">
        <v>116</v>
      </c>
      <c r="AC167" s="25"/>
      <c r="AD167" s="26"/>
      <c r="AE167" s="65"/>
      <c r="AF167" s="65"/>
      <c r="AG167" s="26"/>
      <c r="AH167" s="26"/>
      <c r="AI167" s="26"/>
      <c r="AJ167" s="65"/>
      <c r="AK167" s="26"/>
      <c r="AL167" s="26"/>
      <c r="AM167" s="26"/>
      <c r="AN167" s="26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</row>
    <row r="168" spans="1:40" ht="12.75">
      <c r="A168" s="177"/>
      <c r="B168" s="178"/>
      <c r="C168" s="153"/>
      <c r="D168" s="178"/>
      <c r="E168" s="178"/>
      <c r="F168" s="178"/>
      <c r="G168" s="178"/>
      <c r="H168" s="178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90"/>
      <c r="AC168" s="91"/>
      <c r="AD168" s="92"/>
      <c r="AE168" s="65"/>
      <c r="AF168" s="65"/>
      <c r="AG168" s="26"/>
      <c r="AH168" s="26"/>
      <c r="AI168" s="26"/>
      <c r="AJ168" s="65"/>
      <c r="AK168" s="26"/>
      <c r="AL168" s="26"/>
      <c r="AM168" s="26"/>
      <c r="AN168" s="26"/>
    </row>
    <row r="169" spans="1:40" ht="12.75">
      <c r="A169" s="184"/>
      <c r="B169" s="94"/>
      <c r="C169" s="153"/>
      <c r="D169" s="154"/>
      <c r="E169" s="148"/>
      <c r="F169" s="155"/>
      <c r="G169" s="155"/>
      <c r="H169" s="156"/>
      <c r="I169" s="97">
        <f aca="true" t="shared" si="72" ref="I169:I182">IF(MOD(F169,7)=0,F169+2,IF(MOD(F169,7)=1,F169+1,F169))</f>
        <v>2</v>
      </c>
      <c r="J169" s="98">
        <f aca="true" t="shared" si="73" ref="J169:J182">IF(MOD(G169,7)=0,G169+2,IF(MOD(G169,7)=1,G169+1,G169))</f>
        <v>2</v>
      </c>
      <c r="K169" s="141">
        <f aca="true" t="shared" si="74" ref="K169:K182">(IF(OR(MOD(G169,7)=1,MOD(G169,7)=0),(J169-I169),J169-I169+1))-((((J169-(MOD(J169,7)))-(I169-(MOD(I169,7))))/7)*2)</f>
        <v>0</v>
      </c>
      <c r="L169" s="141">
        <f aca="true" t="shared" si="75" ref="L169:L182">IF(G169&lt;=$B$9,0,IF(F169&gt;=$B$9,K169,(IF(OR(MOD(G169,7)=1,MOD(G169,7)=0),(J169-($B$9+2)),(J169-($B$9+1))))-(((J169-MOD(J169,7)+1)-($B$9+1))/7*2)))</f>
        <v>0</v>
      </c>
      <c r="M169" s="148">
        <v>0</v>
      </c>
      <c r="N169" s="141">
        <f aca="true" t="shared" si="76" ref="N169:N182">IF(G169&lt;=$B$9,0,IF(F169&gt;=$B$9,(VLOOKUP(F169,$F$392:$G$404,2)-VLOOKUP(G169,$F$392:$G$404,2))*-1,(VLOOKUP($B$9,$F$392:$G$406,2)-VLOOKUP(G169,$F$392:$G$404,2))*-1))*(VLOOKUP(E169,$F$408:$G$419,2))</f>
        <v>0</v>
      </c>
      <c r="O169" s="148">
        <v>0</v>
      </c>
      <c r="P169" s="148">
        <v>0</v>
      </c>
      <c r="Q169" s="148">
        <f aca="true" t="shared" si="77" ref="Q169:Q182">IF(AND(E169&gt;=0,E169&lt;=4),(L169*-0.15-N169),IF(AND(E169&gt;=5,E169&lt;=6),(L169*-0.125-N169),IF(AND(E169&gt;=7,E169&lt;=7),(L169*-0.15-N169),IF(AND(E169&gt;=8,E169&lt;=11),(0),IF(AND(E169&gt;=12,E169&lt;=12),(L169*-0.06-N169))))))</f>
        <v>0</v>
      </c>
      <c r="R169" s="141">
        <f>SUM(M169:Q169)</f>
        <v>0</v>
      </c>
      <c r="S169" s="143">
        <v>0</v>
      </c>
      <c r="T169" s="141">
        <f aca="true" t="shared" si="78" ref="T169:T182">IF(L169&lt;=0,0,IF(L169&lt;=ABS(R169),0,IF(B169&gt;150,(L169/14),(H169*(L169+R169))+(1.5*S169))))</f>
        <v>0</v>
      </c>
      <c r="U169" s="144">
        <f aca="true" t="shared" si="79" ref="U169:U182">IF(B169&gt;150,((B169/(K169/14))*T169),(B169*T169))</f>
        <v>0</v>
      </c>
      <c r="V169" s="144">
        <f aca="true" t="shared" si="80" ref="V169:V182">VLOOKUP(E169,$S$8:$AA$20,4)*U169</f>
        <v>0</v>
      </c>
      <c r="W169" s="144">
        <f aca="true" t="shared" si="81" ref="W169:W182">VLOOKUP(E169,$S$8:$AA$20,5)*U169</f>
        <v>0</v>
      </c>
      <c r="X169" s="144">
        <f aca="true" t="shared" si="82" ref="X169:X182">VLOOKUP(E169,$S$8:$AA$20,6)*U169</f>
        <v>0</v>
      </c>
      <c r="Y169" s="144">
        <f>SUM(V169+W169+X169)</f>
        <v>0</v>
      </c>
      <c r="Z169" s="144">
        <f>SUM(U169:X169)</f>
        <v>0</v>
      </c>
      <c r="AA169" s="144">
        <f aca="true" t="shared" si="83" ref="AA169:AA182">VLOOKUP(E169,$S$8:$AA$19,9)*Z169</f>
        <v>0</v>
      </c>
      <c r="AB169" s="145">
        <f>Z169+AA169</f>
        <v>0</v>
      </c>
      <c r="AC169" s="91"/>
      <c r="AD169" s="92"/>
      <c r="AE169" s="65"/>
      <c r="AF169" s="65"/>
      <c r="AG169" s="26"/>
      <c r="AH169" s="26"/>
      <c r="AI169" s="26"/>
      <c r="AJ169" s="26"/>
      <c r="AK169" s="26"/>
      <c r="AL169" s="26"/>
      <c r="AM169" s="26"/>
      <c r="AN169" s="26"/>
    </row>
    <row r="170" spans="1:40" ht="12.75">
      <c r="A170" s="184"/>
      <c r="B170" s="94"/>
      <c r="C170" s="153"/>
      <c r="D170" s="154"/>
      <c r="E170" s="148"/>
      <c r="F170" s="155"/>
      <c r="G170" s="155"/>
      <c r="H170" s="156"/>
      <c r="I170" s="97">
        <f t="shared" si="72"/>
        <v>2</v>
      </c>
      <c r="J170" s="98">
        <f t="shared" si="73"/>
        <v>2</v>
      </c>
      <c r="K170" s="141">
        <f t="shared" si="74"/>
        <v>0</v>
      </c>
      <c r="L170" s="141">
        <f t="shared" si="75"/>
        <v>0</v>
      </c>
      <c r="M170" s="148">
        <v>0</v>
      </c>
      <c r="N170" s="141">
        <f t="shared" si="76"/>
        <v>0</v>
      </c>
      <c r="O170" s="148">
        <v>0</v>
      </c>
      <c r="P170" s="148">
        <v>0</v>
      </c>
      <c r="Q170" s="148">
        <f t="shared" si="77"/>
        <v>0</v>
      </c>
      <c r="R170" s="141">
        <f aca="true" t="shared" si="84" ref="R170:R182">SUM(M170:Q170)</f>
        <v>0</v>
      </c>
      <c r="S170" s="143">
        <v>0</v>
      </c>
      <c r="T170" s="141">
        <f t="shared" si="78"/>
        <v>0</v>
      </c>
      <c r="U170" s="144">
        <f t="shared" si="79"/>
        <v>0</v>
      </c>
      <c r="V170" s="144">
        <f t="shared" si="80"/>
        <v>0</v>
      </c>
      <c r="W170" s="144">
        <f t="shared" si="81"/>
        <v>0</v>
      </c>
      <c r="X170" s="144">
        <f t="shared" si="82"/>
        <v>0</v>
      </c>
      <c r="Y170" s="144">
        <f aca="true" t="shared" si="85" ref="Y170:Y182">SUM(V170+W170+X170)</f>
        <v>0</v>
      </c>
      <c r="Z170" s="144">
        <f aca="true" t="shared" si="86" ref="Z170:Z182">SUM(U170:X170)</f>
        <v>0</v>
      </c>
      <c r="AA170" s="144">
        <f t="shared" si="83"/>
        <v>0</v>
      </c>
      <c r="AB170" s="145">
        <f aca="true" t="shared" si="87" ref="AB170:AB182">Z170+AA170</f>
        <v>0</v>
      </c>
      <c r="AC170" s="91"/>
      <c r="AD170" s="92"/>
      <c r="AE170" s="65"/>
      <c r="AF170" s="65"/>
      <c r="AG170" s="26"/>
      <c r="AH170" s="26"/>
      <c r="AI170" s="26"/>
      <c r="AJ170" s="26"/>
      <c r="AK170" s="26"/>
      <c r="AL170" s="26"/>
      <c r="AM170" s="26"/>
      <c r="AN170" s="26"/>
    </row>
    <row r="171" spans="1:40" ht="12.75">
      <c r="A171" s="152"/>
      <c r="B171" s="94"/>
      <c r="C171" s="153"/>
      <c r="D171" s="154"/>
      <c r="E171" s="148"/>
      <c r="F171" s="155"/>
      <c r="G171" s="155"/>
      <c r="H171" s="156"/>
      <c r="I171" s="97">
        <f t="shared" si="72"/>
        <v>2</v>
      </c>
      <c r="J171" s="98">
        <f t="shared" si="73"/>
        <v>2</v>
      </c>
      <c r="K171" s="141">
        <f t="shared" si="74"/>
        <v>0</v>
      </c>
      <c r="L171" s="141">
        <f t="shared" si="75"/>
        <v>0</v>
      </c>
      <c r="M171" s="148">
        <v>0</v>
      </c>
      <c r="N171" s="141">
        <f t="shared" si="76"/>
        <v>0</v>
      </c>
      <c r="O171" s="148">
        <v>0</v>
      </c>
      <c r="P171" s="148">
        <v>0</v>
      </c>
      <c r="Q171" s="148">
        <f t="shared" si="77"/>
        <v>0</v>
      </c>
      <c r="R171" s="141">
        <f t="shared" si="84"/>
        <v>0</v>
      </c>
      <c r="S171" s="143">
        <v>0</v>
      </c>
      <c r="T171" s="141">
        <f t="shared" si="78"/>
        <v>0</v>
      </c>
      <c r="U171" s="144">
        <f t="shared" si="79"/>
        <v>0</v>
      </c>
      <c r="V171" s="144">
        <f t="shared" si="80"/>
        <v>0</v>
      </c>
      <c r="W171" s="144">
        <f t="shared" si="81"/>
        <v>0</v>
      </c>
      <c r="X171" s="144">
        <f t="shared" si="82"/>
        <v>0</v>
      </c>
      <c r="Y171" s="144">
        <f t="shared" si="85"/>
        <v>0</v>
      </c>
      <c r="Z171" s="144">
        <f t="shared" si="86"/>
        <v>0</v>
      </c>
      <c r="AA171" s="144">
        <f t="shared" si="83"/>
        <v>0</v>
      </c>
      <c r="AB171" s="145">
        <f t="shared" si="87"/>
        <v>0</v>
      </c>
      <c r="AC171" s="25"/>
      <c r="AD171" s="26"/>
      <c r="AE171" s="65"/>
      <c r="AF171" s="65"/>
      <c r="AG171" s="26"/>
      <c r="AH171" s="26"/>
      <c r="AI171" s="26"/>
      <c r="AJ171" s="26"/>
      <c r="AK171" s="26"/>
      <c r="AL171" s="26"/>
      <c r="AM171" s="26"/>
      <c r="AN171" s="26"/>
    </row>
    <row r="172" spans="1:40" ht="12.75">
      <c r="A172" s="152"/>
      <c r="B172" s="94"/>
      <c r="C172" s="153"/>
      <c r="D172" s="154"/>
      <c r="E172" s="148"/>
      <c r="F172" s="155"/>
      <c r="G172" s="155"/>
      <c r="H172" s="156"/>
      <c r="I172" s="97">
        <f t="shared" si="72"/>
        <v>2</v>
      </c>
      <c r="J172" s="98">
        <f t="shared" si="73"/>
        <v>2</v>
      </c>
      <c r="K172" s="141">
        <f t="shared" si="74"/>
        <v>0</v>
      </c>
      <c r="L172" s="141">
        <f t="shared" si="75"/>
        <v>0</v>
      </c>
      <c r="M172" s="148">
        <v>0</v>
      </c>
      <c r="N172" s="141">
        <f t="shared" si="76"/>
        <v>0</v>
      </c>
      <c r="O172" s="148">
        <v>0</v>
      </c>
      <c r="P172" s="148">
        <v>0</v>
      </c>
      <c r="Q172" s="148">
        <f t="shared" si="77"/>
        <v>0</v>
      </c>
      <c r="R172" s="141">
        <f t="shared" si="84"/>
        <v>0</v>
      </c>
      <c r="S172" s="143">
        <v>0</v>
      </c>
      <c r="T172" s="141">
        <f t="shared" si="78"/>
        <v>0</v>
      </c>
      <c r="U172" s="144">
        <f t="shared" si="79"/>
        <v>0</v>
      </c>
      <c r="V172" s="144">
        <f t="shared" si="80"/>
        <v>0</v>
      </c>
      <c r="W172" s="144">
        <f t="shared" si="81"/>
        <v>0</v>
      </c>
      <c r="X172" s="144">
        <f t="shared" si="82"/>
        <v>0</v>
      </c>
      <c r="Y172" s="144">
        <f t="shared" si="85"/>
        <v>0</v>
      </c>
      <c r="Z172" s="144">
        <f t="shared" si="86"/>
        <v>0</v>
      </c>
      <c r="AA172" s="144">
        <f t="shared" si="83"/>
        <v>0</v>
      </c>
      <c r="AB172" s="145">
        <f t="shared" si="87"/>
        <v>0</v>
      </c>
      <c r="AC172" s="25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ht="12.75">
      <c r="A173" s="152"/>
      <c r="B173" s="94"/>
      <c r="C173" s="153"/>
      <c r="D173" s="154"/>
      <c r="E173" s="148"/>
      <c r="F173" s="155"/>
      <c r="G173" s="155"/>
      <c r="H173" s="156"/>
      <c r="I173" s="97">
        <f t="shared" si="72"/>
        <v>2</v>
      </c>
      <c r="J173" s="98">
        <f t="shared" si="73"/>
        <v>2</v>
      </c>
      <c r="K173" s="141">
        <f t="shared" si="74"/>
        <v>0</v>
      </c>
      <c r="L173" s="141">
        <f t="shared" si="75"/>
        <v>0</v>
      </c>
      <c r="M173" s="148">
        <v>0</v>
      </c>
      <c r="N173" s="141">
        <f t="shared" si="76"/>
        <v>0</v>
      </c>
      <c r="O173" s="148">
        <v>0</v>
      </c>
      <c r="P173" s="148">
        <v>0</v>
      </c>
      <c r="Q173" s="148">
        <f t="shared" si="77"/>
        <v>0</v>
      </c>
      <c r="R173" s="141">
        <f t="shared" si="84"/>
        <v>0</v>
      </c>
      <c r="S173" s="143">
        <v>0</v>
      </c>
      <c r="T173" s="141">
        <f t="shared" si="78"/>
        <v>0</v>
      </c>
      <c r="U173" s="144">
        <f t="shared" si="79"/>
        <v>0</v>
      </c>
      <c r="V173" s="144">
        <f t="shared" si="80"/>
        <v>0</v>
      </c>
      <c r="W173" s="144">
        <f t="shared" si="81"/>
        <v>0</v>
      </c>
      <c r="X173" s="144">
        <f t="shared" si="82"/>
        <v>0</v>
      </c>
      <c r="Y173" s="144">
        <f t="shared" si="85"/>
        <v>0</v>
      </c>
      <c r="Z173" s="144">
        <f t="shared" si="86"/>
        <v>0</v>
      </c>
      <c r="AA173" s="144">
        <f t="shared" si="83"/>
        <v>0</v>
      </c>
      <c r="AB173" s="145">
        <f t="shared" si="87"/>
        <v>0</v>
      </c>
      <c r="AC173" s="25"/>
      <c r="AD173" s="26"/>
      <c r="AE173" s="65"/>
      <c r="AF173" s="65"/>
      <c r="AG173" s="26"/>
      <c r="AH173" s="26"/>
      <c r="AI173" s="26"/>
      <c r="AJ173" s="26"/>
      <c r="AK173" s="26"/>
      <c r="AL173" s="26"/>
      <c r="AM173" s="26"/>
      <c r="AN173" s="26"/>
    </row>
    <row r="174" spans="1:40" ht="12.75">
      <c r="A174" s="152"/>
      <c r="B174" s="157"/>
      <c r="C174" s="153"/>
      <c r="D174" s="154"/>
      <c r="E174" s="148"/>
      <c r="F174" s="158"/>
      <c r="G174" s="158"/>
      <c r="H174" s="156"/>
      <c r="I174" s="97">
        <f t="shared" si="72"/>
        <v>2</v>
      </c>
      <c r="J174" s="98">
        <f t="shared" si="73"/>
        <v>2</v>
      </c>
      <c r="K174" s="141">
        <f t="shared" si="74"/>
        <v>0</v>
      </c>
      <c r="L174" s="141">
        <f t="shared" si="75"/>
        <v>0</v>
      </c>
      <c r="M174" s="148">
        <v>0</v>
      </c>
      <c r="N174" s="141">
        <f t="shared" si="76"/>
        <v>0</v>
      </c>
      <c r="O174" s="148">
        <v>0</v>
      </c>
      <c r="P174" s="148">
        <v>0</v>
      </c>
      <c r="Q174" s="148">
        <f t="shared" si="77"/>
        <v>0</v>
      </c>
      <c r="R174" s="141">
        <f t="shared" si="84"/>
        <v>0</v>
      </c>
      <c r="S174" s="143">
        <v>0</v>
      </c>
      <c r="T174" s="141">
        <f t="shared" si="78"/>
        <v>0</v>
      </c>
      <c r="U174" s="144">
        <f t="shared" si="79"/>
        <v>0</v>
      </c>
      <c r="V174" s="144">
        <f t="shared" si="80"/>
        <v>0</v>
      </c>
      <c r="W174" s="144">
        <f t="shared" si="81"/>
        <v>0</v>
      </c>
      <c r="X174" s="144">
        <f t="shared" si="82"/>
        <v>0</v>
      </c>
      <c r="Y174" s="144">
        <f t="shared" si="85"/>
        <v>0</v>
      </c>
      <c r="Z174" s="144">
        <f t="shared" si="86"/>
        <v>0</v>
      </c>
      <c r="AA174" s="144">
        <f t="shared" si="83"/>
        <v>0</v>
      </c>
      <c r="AB174" s="145">
        <f t="shared" si="87"/>
        <v>0</v>
      </c>
      <c r="AC174" s="25"/>
      <c r="AD174" s="26"/>
      <c r="AE174" s="65"/>
      <c r="AF174" s="65"/>
      <c r="AG174" s="26"/>
      <c r="AH174" s="26"/>
      <c r="AI174" s="26"/>
      <c r="AJ174" s="26"/>
      <c r="AK174" s="26"/>
      <c r="AL174" s="26"/>
      <c r="AM174" s="26"/>
      <c r="AN174" s="26"/>
    </row>
    <row r="175" spans="1:40" ht="12.75">
      <c r="A175" s="152"/>
      <c r="B175" s="157"/>
      <c r="C175" s="153"/>
      <c r="D175" s="154"/>
      <c r="E175" s="148"/>
      <c r="F175" s="158"/>
      <c r="G175" s="158"/>
      <c r="H175" s="156"/>
      <c r="I175" s="97">
        <f t="shared" si="72"/>
        <v>2</v>
      </c>
      <c r="J175" s="98">
        <f t="shared" si="73"/>
        <v>2</v>
      </c>
      <c r="K175" s="141">
        <f t="shared" si="74"/>
        <v>0</v>
      </c>
      <c r="L175" s="141">
        <f t="shared" si="75"/>
        <v>0</v>
      </c>
      <c r="M175" s="148">
        <v>0</v>
      </c>
      <c r="N175" s="141">
        <f t="shared" si="76"/>
        <v>0</v>
      </c>
      <c r="O175" s="148">
        <v>0</v>
      </c>
      <c r="P175" s="148">
        <v>0</v>
      </c>
      <c r="Q175" s="148">
        <f t="shared" si="77"/>
        <v>0</v>
      </c>
      <c r="R175" s="141">
        <f t="shared" si="84"/>
        <v>0</v>
      </c>
      <c r="S175" s="143">
        <v>0</v>
      </c>
      <c r="T175" s="141">
        <f t="shared" si="78"/>
        <v>0</v>
      </c>
      <c r="U175" s="144">
        <f t="shared" si="79"/>
        <v>0</v>
      </c>
      <c r="V175" s="144">
        <f t="shared" si="80"/>
        <v>0</v>
      </c>
      <c r="W175" s="144">
        <f t="shared" si="81"/>
        <v>0</v>
      </c>
      <c r="X175" s="144">
        <f t="shared" si="82"/>
        <v>0</v>
      </c>
      <c r="Y175" s="144">
        <f t="shared" si="85"/>
        <v>0</v>
      </c>
      <c r="Z175" s="144">
        <f t="shared" si="86"/>
        <v>0</v>
      </c>
      <c r="AA175" s="144">
        <f t="shared" si="83"/>
        <v>0</v>
      </c>
      <c r="AB175" s="145">
        <f t="shared" si="87"/>
        <v>0</v>
      </c>
      <c r="AC175" s="25"/>
      <c r="AD175" s="26"/>
      <c r="AE175" s="65"/>
      <c r="AF175" s="65"/>
      <c r="AG175" s="26"/>
      <c r="AH175" s="26"/>
      <c r="AI175" s="26"/>
      <c r="AJ175" s="26"/>
      <c r="AK175" s="26"/>
      <c r="AL175" s="26"/>
      <c r="AM175" s="26"/>
      <c r="AN175" s="26"/>
    </row>
    <row r="176" spans="1:40" ht="12.75">
      <c r="A176" s="152"/>
      <c r="B176" s="157"/>
      <c r="C176" s="153"/>
      <c r="D176" s="154"/>
      <c r="E176" s="148"/>
      <c r="F176" s="158"/>
      <c r="G176" s="158"/>
      <c r="H176" s="156"/>
      <c r="I176" s="97">
        <f t="shared" si="72"/>
        <v>2</v>
      </c>
      <c r="J176" s="98">
        <f t="shared" si="73"/>
        <v>2</v>
      </c>
      <c r="K176" s="141">
        <f t="shared" si="74"/>
        <v>0</v>
      </c>
      <c r="L176" s="141">
        <f t="shared" si="75"/>
        <v>0</v>
      </c>
      <c r="M176" s="148">
        <v>0</v>
      </c>
      <c r="N176" s="141">
        <f t="shared" si="76"/>
        <v>0</v>
      </c>
      <c r="O176" s="148">
        <v>0</v>
      </c>
      <c r="P176" s="148">
        <v>0</v>
      </c>
      <c r="Q176" s="148">
        <f t="shared" si="77"/>
        <v>0</v>
      </c>
      <c r="R176" s="141">
        <f t="shared" si="84"/>
        <v>0</v>
      </c>
      <c r="S176" s="143">
        <v>0</v>
      </c>
      <c r="T176" s="141">
        <f t="shared" si="78"/>
        <v>0</v>
      </c>
      <c r="U176" s="144">
        <f t="shared" si="79"/>
        <v>0</v>
      </c>
      <c r="V176" s="144">
        <f t="shared" si="80"/>
        <v>0</v>
      </c>
      <c r="W176" s="144">
        <f t="shared" si="81"/>
        <v>0</v>
      </c>
      <c r="X176" s="144">
        <f t="shared" si="82"/>
        <v>0</v>
      </c>
      <c r="Y176" s="144">
        <f t="shared" si="85"/>
        <v>0</v>
      </c>
      <c r="Z176" s="144">
        <f t="shared" si="86"/>
        <v>0</v>
      </c>
      <c r="AA176" s="144">
        <f t="shared" si="83"/>
        <v>0</v>
      </c>
      <c r="AB176" s="145">
        <f t="shared" si="87"/>
        <v>0</v>
      </c>
      <c r="AC176" s="25"/>
      <c r="AD176" s="26"/>
      <c r="AE176" s="65"/>
      <c r="AF176" s="65"/>
      <c r="AG176" s="26"/>
      <c r="AH176" s="26"/>
      <c r="AI176" s="26"/>
      <c r="AJ176" s="26"/>
      <c r="AK176" s="26"/>
      <c r="AL176" s="26"/>
      <c r="AM176" s="26"/>
      <c r="AN176" s="26"/>
    </row>
    <row r="177" spans="1:40" ht="12.75">
      <c r="A177" s="152"/>
      <c r="B177" s="157"/>
      <c r="C177" s="153"/>
      <c r="D177" s="154"/>
      <c r="E177" s="148"/>
      <c r="F177" s="158"/>
      <c r="G177" s="158"/>
      <c r="H177" s="156"/>
      <c r="I177" s="97">
        <f t="shared" si="72"/>
        <v>2</v>
      </c>
      <c r="J177" s="98">
        <f t="shared" si="73"/>
        <v>2</v>
      </c>
      <c r="K177" s="141">
        <f t="shared" si="74"/>
        <v>0</v>
      </c>
      <c r="L177" s="141">
        <f t="shared" si="75"/>
        <v>0</v>
      </c>
      <c r="M177" s="148">
        <v>0</v>
      </c>
      <c r="N177" s="141">
        <f t="shared" si="76"/>
        <v>0</v>
      </c>
      <c r="O177" s="148">
        <v>0</v>
      </c>
      <c r="P177" s="148">
        <v>0</v>
      </c>
      <c r="Q177" s="148">
        <f t="shared" si="77"/>
        <v>0</v>
      </c>
      <c r="R177" s="141">
        <f t="shared" si="84"/>
        <v>0</v>
      </c>
      <c r="S177" s="143">
        <v>0</v>
      </c>
      <c r="T177" s="141">
        <f t="shared" si="78"/>
        <v>0</v>
      </c>
      <c r="U177" s="144">
        <f t="shared" si="79"/>
        <v>0</v>
      </c>
      <c r="V177" s="144">
        <f t="shared" si="80"/>
        <v>0</v>
      </c>
      <c r="W177" s="144">
        <f t="shared" si="81"/>
        <v>0</v>
      </c>
      <c r="X177" s="144">
        <f t="shared" si="82"/>
        <v>0</v>
      </c>
      <c r="Y177" s="144">
        <f t="shared" si="85"/>
        <v>0</v>
      </c>
      <c r="Z177" s="144">
        <f t="shared" si="86"/>
        <v>0</v>
      </c>
      <c r="AA177" s="144">
        <f t="shared" si="83"/>
        <v>0</v>
      </c>
      <c r="AB177" s="145">
        <f t="shared" si="87"/>
        <v>0</v>
      </c>
      <c r="AC177" s="25"/>
      <c r="AD177" s="26"/>
      <c r="AE177" s="65"/>
      <c r="AF177" s="65"/>
      <c r="AG177" s="26"/>
      <c r="AH177" s="26"/>
      <c r="AI177" s="26"/>
      <c r="AJ177" s="26"/>
      <c r="AK177" s="26"/>
      <c r="AL177" s="26"/>
      <c r="AM177" s="26"/>
      <c r="AN177" s="26"/>
    </row>
    <row r="178" spans="1:40" ht="12.75">
      <c r="A178" s="152"/>
      <c r="B178" s="157"/>
      <c r="C178" s="153"/>
      <c r="D178" s="154"/>
      <c r="E178" s="148"/>
      <c r="F178" s="158"/>
      <c r="G178" s="158"/>
      <c r="H178" s="156"/>
      <c r="I178" s="97">
        <f t="shared" si="72"/>
        <v>2</v>
      </c>
      <c r="J178" s="98">
        <f t="shared" si="73"/>
        <v>2</v>
      </c>
      <c r="K178" s="141">
        <f t="shared" si="74"/>
        <v>0</v>
      </c>
      <c r="L178" s="141">
        <f t="shared" si="75"/>
        <v>0</v>
      </c>
      <c r="M178" s="148">
        <v>0</v>
      </c>
      <c r="N178" s="141">
        <f t="shared" si="76"/>
        <v>0</v>
      </c>
      <c r="O178" s="148">
        <v>0</v>
      </c>
      <c r="P178" s="148">
        <v>0</v>
      </c>
      <c r="Q178" s="148">
        <f t="shared" si="77"/>
        <v>0</v>
      </c>
      <c r="R178" s="141">
        <f t="shared" si="84"/>
        <v>0</v>
      </c>
      <c r="S178" s="143">
        <v>0</v>
      </c>
      <c r="T178" s="141">
        <f t="shared" si="78"/>
        <v>0</v>
      </c>
      <c r="U178" s="144">
        <f t="shared" si="79"/>
        <v>0</v>
      </c>
      <c r="V178" s="144">
        <f t="shared" si="80"/>
        <v>0</v>
      </c>
      <c r="W178" s="144">
        <f t="shared" si="81"/>
        <v>0</v>
      </c>
      <c r="X178" s="144">
        <f t="shared" si="82"/>
        <v>0</v>
      </c>
      <c r="Y178" s="144">
        <f t="shared" si="85"/>
        <v>0</v>
      </c>
      <c r="Z178" s="144">
        <f t="shared" si="86"/>
        <v>0</v>
      </c>
      <c r="AA178" s="144">
        <f t="shared" si="83"/>
        <v>0</v>
      </c>
      <c r="AB178" s="145">
        <f t="shared" si="87"/>
        <v>0</v>
      </c>
      <c r="AC178" s="25"/>
      <c r="AD178" s="26"/>
      <c r="AE178" s="65"/>
      <c r="AF178" s="65"/>
      <c r="AG178" s="26"/>
      <c r="AH178" s="26"/>
      <c r="AI178" s="26"/>
      <c r="AJ178" s="26"/>
      <c r="AK178" s="26"/>
      <c r="AL178" s="26"/>
      <c r="AM178" s="26"/>
      <c r="AN178" s="26"/>
    </row>
    <row r="179" spans="1:40" ht="12.75">
      <c r="A179" s="152"/>
      <c r="B179" s="157"/>
      <c r="C179" s="153"/>
      <c r="D179" s="154"/>
      <c r="E179" s="148"/>
      <c r="F179" s="158"/>
      <c r="G179" s="158"/>
      <c r="H179" s="156"/>
      <c r="I179" s="97">
        <f t="shared" si="72"/>
        <v>2</v>
      </c>
      <c r="J179" s="98">
        <f t="shared" si="73"/>
        <v>2</v>
      </c>
      <c r="K179" s="141">
        <f t="shared" si="74"/>
        <v>0</v>
      </c>
      <c r="L179" s="141">
        <f t="shared" si="75"/>
        <v>0</v>
      </c>
      <c r="M179" s="148">
        <v>0</v>
      </c>
      <c r="N179" s="141">
        <f t="shared" si="76"/>
        <v>0</v>
      </c>
      <c r="O179" s="148">
        <v>0</v>
      </c>
      <c r="P179" s="148">
        <v>0</v>
      </c>
      <c r="Q179" s="148">
        <f t="shared" si="77"/>
        <v>0</v>
      </c>
      <c r="R179" s="141">
        <f t="shared" si="84"/>
        <v>0</v>
      </c>
      <c r="S179" s="143">
        <v>0</v>
      </c>
      <c r="T179" s="141">
        <f t="shared" si="78"/>
        <v>0</v>
      </c>
      <c r="U179" s="144">
        <f t="shared" si="79"/>
        <v>0</v>
      </c>
      <c r="V179" s="144">
        <f t="shared" si="80"/>
        <v>0</v>
      </c>
      <c r="W179" s="144">
        <f t="shared" si="81"/>
        <v>0</v>
      </c>
      <c r="X179" s="144">
        <f t="shared" si="82"/>
        <v>0</v>
      </c>
      <c r="Y179" s="144">
        <f t="shared" si="85"/>
        <v>0</v>
      </c>
      <c r="Z179" s="144">
        <f t="shared" si="86"/>
        <v>0</v>
      </c>
      <c r="AA179" s="144">
        <f t="shared" si="83"/>
        <v>0</v>
      </c>
      <c r="AB179" s="145">
        <f t="shared" si="87"/>
        <v>0</v>
      </c>
      <c r="AC179" s="25"/>
      <c r="AD179" s="26"/>
      <c r="AE179" s="65"/>
      <c r="AF179" s="65"/>
      <c r="AG179" s="26"/>
      <c r="AH179" s="26"/>
      <c r="AI179" s="26"/>
      <c r="AJ179" s="26"/>
      <c r="AK179" s="26"/>
      <c r="AL179" s="26"/>
      <c r="AM179" s="26"/>
      <c r="AN179" s="26"/>
    </row>
    <row r="180" spans="1:51" ht="12.75">
      <c r="A180" s="152"/>
      <c r="B180" s="157"/>
      <c r="C180" s="153"/>
      <c r="D180" s="154"/>
      <c r="E180" s="148"/>
      <c r="F180" s="158"/>
      <c r="G180" s="158"/>
      <c r="H180" s="156"/>
      <c r="I180" s="97">
        <f t="shared" si="72"/>
        <v>2</v>
      </c>
      <c r="J180" s="98">
        <f t="shared" si="73"/>
        <v>2</v>
      </c>
      <c r="K180" s="141">
        <f t="shared" si="74"/>
        <v>0</v>
      </c>
      <c r="L180" s="141">
        <f t="shared" si="75"/>
        <v>0</v>
      </c>
      <c r="M180" s="148">
        <v>0</v>
      </c>
      <c r="N180" s="141">
        <f t="shared" si="76"/>
        <v>0</v>
      </c>
      <c r="O180" s="148">
        <v>0</v>
      </c>
      <c r="P180" s="148">
        <v>0</v>
      </c>
      <c r="Q180" s="148">
        <f t="shared" si="77"/>
        <v>0</v>
      </c>
      <c r="R180" s="141">
        <f t="shared" si="84"/>
        <v>0</v>
      </c>
      <c r="S180" s="143">
        <v>0</v>
      </c>
      <c r="T180" s="141">
        <f t="shared" si="78"/>
        <v>0</v>
      </c>
      <c r="U180" s="144">
        <f t="shared" si="79"/>
        <v>0</v>
      </c>
      <c r="V180" s="144">
        <f t="shared" si="80"/>
        <v>0</v>
      </c>
      <c r="W180" s="144">
        <f t="shared" si="81"/>
        <v>0</v>
      </c>
      <c r="X180" s="144">
        <f t="shared" si="82"/>
        <v>0</v>
      </c>
      <c r="Y180" s="144">
        <f t="shared" si="85"/>
        <v>0</v>
      </c>
      <c r="Z180" s="144">
        <f t="shared" si="86"/>
        <v>0</v>
      </c>
      <c r="AA180" s="144">
        <f t="shared" si="83"/>
        <v>0</v>
      </c>
      <c r="AB180" s="145">
        <f t="shared" si="87"/>
        <v>0</v>
      </c>
      <c r="AC180" s="25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X180" s="70"/>
      <c r="AY180" s="70"/>
    </row>
    <row r="181" spans="1:40" ht="12.75">
      <c r="A181" s="152"/>
      <c r="B181" s="157"/>
      <c r="C181" s="153"/>
      <c r="D181" s="154"/>
      <c r="E181" s="148"/>
      <c r="F181" s="158"/>
      <c r="G181" s="158"/>
      <c r="H181" s="156"/>
      <c r="I181" s="97">
        <f t="shared" si="72"/>
        <v>2</v>
      </c>
      <c r="J181" s="98">
        <f t="shared" si="73"/>
        <v>2</v>
      </c>
      <c r="K181" s="141">
        <f t="shared" si="74"/>
        <v>0</v>
      </c>
      <c r="L181" s="141">
        <f t="shared" si="75"/>
        <v>0</v>
      </c>
      <c r="M181" s="148">
        <v>0</v>
      </c>
      <c r="N181" s="141">
        <f t="shared" si="76"/>
        <v>0</v>
      </c>
      <c r="O181" s="148">
        <v>0</v>
      </c>
      <c r="P181" s="148">
        <v>0</v>
      </c>
      <c r="Q181" s="148">
        <f t="shared" si="77"/>
        <v>0</v>
      </c>
      <c r="R181" s="141">
        <f t="shared" si="84"/>
        <v>0</v>
      </c>
      <c r="S181" s="143">
        <v>0</v>
      </c>
      <c r="T181" s="141">
        <f t="shared" si="78"/>
        <v>0</v>
      </c>
      <c r="U181" s="144">
        <f t="shared" si="79"/>
        <v>0</v>
      </c>
      <c r="V181" s="144">
        <f t="shared" si="80"/>
        <v>0</v>
      </c>
      <c r="W181" s="144">
        <f t="shared" si="81"/>
        <v>0</v>
      </c>
      <c r="X181" s="144">
        <f t="shared" si="82"/>
        <v>0</v>
      </c>
      <c r="Y181" s="144">
        <f t="shared" si="85"/>
        <v>0</v>
      </c>
      <c r="Z181" s="144">
        <f t="shared" si="86"/>
        <v>0</v>
      </c>
      <c r="AA181" s="144">
        <f t="shared" si="83"/>
        <v>0</v>
      </c>
      <c r="AB181" s="145">
        <f t="shared" si="87"/>
        <v>0</v>
      </c>
      <c r="AC181" s="25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ht="12.75">
      <c r="A182" s="152"/>
      <c r="B182" s="157"/>
      <c r="C182" s="153"/>
      <c r="D182" s="154"/>
      <c r="E182" s="148"/>
      <c r="F182" s="158"/>
      <c r="G182" s="158"/>
      <c r="H182" s="156"/>
      <c r="I182" s="97">
        <f t="shared" si="72"/>
        <v>2</v>
      </c>
      <c r="J182" s="98">
        <f t="shared" si="73"/>
        <v>2</v>
      </c>
      <c r="K182" s="141">
        <f t="shared" si="74"/>
        <v>0</v>
      </c>
      <c r="L182" s="141">
        <f t="shared" si="75"/>
        <v>0</v>
      </c>
      <c r="M182" s="148">
        <v>0</v>
      </c>
      <c r="N182" s="141">
        <f t="shared" si="76"/>
        <v>0</v>
      </c>
      <c r="O182" s="142">
        <v>0</v>
      </c>
      <c r="P182" s="142">
        <v>0</v>
      </c>
      <c r="Q182" s="148">
        <f t="shared" si="77"/>
        <v>0</v>
      </c>
      <c r="R182" s="141">
        <f t="shared" si="84"/>
        <v>0</v>
      </c>
      <c r="S182" s="143">
        <v>0</v>
      </c>
      <c r="T182" s="141">
        <f t="shared" si="78"/>
        <v>0</v>
      </c>
      <c r="U182" s="144">
        <f t="shared" si="79"/>
        <v>0</v>
      </c>
      <c r="V182" s="144">
        <f t="shared" si="80"/>
        <v>0</v>
      </c>
      <c r="W182" s="144">
        <f t="shared" si="81"/>
        <v>0</v>
      </c>
      <c r="X182" s="144">
        <f t="shared" si="82"/>
        <v>0</v>
      </c>
      <c r="Y182" s="144">
        <f t="shared" si="85"/>
        <v>0</v>
      </c>
      <c r="Z182" s="144">
        <f t="shared" si="86"/>
        <v>0</v>
      </c>
      <c r="AA182" s="144">
        <f t="shared" si="83"/>
        <v>0</v>
      </c>
      <c r="AB182" s="145">
        <f t="shared" si="87"/>
        <v>0</v>
      </c>
      <c r="AC182" s="25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ht="12.75">
      <c r="A183" s="93"/>
      <c r="B183" s="100"/>
      <c r="C183" s="89"/>
      <c r="D183" s="32"/>
      <c r="E183" s="32"/>
      <c r="F183" s="32"/>
      <c r="G183" s="32"/>
      <c r="H183" s="96"/>
      <c r="I183" s="97"/>
      <c r="J183" s="102"/>
      <c r="K183" s="141"/>
      <c r="L183" s="141"/>
      <c r="M183" s="142"/>
      <c r="N183" s="141"/>
      <c r="O183" s="142"/>
      <c r="P183" s="142"/>
      <c r="Q183" s="142"/>
      <c r="R183" s="141"/>
      <c r="S183" s="143"/>
      <c r="T183" s="146" t="s">
        <v>117</v>
      </c>
      <c r="U183" s="146" t="s">
        <v>117</v>
      </c>
      <c r="V183" s="146" t="s">
        <v>117</v>
      </c>
      <c r="W183" s="146" t="s">
        <v>117</v>
      </c>
      <c r="X183" s="146" t="s">
        <v>117</v>
      </c>
      <c r="Y183" s="146" t="s">
        <v>117</v>
      </c>
      <c r="Z183" s="146" t="s">
        <v>117</v>
      </c>
      <c r="AA183" s="146" t="s">
        <v>117</v>
      </c>
      <c r="AB183" s="147" t="s">
        <v>117</v>
      </c>
      <c r="AC183" s="25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ht="12.75">
      <c r="A184" s="58" t="s">
        <v>118</v>
      </c>
      <c r="B184" s="32"/>
      <c r="C184" s="89"/>
      <c r="D184" s="32"/>
      <c r="E184" s="32"/>
      <c r="F184" s="32"/>
      <c r="G184" s="32"/>
      <c r="H184" s="96"/>
      <c r="I184" s="97"/>
      <c r="J184" s="102">
        <f>IF(MOD(G184,7)=0,G184+2,IF(MOD(G184,7)=1,G184+1,G184))</f>
        <v>2</v>
      </c>
      <c r="K184" s="141"/>
      <c r="L184" s="141"/>
      <c r="M184" s="142"/>
      <c r="N184" s="141"/>
      <c r="O184" s="142"/>
      <c r="P184" s="142"/>
      <c r="Q184" s="142"/>
      <c r="R184" s="141"/>
      <c r="S184" s="143"/>
      <c r="T184" s="141">
        <f aca="true" t="shared" si="88" ref="T184:AB184">SUM(T169:T183)</f>
        <v>0</v>
      </c>
      <c r="U184" s="144">
        <f t="shared" si="88"/>
        <v>0</v>
      </c>
      <c r="V184" s="144">
        <f t="shared" si="88"/>
        <v>0</v>
      </c>
      <c r="W184" s="144">
        <f t="shared" si="88"/>
        <v>0</v>
      </c>
      <c r="X184" s="144">
        <f t="shared" si="88"/>
        <v>0</v>
      </c>
      <c r="Y184" s="144">
        <f t="shared" si="88"/>
        <v>0</v>
      </c>
      <c r="Z184" s="144">
        <f t="shared" si="88"/>
        <v>0</v>
      </c>
      <c r="AA184" s="144">
        <f t="shared" si="88"/>
        <v>0</v>
      </c>
      <c r="AB184" s="145">
        <f t="shared" si="88"/>
        <v>0</v>
      </c>
      <c r="AC184" s="25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ht="12.75">
      <c r="A185" s="93"/>
      <c r="B185" s="32"/>
      <c r="C185" s="89"/>
      <c r="D185" s="32"/>
      <c r="E185" s="32"/>
      <c r="F185" s="32"/>
      <c r="G185" s="32"/>
      <c r="H185" s="32"/>
      <c r="I185" s="32"/>
      <c r="J185" s="103"/>
      <c r="K185" s="159"/>
      <c r="L185" s="159"/>
      <c r="M185" s="143"/>
      <c r="N185" s="159"/>
      <c r="O185" s="143"/>
      <c r="P185" s="143"/>
      <c r="Q185" s="143"/>
      <c r="R185" s="159"/>
      <c r="S185" s="143"/>
      <c r="T185" s="160" t="s">
        <v>119</v>
      </c>
      <c r="U185" s="160" t="s">
        <v>119</v>
      </c>
      <c r="V185" s="160" t="s">
        <v>119</v>
      </c>
      <c r="W185" s="160" t="s">
        <v>119</v>
      </c>
      <c r="X185" s="160" t="s">
        <v>119</v>
      </c>
      <c r="Y185" s="160" t="s">
        <v>119</v>
      </c>
      <c r="Z185" s="160" t="s">
        <v>119</v>
      </c>
      <c r="AA185" s="160" t="s">
        <v>119</v>
      </c>
      <c r="AB185" s="161" t="s">
        <v>119</v>
      </c>
      <c r="AC185" s="25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ht="12.75">
      <c r="A186" s="93"/>
      <c r="B186" s="32"/>
      <c r="C186" s="89"/>
      <c r="D186" s="32"/>
      <c r="E186" s="32"/>
      <c r="F186" s="32"/>
      <c r="G186" s="32"/>
      <c r="H186" s="32"/>
      <c r="I186" s="32"/>
      <c r="J186" s="103"/>
      <c r="K186" s="159"/>
      <c r="L186" s="159"/>
      <c r="M186" s="143"/>
      <c r="N186" s="159"/>
      <c r="O186" s="143"/>
      <c r="P186" s="143"/>
      <c r="Q186" s="143"/>
      <c r="R186" s="159"/>
      <c r="S186" s="143"/>
      <c r="T186" s="143"/>
      <c r="U186" s="143"/>
      <c r="V186" s="143"/>
      <c r="W186" s="143"/>
      <c r="X186" s="162" t="s">
        <v>120</v>
      </c>
      <c r="Y186" s="143"/>
      <c r="Z186" s="143"/>
      <c r="AA186" s="143"/>
      <c r="AB186" s="163"/>
      <c r="AC186" s="25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ht="12.75">
      <c r="A187" s="93"/>
      <c r="B187" s="32"/>
      <c r="C187" s="89"/>
      <c r="D187" s="32"/>
      <c r="E187" s="32"/>
      <c r="F187" s="32"/>
      <c r="G187" s="32"/>
      <c r="H187" s="32"/>
      <c r="I187" s="32"/>
      <c r="J187" s="103"/>
      <c r="K187" s="159"/>
      <c r="L187" s="159"/>
      <c r="M187" s="143"/>
      <c r="N187" s="159"/>
      <c r="O187" s="143"/>
      <c r="P187" s="143"/>
      <c r="Q187" s="143"/>
      <c r="R187" s="159"/>
      <c r="S187" s="143"/>
      <c r="T187" s="143"/>
      <c r="U187" s="143"/>
      <c r="V187" s="143"/>
      <c r="W187" s="143"/>
      <c r="X187" s="164" t="s">
        <v>121</v>
      </c>
      <c r="Y187" s="143"/>
      <c r="Z187" s="143"/>
      <c r="AA187" s="143"/>
      <c r="AB187" s="163"/>
      <c r="AC187" s="25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ht="12.75">
      <c r="A188" s="93"/>
      <c r="B188" s="32"/>
      <c r="C188" s="89"/>
      <c r="D188" s="32"/>
      <c r="E188" s="32"/>
      <c r="F188" s="32"/>
      <c r="G188" s="32"/>
      <c r="H188" s="32"/>
      <c r="I188" s="32"/>
      <c r="J188" s="103"/>
      <c r="K188" s="159"/>
      <c r="L188" s="159"/>
      <c r="M188" s="143"/>
      <c r="N188" s="159"/>
      <c r="O188" s="143"/>
      <c r="P188" s="143"/>
      <c r="Q188" s="143"/>
      <c r="R188" s="159"/>
      <c r="S188" s="143"/>
      <c r="T188" s="143"/>
      <c r="U188" s="143"/>
      <c r="V188" s="143"/>
      <c r="W188" s="143"/>
      <c r="X188" s="160" t="s">
        <v>122</v>
      </c>
      <c r="Y188" s="143"/>
      <c r="Z188" s="143"/>
      <c r="AA188" s="143"/>
      <c r="AB188" s="163"/>
      <c r="AC188" s="25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ht="12.75">
      <c r="A189" s="58" t="s">
        <v>123</v>
      </c>
      <c r="B189" s="32"/>
      <c r="C189" s="89"/>
      <c r="D189" s="32"/>
      <c r="E189" s="32"/>
      <c r="F189" s="32"/>
      <c r="G189" s="32"/>
      <c r="H189" s="32"/>
      <c r="I189" s="32"/>
      <c r="J189" s="103"/>
      <c r="K189" s="159"/>
      <c r="L189" s="159"/>
      <c r="M189" s="143"/>
      <c r="N189" s="159"/>
      <c r="O189" s="143"/>
      <c r="P189" s="143"/>
      <c r="Q189" s="143"/>
      <c r="R189" s="159"/>
      <c r="S189" s="143"/>
      <c r="T189" s="143"/>
      <c r="U189" s="162" t="s">
        <v>124</v>
      </c>
      <c r="V189" s="143"/>
      <c r="W189" s="143"/>
      <c r="X189" s="165">
        <f>X156</f>
        <v>0.097</v>
      </c>
      <c r="Y189" s="143"/>
      <c r="Z189" s="149">
        <v>0</v>
      </c>
      <c r="AA189" s="144">
        <f>Z189*X189</f>
        <v>0</v>
      </c>
      <c r="AB189" s="145">
        <f aca="true" t="shared" si="89" ref="AB189:AB194">Z189+AA189</f>
        <v>0</v>
      </c>
      <c r="AC189" s="25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ht="12.75">
      <c r="A190" s="93"/>
      <c r="B190" s="32"/>
      <c r="C190" s="89"/>
      <c r="D190" s="32"/>
      <c r="E190" s="32"/>
      <c r="F190" s="32"/>
      <c r="G190" s="32"/>
      <c r="H190" s="32"/>
      <c r="I190" s="32"/>
      <c r="J190" s="103"/>
      <c r="K190" s="159"/>
      <c r="L190" s="159"/>
      <c r="M190" s="143"/>
      <c r="N190" s="159"/>
      <c r="O190" s="143"/>
      <c r="P190" s="143"/>
      <c r="Q190" s="143"/>
      <c r="R190" s="159"/>
      <c r="S190" s="143"/>
      <c r="T190" s="143"/>
      <c r="U190" s="166" t="s">
        <v>125</v>
      </c>
      <c r="V190" s="143"/>
      <c r="W190" s="143"/>
      <c r="X190" s="165">
        <f>X157</f>
        <v>0.308</v>
      </c>
      <c r="Y190" s="143"/>
      <c r="Z190" s="149">
        <v>0</v>
      </c>
      <c r="AA190" s="144">
        <f>Z190*X190</f>
        <v>0</v>
      </c>
      <c r="AB190" s="145">
        <f t="shared" si="89"/>
        <v>0</v>
      </c>
      <c r="AC190" s="25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ht="12.75">
      <c r="A191" s="93"/>
      <c r="B191" s="32"/>
      <c r="C191" s="89"/>
      <c r="D191" s="32"/>
      <c r="E191" s="32"/>
      <c r="F191" s="32"/>
      <c r="G191" s="32"/>
      <c r="H191" s="32"/>
      <c r="I191" s="32"/>
      <c r="J191" s="103"/>
      <c r="K191" s="159"/>
      <c r="L191" s="159"/>
      <c r="M191" s="143"/>
      <c r="N191" s="159"/>
      <c r="O191" s="143"/>
      <c r="P191" s="143"/>
      <c r="Q191" s="143"/>
      <c r="R191" s="159"/>
      <c r="S191" s="143"/>
      <c r="T191" s="143"/>
      <c r="U191" s="166" t="s">
        <v>186</v>
      </c>
      <c r="V191" s="143"/>
      <c r="W191" s="143"/>
      <c r="X191" s="165">
        <f>X158</f>
        <v>0</v>
      </c>
      <c r="Y191" s="143"/>
      <c r="Z191" s="149">
        <v>0</v>
      </c>
      <c r="AA191" s="144">
        <f>Z191*X191</f>
        <v>0</v>
      </c>
      <c r="AB191" s="145">
        <f t="shared" si="89"/>
        <v>0</v>
      </c>
      <c r="AC191" s="25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ht="12.75">
      <c r="A192" s="93"/>
      <c r="B192" s="32"/>
      <c r="C192" s="89"/>
      <c r="D192" s="32"/>
      <c r="E192" s="32"/>
      <c r="F192" s="32"/>
      <c r="G192" s="32"/>
      <c r="H192" s="32"/>
      <c r="I192" s="32"/>
      <c r="J192" s="103"/>
      <c r="K192" s="159"/>
      <c r="L192" s="159"/>
      <c r="M192" s="143"/>
      <c r="N192" s="159"/>
      <c r="O192" s="143"/>
      <c r="P192" s="143"/>
      <c r="Q192" s="143"/>
      <c r="R192" s="159"/>
      <c r="S192" s="143"/>
      <c r="T192" s="143"/>
      <c r="U192" s="162" t="s">
        <v>126</v>
      </c>
      <c r="V192" s="143"/>
      <c r="W192" s="143"/>
      <c r="X192" s="165">
        <f>X159</f>
        <v>0.518</v>
      </c>
      <c r="Y192" s="143"/>
      <c r="Z192" s="149">
        <v>0</v>
      </c>
      <c r="AA192" s="144">
        <f>Z192*X192</f>
        <v>0</v>
      </c>
      <c r="AB192" s="145">
        <f t="shared" si="89"/>
        <v>0</v>
      </c>
      <c r="AC192" s="25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ht="12.75">
      <c r="A193" s="93"/>
      <c r="B193" s="32"/>
      <c r="C193" s="89"/>
      <c r="D193" s="32"/>
      <c r="E193" s="32"/>
      <c r="F193" s="32"/>
      <c r="G193" s="32"/>
      <c r="H193" s="32"/>
      <c r="I193" s="32"/>
      <c r="J193" s="103"/>
      <c r="K193" s="159"/>
      <c r="L193" s="159"/>
      <c r="M193" s="143"/>
      <c r="N193" s="159"/>
      <c r="O193" s="143"/>
      <c r="P193" s="143"/>
      <c r="Q193" s="143"/>
      <c r="R193" s="159"/>
      <c r="S193" s="143"/>
      <c r="T193" s="143"/>
      <c r="U193" s="162" t="s">
        <v>127</v>
      </c>
      <c r="V193" s="143"/>
      <c r="W193" s="143"/>
      <c r="X193" s="165">
        <f>X160</f>
        <v>0.088</v>
      </c>
      <c r="Y193" s="143"/>
      <c r="Z193" s="149">
        <v>0</v>
      </c>
      <c r="AA193" s="144">
        <f>Z193*X193</f>
        <v>0</v>
      </c>
      <c r="AB193" s="145">
        <f t="shared" si="89"/>
        <v>0</v>
      </c>
      <c r="AC193" s="25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ht="12.75">
      <c r="A194" s="93"/>
      <c r="B194" s="32"/>
      <c r="C194" s="89"/>
      <c r="D194" s="32"/>
      <c r="E194" s="32"/>
      <c r="F194" s="32"/>
      <c r="G194" s="32"/>
      <c r="H194" s="32"/>
      <c r="I194" s="32"/>
      <c r="J194" s="103"/>
      <c r="K194" s="159"/>
      <c r="L194" s="159"/>
      <c r="M194" s="143"/>
      <c r="N194" s="159"/>
      <c r="O194" s="143"/>
      <c r="P194" s="143"/>
      <c r="Q194" s="143"/>
      <c r="R194" s="159"/>
      <c r="S194" s="143"/>
      <c r="T194" s="143"/>
      <c r="U194" s="162" t="s">
        <v>128</v>
      </c>
      <c r="V194" s="143"/>
      <c r="W194" s="143"/>
      <c r="X194" s="167" t="s">
        <v>129</v>
      </c>
      <c r="Y194" s="143"/>
      <c r="Z194" s="149">
        <v>0</v>
      </c>
      <c r="AA194" s="144">
        <v>0</v>
      </c>
      <c r="AB194" s="145">
        <f t="shared" si="89"/>
        <v>0</v>
      </c>
      <c r="AC194" s="25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ht="12.75">
      <c r="A195" s="93"/>
      <c r="B195" s="32"/>
      <c r="C195" s="89"/>
      <c r="D195" s="32"/>
      <c r="E195" s="32"/>
      <c r="F195" s="32"/>
      <c r="G195" s="32"/>
      <c r="H195" s="32"/>
      <c r="I195" s="32"/>
      <c r="J195" s="103"/>
      <c r="K195" s="159"/>
      <c r="L195" s="159"/>
      <c r="M195" s="143"/>
      <c r="N195" s="159"/>
      <c r="O195" s="143"/>
      <c r="P195" s="143"/>
      <c r="Q195" s="143"/>
      <c r="R195" s="159"/>
      <c r="S195" s="143"/>
      <c r="T195" s="143"/>
      <c r="U195" s="143"/>
      <c r="V195" s="143"/>
      <c r="W195" s="143"/>
      <c r="X195" s="143"/>
      <c r="Y195" s="143"/>
      <c r="Z195" s="168" t="s">
        <v>117</v>
      </c>
      <c r="AA195" s="150" t="s">
        <v>117</v>
      </c>
      <c r="AB195" s="151" t="s">
        <v>117</v>
      </c>
      <c r="AC195" s="25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ht="12.75">
      <c r="A196" s="58" t="s">
        <v>130</v>
      </c>
      <c r="B196" s="32"/>
      <c r="C196" s="89"/>
      <c r="D196" s="32"/>
      <c r="E196" s="32"/>
      <c r="F196" s="32"/>
      <c r="G196" s="32"/>
      <c r="H196" s="32"/>
      <c r="I196" s="97">
        <f>IF(MOD(F196,7)=0,F196+2,IF(MOD(F196,7)=1,F196+1,F196))</f>
        <v>2</v>
      </c>
      <c r="J196" s="102">
        <f>IF(MOD(G196,7)=0,G196+2,IF(MOD(G196,7)=1,G196+1,G196))</f>
        <v>2</v>
      </c>
      <c r="K196" s="112" t="s">
        <v>60</v>
      </c>
      <c r="L196" s="112" t="s">
        <v>60</v>
      </c>
      <c r="M196" s="113" t="s">
        <v>60</v>
      </c>
      <c r="N196" s="112" t="s">
        <v>60</v>
      </c>
      <c r="O196" s="113" t="s">
        <v>60</v>
      </c>
      <c r="P196" s="113" t="s">
        <v>60</v>
      </c>
      <c r="Q196" s="113" t="s">
        <v>60</v>
      </c>
      <c r="R196" s="112" t="s">
        <v>60</v>
      </c>
      <c r="S196" s="104" t="s">
        <v>60</v>
      </c>
      <c r="T196" s="113" t="s">
        <v>60</v>
      </c>
      <c r="U196" s="114" t="s">
        <v>60</v>
      </c>
      <c r="V196" s="114" t="s">
        <v>60</v>
      </c>
      <c r="W196" s="114" t="s">
        <v>131</v>
      </c>
      <c r="X196" s="114" t="s">
        <v>60</v>
      </c>
      <c r="Y196" s="115"/>
      <c r="Z196" s="116">
        <f>SUM(Z184:Z195)</f>
        <v>0</v>
      </c>
      <c r="AA196" s="117">
        <f>SUM(AA184:AA195)</f>
        <v>0</v>
      </c>
      <c r="AB196" s="118">
        <f>SUM(AB184:AB195)</f>
        <v>0</v>
      </c>
      <c r="AC196" s="25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ht="12.75">
      <c r="A197" s="58"/>
      <c r="B197" s="32"/>
      <c r="C197" s="89"/>
      <c r="D197" s="32"/>
      <c r="E197" s="32"/>
      <c r="F197" s="32"/>
      <c r="G197" s="32"/>
      <c r="H197" s="32"/>
      <c r="I197" s="97"/>
      <c r="J197" s="102"/>
      <c r="K197" s="112"/>
      <c r="L197" s="112"/>
      <c r="M197" s="113"/>
      <c r="N197" s="112"/>
      <c r="O197" s="113"/>
      <c r="P197" s="113"/>
      <c r="Q197" s="113"/>
      <c r="R197" s="112"/>
      <c r="S197" s="104"/>
      <c r="T197" s="113"/>
      <c r="U197" s="114"/>
      <c r="V197" s="114"/>
      <c r="W197" s="114"/>
      <c r="X197" s="114"/>
      <c r="Y197" s="115"/>
      <c r="Z197" s="116"/>
      <c r="AA197" s="117"/>
      <c r="AB197" s="118"/>
      <c r="AC197" s="25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ht="12.75">
      <c r="A198" s="71" t="s">
        <v>193</v>
      </c>
      <c r="B198" s="30"/>
      <c r="C198" s="72" t="s">
        <v>187</v>
      </c>
      <c r="D198" s="30"/>
      <c r="E198" s="30"/>
      <c r="F198" s="73"/>
      <c r="G198" s="73"/>
      <c r="H198" s="72" t="s">
        <v>91</v>
      </c>
      <c r="I198" s="30"/>
      <c r="J198" s="30"/>
      <c r="K198" s="72" t="s">
        <v>92</v>
      </c>
      <c r="L198" s="72"/>
      <c r="M198" s="74"/>
      <c r="N198" s="74"/>
      <c r="O198" s="74"/>
      <c r="P198" s="74"/>
      <c r="Q198" s="74"/>
      <c r="R198" s="72" t="s">
        <v>3</v>
      </c>
      <c r="S198" s="30"/>
      <c r="T198" s="72" t="s">
        <v>4</v>
      </c>
      <c r="U198" s="30"/>
      <c r="V198" s="75"/>
      <c r="W198" s="75"/>
      <c r="X198" s="75"/>
      <c r="Y198" s="75"/>
      <c r="Z198" s="75"/>
      <c r="AA198" s="75"/>
      <c r="AB198" s="76"/>
      <c r="AC198" s="25"/>
      <c r="AD198" s="26"/>
      <c r="AE198" s="65"/>
      <c r="AF198" s="65"/>
      <c r="AG198" s="26"/>
      <c r="AH198" s="26"/>
      <c r="AI198" s="26"/>
      <c r="AJ198" s="65"/>
      <c r="AK198" s="26"/>
      <c r="AL198" s="26"/>
      <c r="AM198" s="26"/>
      <c r="AN198" s="26"/>
    </row>
    <row r="199" spans="1:40" ht="12.75">
      <c r="A199" s="77"/>
      <c r="B199" s="78" t="s">
        <v>93</v>
      </c>
      <c r="C199" s="79"/>
      <c r="D199" s="80" t="s">
        <v>60</v>
      </c>
      <c r="E199" s="79" t="s">
        <v>94</v>
      </c>
      <c r="F199" s="79" t="s">
        <v>95</v>
      </c>
      <c r="G199" s="79" t="s">
        <v>96</v>
      </c>
      <c r="H199" s="79" t="s">
        <v>97</v>
      </c>
      <c r="I199" s="81"/>
      <c r="J199" s="81"/>
      <c r="K199" s="79" t="s">
        <v>97</v>
      </c>
      <c r="L199" s="79" t="s">
        <v>92</v>
      </c>
      <c r="M199" s="82"/>
      <c r="N199" s="83" t="s">
        <v>98</v>
      </c>
      <c r="O199" s="82"/>
      <c r="P199" s="79" t="s">
        <v>99</v>
      </c>
      <c r="Q199" s="82"/>
      <c r="R199" s="79" t="s">
        <v>100</v>
      </c>
      <c r="S199" s="81"/>
      <c r="T199" s="79" t="s">
        <v>91</v>
      </c>
      <c r="U199" s="79" t="s">
        <v>101</v>
      </c>
      <c r="V199" s="79" t="s">
        <v>102</v>
      </c>
      <c r="W199" s="79" t="s">
        <v>52</v>
      </c>
      <c r="X199" s="79" t="s">
        <v>53</v>
      </c>
      <c r="Y199" s="79" t="s">
        <v>3</v>
      </c>
      <c r="Z199" s="79" t="s">
        <v>3</v>
      </c>
      <c r="AA199" s="79" t="s">
        <v>3</v>
      </c>
      <c r="AB199" s="84" t="s">
        <v>3</v>
      </c>
      <c r="AC199" s="25"/>
      <c r="AD199" s="26"/>
      <c r="AE199" s="65"/>
      <c r="AF199" s="65"/>
      <c r="AG199" s="26"/>
      <c r="AH199" s="26"/>
      <c r="AI199" s="26"/>
      <c r="AJ199" s="65"/>
      <c r="AK199" s="26"/>
      <c r="AL199" s="26"/>
      <c r="AM199" s="26"/>
      <c r="AN199" s="26"/>
    </row>
    <row r="200" spans="1:86" ht="12.75">
      <c r="A200" s="85" t="s">
        <v>103</v>
      </c>
      <c r="B200" s="86" t="s">
        <v>104</v>
      </c>
      <c r="C200" s="86" t="s">
        <v>105</v>
      </c>
      <c r="D200" s="86" t="s">
        <v>106</v>
      </c>
      <c r="E200" s="86" t="s">
        <v>107</v>
      </c>
      <c r="F200" s="86" t="s">
        <v>8</v>
      </c>
      <c r="G200" s="86" t="s">
        <v>8</v>
      </c>
      <c r="H200" s="86" t="s">
        <v>108</v>
      </c>
      <c r="I200" s="87"/>
      <c r="J200" s="87"/>
      <c r="K200" s="86" t="s">
        <v>109</v>
      </c>
      <c r="L200" s="86" t="s">
        <v>110</v>
      </c>
      <c r="M200" s="86" t="s">
        <v>52</v>
      </c>
      <c r="N200" s="86" t="s">
        <v>111</v>
      </c>
      <c r="O200" s="86" t="s">
        <v>102</v>
      </c>
      <c r="P200" s="86" t="s">
        <v>112</v>
      </c>
      <c r="Q200" s="86" t="s">
        <v>113</v>
      </c>
      <c r="R200" s="86" t="s">
        <v>61</v>
      </c>
      <c r="S200" s="87"/>
      <c r="T200" s="86" t="s">
        <v>110</v>
      </c>
      <c r="U200" s="86" t="s">
        <v>114</v>
      </c>
      <c r="V200" s="86" t="s">
        <v>61</v>
      </c>
      <c r="W200" s="86" t="s">
        <v>61</v>
      </c>
      <c r="X200" s="86" t="s">
        <v>61</v>
      </c>
      <c r="Y200" s="86" t="s">
        <v>61</v>
      </c>
      <c r="Z200" s="86" t="s">
        <v>115</v>
      </c>
      <c r="AA200" s="86" t="s">
        <v>28</v>
      </c>
      <c r="AB200" s="88" t="s">
        <v>116</v>
      </c>
      <c r="AC200" s="25"/>
      <c r="AD200" s="26"/>
      <c r="AE200" s="65"/>
      <c r="AF200" s="65"/>
      <c r="AG200" s="26"/>
      <c r="AH200" s="26"/>
      <c r="AI200" s="26"/>
      <c r="AJ200" s="65"/>
      <c r="AK200" s="26"/>
      <c r="AL200" s="26"/>
      <c r="AM200" s="26"/>
      <c r="AN200" s="26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</row>
    <row r="201" spans="1:40" ht="12.75">
      <c r="A201" s="177"/>
      <c r="B201" s="178"/>
      <c r="C201" s="153"/>
      <c r="D201" s="178"/>
      <c r="E201" s="178"/>
      <c r="F201" s="178"/>
      <c r="G201" s="178"/>
      <c r="H201" s="178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90"/>
      <c r="AC201" s="91"/>
      <c r="AD201" s="92"/>
      <c r="AE201" s="65"/>
      <c r="AF201" s="65"/>
      <c r="AG201" s="26"/>
      <c r="AH201" s="26"/>
      <c r="AI201" s="26"/>
      <c r="AJ201" s="65"/>
      <c r="AK201" s="26"/>
      <c r="AL201" s="26"/>
      <c r="AM201" s="26"/>
      <c r="AN201" s="26"/>
    </row>
    <row r="202" spans="1:40" ht="12.75">
      <c r="A202" s="184"/>
      <c r="B202" s="94"/>
      <c r="C202" s="153"/>
      <c r="D202" s="154"/>
      <c r="E202" s="148"/>
      <c r="F202" s="155"/>
      <c r="G202" s="155"/>
      <c r="H202" s="156"/>
      <c r="I202" s="97">
        <f aca="true" t="shared" si="90" ref="I202:I217">IF(MOD(F202,7)=0,F202+2,IF(MOD(F202,7)=1,F202+1,F202))</f>
        <v>2</v>
      </c>
      <c r="J202" s="98">
        <f aca="true" t="shared" si="91" ref="J202:J217">IF(MOD(G202,7)=0,G202+2,IF(MOD(G202,7)=1,G202+1,G202))</f>
        <v>2</v>
      </c>
      <c r="K202" s="141">
        <f aca="true" t="shared" si="92" ref="K202:K217">(IF(OR(MOD(G202,7)=1,MOD(G202,7)=0),(J202-I202),J202-I202+1))-((((J202-(MOD(J202,7)))-(I202-(MOD(I202,7))))/7)*2)</f>
        <v>0</v>
      </c>
      <c r="L202" s="141">
        <f aca="true" t="shared" si="93" ref="L202:L217">IF(G202&lt;=$B$9,0,IF(F202&gt;=$B$9,K202,(IF(OR(MOD(G202,7)=1,MOD(G202,7)=0),(J202-($B$9+2)),(J202-($B$9+1))))-(((J202-MOD(J202,7)+1)-($B$9+1))/7*2)))</f>
        <v>0</v>
      </c>
      <c r="M202" s="148">
        <v>0</v>
      </c>
      <c r="N202" s="141">
        <f aca="true" t="shared" si="94" ref="N202:N217">IF(G202&lt;=$B$9,0,IF(F202&gt;=$B$9,(VLOOKUP(F202,$F$392:$G$404,2)-VLOOKUP(G202,$F$392:$G$404,2))*-1,(VLOOKUP($B$9,$F$392:$G$406,2)-VLOOKUP(G202,$F$392:$G$404,2))*-1))*(VLOOKUP(E202,$F$408:$G$419,2))</f>
        <v>0</v>
      </c>
      <c r="O202" s="148">
        <v>0</v>
      </c>
      <c r="P202" s="148">
        <v>0</v>
      </c>
      <c r="Q202" s="148">
        <f aca="true" t="shared" si="95" ref="Q202:Q217">IF(AND(E202&gt;=0,E202&lt;=4),(L202*-0.15-N202),IF(AND(E202&gt;=5,E202&lt;=6),(L202*-0.125-N202),IF(AND(E202&gt;=7,E202&lt;=7),(L202*-0.15-N202),IF(AND(E202&gt;=8,E202&lt;=11),(0),IF(AND(E202&gt;=12,E202&lt;=12),(L202*-0.06-N202))))))</f>
        <v>0</v>
      </c>
      <c r="R202" s="141">
        <f>SUM(M202:Q202)</f>
        <v>0</v>
      </c>
      <c r="S202" s="143">
        <v>0</v>
      </c>
      <c r="T202" s="141">
        <f aca="true" t="shared" si="96" ref="T202:T217">IF(L202&lt;=0,0,IF(L202&lt;=ABS(R202),0,IF(B202&gt;150,(L202/14),(H202*(L202+R202))+(1.5*S202))))</f>
        <v>0</v>
      </c>
      <c r="U202" s="144">
        <f aca="true" t="shared" si="97" ref="U202:U217">IF(B202&gt;150,((B202/(K202/14))*T202),(B202*T202))</f>
        <v>0</v>
      </c>
      <c r="V202" s="144">
        <f aca="true" t="shared" si="98" ref="V202:V217">VLOOKUP(E202,$S$8:$AA$20,4)*U202</f>
        <v>0</v>
      </c>
      <c r="W202" s="144">
        <f aca="true" t="shared" si="99" ref="W202:W217">VLOOKUP(E202,$S$8:$AA$20,5)*U202</f>
        <v>0</v>
      </c>
      <c r="X202" s="144">
        <f aca="true" t="shared" si="100" ref="X202:X217">VLOOKUP(E202,$S$8:$AA$20,6)*U202</f>
        <v>0</v>
      </c>
      <c r="Y202" s="144">
        <f>SUM(V202+W202+X202)</f>
        <v>0</v>
      </c>
      <c r="Z202" s="144">
        <f>SUM(U202:X202)</f>
        <v>0</v>
      </c>
      <c r="AA202" s="144">
        <f aca="true" t="shared" si="101" ref="AA202:AA217">VLOOKUP(E202,$S$8:$AA$19,9)*Z202</f>
        <v>0</v>
      </c>
      <c r="AB202" s="145">
        <f>Z202+AA202</f>
        <v>0</v>
      </c>
      <c r="AC202" s="91"/>
      <c r="AD202" s="92"/>
      <c r="AE202" s="65"/>
      <c r="AF202" s="65"/>
      <c r="AG202" s="26"/>
      <c r="AH202" s="26"/>
      <c r="AI202" s="26"/>
      <c r="AJ202" s="26"/>
      <c r="AK202" s="26"/>
      <c r="AL202" s="26"/>
      <c r="AM202" s="26"/>
      <c r="AN202" s="26"/>
    </row>
    <row r="203" spans="1:40" ht="12.75">
      <c r="A203" s="184"/>
      <c r="B203" s="94"/>
      <c r="C203" s="153"/>
      <c r="D203" s="154"/>
      <c r="E203" s="148"/>
      <c r="F203" s="155"/>
      <c r="G203" s="155"/>
      <c r="H203" s="156"/>
      <c r="I203" s="97">
        <f t="shared" si="90"/>
        <v>2</v>
      </c>
      <c r="J203" s="98">
        <f t="shared" si="91"/>
        <v>2</v>
      </c>
      <c r="K203" s="141">
        <f t="shared" si="92"/>
        <v>0</v>
      </c>
      <c r="L203" s="141">
        <f t="shared" si="93"/>
        <v>0</v>
      </c>
      <c r="M203" s="148">
        <v>0</v>
      </c>
      <c r="N203" s="141">
        <f t="shared" si="94"/>
        <v>0</v>
      </c>
      <c r="O203" s="148">
        <v>0</v>
      </c>
      <c r="P203" s="148">
        <v>0</v>
      </c>
      <c r="Q203" s="148">
        <f t="shared" si="95"/>
        <v>0</v>
      </c>
      <c r="R203" s="141">
        <f aca="true" t="shared" si="102" ref="R203:R217">SUM(M203:Q203)</f>
        <v>0</v>
      </c>
      <c r="S203" s="143">
        <v>0</v>
      </c>
      <c r="T203" s="141">
        <f t="shared" si="96"/>
        <v>0</v>
      </c>
      <c r="U203" s="144">
        <f t="shared" si="97"/>
        <v>0</v>
      </c>
      <c r="V203" s="144">
        <f t="shared" si="98"/>
        <v>0</v>
      </c>
      <c r="W203" s="144">
        <f t="shared" si="99"/>
        <v>0</v>
      </c>
      <c r="X203" s="144">
        <f t="shared" si="100"/>
        <v>0</v>
      </c>
      <c r="Y203" s="144">
        <f aca="true" t="shared" si="103" ref="Y203:Y217">SUM(V203+W203+X203)</f>
        <v>0</v>
      </c>
      <c r="Z203" s="144">
        <f aca="true" t="shared" si="104" ref="Z203:Z217">SUM(U203:X203)</f>
        <v>0</v>
      </c>
      <c r="AA203" s="144">
        <f t="shared" si="101"/>
        <v>0</v>
      </c>
      <c r="AB203" s="145">
        <f aca="true" t="shared" si="105" ref="AB203:AB217">Z203+AA203</f>
        <v>0</v>
      </c>
      <c r="AC203" s="91"/>
      <c r="AD203" s="92"/>
      <c r="AE203" s="65"/>
      <c r="AF203" s="65"/>
      <c r="AG203" s="26"/>
      <c r="AH203" s="26"/>
      <c r="AI203" s="26"/>
      <c r="AJ203" s="26"/>
      <c r="AK203" s="26"/>
      <c r="AL203" s="26"/>
      <c r="AM203" s="26"/>
      <c r="AN203" s="26"/>
    </row>
    <row r="204" spans="1:40" ht="12.75">
      <c r="A204" s="184"/>
      <c r="B204" s="94"/>
      <c r="C204" s="153"/>
      <c r="D204" s="154"/>
      <c r="E204" s="148"/>
      <c r="F204" s="155"/>
      <c r="G204" s="155"/>
      <c r="H204" s="156"/>
      <c r="I204" s="97">
        <f t="shared" si="90"/>
        <v>2</v>
      </c>
      <c r="J204" s="98">
        <f t="shared" si="91"/>
        <v>2</v>
      </c>
      <c r="K204" s="141">
        <f t="shared" si="92"/>
        <v>0</v>
      </c>
      <c r="L204" s="141">
        <f t="shared" si="93"/>
        <v>0</v>
      </c>
      <c r="M204" s="148">
        <v>0</v>
      </c>
      <c r="N204" s="141">
        <f t="shared" si="94"/>
        <v>0</v>
      </c>
      <c r="O204" s="148">
        <v>0</v>
      </c>
      <c r="P204" s="148">
        <v>0</v>
      </c>
      <c r="Q204" s="148">
        <f t="shared" si="95"/>
        <v>0</v>
      </c>
      <c r="R204" s="141">
        <f t="shared" si="102"/>
        <v>0</v>
      </c>
      <c r="S204" s="143">
        <v>0</v>
      </c>
      <c r="T204" s="141">
        <f t="shared" si="96"/>
        <v>0</v>
      </c>
      <c r="U204" s="144">
        <f t="shared" si="97"/>
        <v>0</v>
      </c>
      <c r="V204" s="144">
        <f t="shared" si="98"/>
        <v>0</v>
      </c>
      <c r="W204" s="144">
        <f t="shared" si="99"/>
        <v>0</v>
      </c>
      <c r="X204" s="144">
        <f t="shared" si="100"/>
        <v>0</v>
      </c>
      <c r="Y204" s="144">
        <f t="shared" si="103"/>
        <v>0</v>
      </c>
      <c r="Z204" s="144">
        <f t="shared" si="104"/>
        <v>0</v>
      </c>
      <c r="AA204" s="144">
        <f t="shared" si="101"/>
        <v>0</v>
      </c>
      <c r="AB204" s="145">
        <f t="shared" si="105"/>
        <v>0</v>
      </c>
      <c r="AC204" s="25"/>
      <c r="AD204" s="26"/>
      <c r="AE204" s="65"/>
      <c r="AF204" s="65"/>
      <c r="AG204" s="26"/>
      <c r="AH204" s="26"/>
      <c r="AI204" s="26"/>
      <c r="AJ204" s="26"/>
      <c r="AK204" s="26"/>
      <c r="AL204" s="26"/>
      <c r="AM204" s="26"/>
      <c r="AN204" s="26"/>
    </row>
    <row r="205" spans="1:40" ht="12.75">
      <c r="A205" s="152"/>
      <c r="B205" s="94"/>
      <c r="C205" s="153"/>
      <c r="D205" s="154"/>
      <c r="E205" s="148"/>
      <c r="F205" s="155"/>
      <c r="G205" s="155"/>
      <c r="H205" s="156"/>
      <c r="I205" s="97">
        <f t="shared" si="90"/>
        <v>2</v>
      </c>
      <c r="J205" s="98">
        <f t="shared" si="91"/>
        <v>2</v>
      </c>
      <c r="K205" s="141">
        <f t="shared" si="92"/>
        <v>0</v>
      </c>
      <c r="L205" s="141">
        <f t="shared" si="93"/>
        <v>0</v>
      </c>
      <c r="M205" s="148">
        <v>0</v>
      </c>
      <c r="N205" s="141">
        <f t="shared" si="94"/>
        <v>0</v>
      </c>
      <c r="O205" s="148">
        <v>0</v>
      </c>
      <c r="P205" s="148">
        <v>0</v>
      </c>
      <c r="Q205" s="148">
        <f t="shared" si="95"/>
        <v>0</v>
      </c>
      <c r="R205" s="141">
        <f t="shared" si="102"/>
        <v>0</v>
      </c>
      <c r="S205" s="143">
        <v>0</v>
      </c>
      <c r="T205" s="141">
        <f t="shared" si="96"/>
        <v>0</v>
      </c>
      <c r="U205" s="144">
        <f t="shared" si="97"/>
        <v>0</v>
      </c>
      <c r="V205" s="144">
        <f t="shared" si="98"/>
        <v>0</v>
      </c>
      <c r="W205" s="144">
        <f t="shared" si="99"/>
        <v>0</v>
      </c>
      <c r="X205" s="144">
        <f t="shared" si="100"/>
        <v>0</v>
      </c>
      <c r="Y205" s="144">
        <f t="shared" si="103"/>
        <v>0</v>
      </c>
      <c r="Z205" s="144">
        <f t="shared" si="104"/>
        <v>0</v>
      </c>
      <c r="AA205" s="144">
        <f t="shared" si="101"/>
        <v>0</v>
      </c>
      <c r="AB205" s="145">
        <f t="shared" si="105"/>
        <v>0</v>
      </c>
      <c r="AC205" s="25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12.75">
      <c r="A206" s="152"/>
      <c r="B206" s="94"/>
      <c r="C206" s="153"/>
      <c r="D206" s="154"/>
      <c r="E206" s="148"/>
      <c r="F206" s="155"/>
      <c r="G206" s="155"/>
      <c r="H206" s="156"/>
      <c r="I206" s="97">
        <f t="shared" si="90"/>
        <v>2</v>
      </c>
      <c r="J206" s="98">
        <f t="shared" si="91"/>
        <v>2</v>
      </c>
      <c r="K206" s="141">
        <f t="shared" si="92"/>
        <v>0</v>
      </c>
      <c r="L206" s="141">
        <f t="shared" si="93"/>
        <v>0</v>
      </c>
      <c r="M206" s="148">
        <v>0</v>
      </c>
      <c r="N206" s="141">
        <f t="shared" si="94"/>
        <v>0</v>
      </c>
      <c r="O206" s="148">
        <v>0</v>
      </c>
      <c r="P206" s="148">
        <v>0</v>
      </c>
      <c r="Q206" s="148">
        <f t="shared" si="95"/>
        <v>0</v>
      </c>
      <c r="R206" s="141">
        <f t="shared" si="102"/>
        <v>0</v>
      </c>
      <c r="S206" s="143">
        <v>0</v>
      </c>
      <c r="T206" s="141">
        <f t="shared" si="96"/>
        <v>0</v>
      </c>
      <c r="U206" s="144">
        <f t="shared" si="97"/>
        <v>0</v>
      </c>
      <c r="V206" s="144">
        <f t="shared" si="98"/>
        <v>0</v>
      </c>
      <c r="W206" s="144">
        <f t="shared" si="99"/>
        <v>0</v>
      </c>
      <c r="X206" s="144">
        <f t="shared" si="100"/>
        <v>0</v>
      </c>
      <c r="Y206" s="144">
        <f t="shared" si="103"/>
        <v>0</v>
      </c>
      <c r="Z206" s="144">
        <f t="shared" si="104"/>
        <v>0</v>
      </c>
      <c r="AA206" s="144">
        <f t="shared" si="101"/>
        <v>0</v>
      </c>
      <c r="AB206" s="145">
        <f t="shared" si="105"/>
        <v>0</v>
      </c>
      <c r="AC206" s="25"/>
      <c r="AD206" s="26"/>
      <c r="AE206" s="65"/>
      <c r="AF206" s="65"/>
      <c r="AG206" s="26"/>
      <c r="AH206" s="26"/>
      <c r="AI206" s="26"/>
      <c r="AJ206" s="26"/>
      <c r="AK206" s="26"/>
      <c r="AL206" s="26"/>
      <c r="AM206" s="26"/>
      <c r="AN206" s="26"/>
    </row>
    <row r="207" spans="1:40" ht="12.75">
      <c r="A207" s="152"/>
      <c r="B207" s="157"/>
      <c r="C207" s="153"/>
      <c r="D207" s="154"/>
      <c r="E207" s="148"/>
      <c r="F207" s="158"/>
      <c r="G207" s="158"/>
      <c r="H207" s="156"/>
      <c r="I207" s="97">
        <f t="shared" si="90"/>
        <v>2</v>
      </c>
      <c r="J207" s="98">
        <f t="shared" si="91"/>
        <v>2</v>
      </c>
      <c r="K207" s="141">
        <f t="shared" si="92"/>
        <v>0</v>
      </c>
      <c r="L207" s="141">
        <f t="shared" si="93"/>
        <v>0</v>
      </c>
      <c r="M207" s="148">
        <v>0</v>
      </c>
      <c r="N207" s="141">
        <f t="shared" si="94"/>
        <v>0</v>
      </c>
      <c r="O207" s="148">
        <v>0</v>
      </c>
      <c r="P207" s="148">
        <v>0</v>
      </c>
      <c r="Q207" s="148">
        <f t="shared" si="95"/>
        <v>0</v>
      </c>
      <c r="R207" s="141">
        <f t="shared" si="102"/>
        <v>0</v>
      </c>
      <c r="S207" s="143">
        <v>0</v>
      </c>
      <c r="T207" s="141">
        <f t="shared" si="96"/>
        <v>0</v>
      </c>
      <c r="U207" s="144">
        <f t="shared" si="97"/>
        <v>0</v>
      </c>
      <c r="V207" s="144">
        <f t="shared" si="98"/>
        <v>0</v>
      </c>
      <c r="W207" s="144">
        <f t="shared" si="99"/>
        <v>0</v>
      </c>
      <c r="X207" s="144">
        <f t="shared" si="100"/>
        <v>0</v>
      </c>
      <c r="Y207" s="144">
        <f t="shared" si="103"/>
        <v>0</v>
      </c>
      <c r="Z207" s="144">
        <f t="shared" si="104"/>
        <v>0</v>
      </c>
      <c r="AA207" s="144">
        <f t="shared" si="101"/>
        <v>0</v>
      </c>
      <c r="AB207" s="145">
        <f t="shared" si="105"/>
        <v>0</v>
      </c>
      <c r="AC207" s="25"/>
      <c r="AD207" s="26"/>
      <c r="AE207" s="65"/>
      <c r="AF207" s="65"/>
      <c r="AG207" s="26"/>
      <c r="AH207" s="26"/>
      <c r="AI207" s="26"/>
      <c r="AJ207" s="26"/>
      <c r="AK207" s="26"/>
      <c r="AL207" s="26"/>
      <c r="AM207" s="26"/>
      <c r="AN207" s="26"/>
    </row>
    <row r="208" spans="1:40" ht="12.75">
      <c r="A208" s="152"/>
      <c r="B208" s="157"/>
      <c r="C208" s="153"/>
      <c r="D208" s="154"/>
      <c r="E208" s="148"/>
      <c r="F208" s="158"/>
      <c r="G208" s="158"/>
      <c r="H208" s="156"/>
      <c r="I208" s="97">
        <f t="shared" si="90"/>
        <v>2</v>
      </c>
      <c r="J208" s="98">
        <f t="shared" si="91"/>
        <v>2</v>
      </c>
      <c r="K208" s="141">
        <f t="shared" si="92"/>
        <v>0</v>
      </c>
      <c r="L208" s="141">
        <f t="shared" si="93"/>
        <v>0</v>
      </c>
      <c r="M208" s="148">
        <v>0</v>
      </c>
      <c r="N208" s="141">
        <f t="shared" si="94"/>
        <v>0</v>
      </c>
      <c r="O208" s="148">
        <v>0</v>
      </c>
      <c r="P208" s="148">
        <v>0</v>
      </c>
      <c r="Q208" s="148">
        <f t="shared" si="95"/>
        <v>0</v>
      </c>
      <c r="R208" s="141">
        <f t="shared" si="102"/>
        <v>0</v>
      </c>
      <c r="S208" s="143">
        <v>0</v>
      </c>
      <c r="T208" s="141">
        <f t="shared" si="96"/>
        <v>0</v>
      </c>
      <c r="U208" s="144">
        <f t="shared" si="97"/>
        <v>0</v>
      </c>
      <c r="V208" s="144">
        <f t="shared" si="98"/>
        <v>0</v>
      </c>
      <c r="W208" s="144">
        <f t="shared" si="99"/>
        <v>0</v>
      </c>
      <c r="X208" s="144">
        <f t="shared" si="100"/>
        <v>0</v>
      </c>
      <c r="Y208" s="144">
        <f t="shared" si="103"/>
        <v>0</v>
      </c>
      <c r="Z208" s="144">
        <f t="shared" si="104"/>
        <v>0</v>
      </c>
      <c r="AA208" s="144">
        <f t="shared" si="101"/>
        <v>0</v>
      </c>
      <c r="AB208" s="145">
        <f t="shared" si="105"/>
        <v>0</v>
      </c>
      <c r="AC208" s="25"/>
      <c r="AD208" s="26"/>
      <c r="AE208" s="65"/>
      <c r="AF208" s="65"/>
      <c r="AG208" s="26"/>
      <c r="AH208" s="26"/>
      <c r="AI208" s="26"/>
      <c r="AJ208" s="26"/>
      <c r="AK208" s="26"/>
      <c r="AL208" s="26"/>
      <c r="AM208" s="26"/>
      <c r="AN208" s="26"/>
    </row>
    <row r="209" spans="1:40" ht="12.75">
      <c r="A209" s="152"/>
      <c r="B209" s="157"/>
      <c r="C209" s="153"/>
      <c r="D209" s="154"/>
      <c r="E209" s="148"/>
      <c r="F209" s="158"/>
      <c r="G209" s="158"/>
      <c r="H209" s="156"/>
      <c r="I209" s="97">
        <f t="shared" si="90"/>
        <v>2</v>
      </c>
      <c r="J209" s="98">
        <f t="shared" si="91"/>
        <v>2</v>
      </c>
      <c r="K209" s="141">
        <f t="shared" si="92"/>
        <v>0</v>
      </c>
      <c r="L209" s="141">
        <f t="shared" si="93"/>
        <v>0</v>
      </c>
      <c r="M209" s="148">
        <v>0</v>
      </c>
      <c r="N209" s="141">
        <f t="shared" si="94"/>
        <v>0</v>
      </c>
      <c r="O209" s="148">
        <v>0</v>
      </c>
      <c r="P209" s="148">
        <v>0</v>
      </c>
      <c r="Q209" s="148">
        <f t="shared" si="95"/>
        <v>0</v>
      </c>
      <c r="R209" s="141">
        <f t="shared" si="102"/>
        <v>0</v>
      </c>
      <c r="S209" s="143">
        <v>0</v>
      </c>
      <c r="T209" s="141">
        <f t="shared" si="96"/>
        <v>0</v>
      </c>
      <c r="U209" s="144">
        <f t="shared" si="97"/>
        <v>0</v>
      </c>
      <c r="V209" s="144">
        <f t="shared" si="98"/>
        <v>0</v>
      </c>
      <c r="W209" s="144">
        <f t="shared" si="99"/>
        <v>0</v>
      </c>
      <c r="X209" s="144">
        <f t="shared" si="100"/>
        <v>0</v>
      </c>
      <c r="Y209" s="144">
        <f t="shared" si="103"/>
        <v>0</v>
      </c>
      <c r="Z209" s="144">
        <f t="shared" si="104"/>
        <v>0</v>
      </c>
      <c r="AA209" s="144">
        <f t="shared" si="101"/>
        <v>0</v>
      </c>
      <c r="AB209" s="145">
        <f t="shared" si="105"/>
        <v>0</v>
      </c>
      <c r="AC209" s="25"/>
      <c r="AD209" s="26"/>
      <c r="AE209" s="65"/>
      <c r="AF209" s="65"/>
      <c r="AG209" s="26"/>
      <c r="AH209" s="26"/>
      <c r="AI209" s="26"/>
      <c r="AJ209" s="26"/>
      <c r="AK209" s="26"/>
      <c r="AL209" s="26"/>
      <c r="AM209" s="26"/>
      <c r="AN209" s="26"/>
    </row>
    <row r="210" spans="1:40" ht="12.75">
      <c r="A210" s="152"/>
      <c r="B210" s="157"/>
      <c r="C210" s="153"/>
      <c r="D210" s="154"/>
      <c r="E210" s="148"/>
      <c r="F210" s="158"/>
      <c r="G210" s="158"/>
      <c r="H210" s="156"/>
      <c r="I210" s="97">
        <f t="shared" si="90"/>
        <v>2</v>
      </c>
      <c r="J210" s="98">
        <f t="shared" si="91"/>
        <v>2</v>
      </c>
      <c r="K210" s="141">
        <f t="shared" si="92"/>
        <v>0</v>
      </c>
      <c r="L210" s="141">
        <f t="shared" si="93"/>
        <v>0</v>
      </c>
      <c r="M210" s="148">
        <v>0</v>
      </c>
      <c r="N210" s="141">
        <f t="shared" si="94"/>
        <v>0</v>
      </c>
      <c r="O210" s="148">
        <v>0</v>
      </c>
      <c r="P210" s="148">
        <v>0</v>
      </c>
      <c r="Q210" s="148">
        <f t="shared" si="95"/>
        <v>0</v>
      </c>
      <c r="R210" s="141">
        <f t="shared" si="102"/>
        <v>0</v>
      </c>
      <c r="S210" s="143">
        <v>0</v>
      </c>
      <c r="T210" s="141">
        <f t="shared" si="96"/>
        <v>0</v>
      </c>
      <c r="U210" s="144">
        <f t="shared" si="97"/>
        <v>0</v>
      </c>
      <c r="V210" s="144">
        <f t="shared" si="98"/>
        <v>0</v>
      </c>
      <c r="W210" s="144">
        <f t="shared" si="99"/>
        <v>0</v>
      </c>
      <c r="X210" s="144">
        <f t="shared" si="100"/>
        <v>0</v>
      </c>
      <c r="Y210" s="144">
        <f t="shared" si="103"/>
        <v>0</v>
      </c>
      <c r="Z210" s="144">
        <f t="shared" si="104"/>
        <v>0</v>
      </c>
      <c r="AA210" s="144">
        <f t="shared" si="101"/>
        <v>0</v>
      </c>
      <c r="AB210" s="145">
        <f t="shared" si="105"/>
        <v>0</v>
      </c>
      <c r="AC210" s="25"/>
      <c r="AD210" s="26"/>
      <c r="AE210" s="65"/>
      <c r="AF210" s="65"/>
      <c r="AG210" s="26"/>
      <c r="AH210" s="26"/>
      <c r="AI210" s="26"/>
      <c r="AJ210" s="26"/>
      <c r="AK210" s="26"/>
      <c r="AL210" s="26"/>
      <c r="AM210" s="26"/>
      <c r="AN210" s="26"/>
    </row>
    <row r="211" spans="1:40" ht="12.75">
      <c r="A211" s="152"/>
      <c r="B211" s="157"/>
      <c r="C211" s="153"/>
      <c r="D211" s="154"/>
      <c r="E211" s="148"/>
      <c r="F211" s="158"/>
      <c r="G211" s="158"/>
      <c r="H211" s="156"/>
      <c r="I211" s="97">
        <f t="shared" si="90"/>
        <v>2</v>
      </c>
      <c r="J211" s="98">
        <f t="shared" si="91"/>
        <v>2</v>
      </c>
      <c r="K211" s="141">
        <f t="shared" si="92"/>
        <v>0</v>
      </c>
      <c r="L211" s="141">
        <f t="shared" si="93"/>
        <v>0</v>
      </c>
      <c r="M211" s="148">
        <v>0</v>
      </c>
      <c r="N211" s="141">
        <f t="shared" si="94"/>
        <v>0</v>
      </c>
      <c r="O211" s="148">
        <v>0</v>
      </c>
      <c r="P211" s="148">
        <v>0</v>
      </c>
      <c r="Q211" s="148">
        <f t="shared" si="95"/>
        <v>0</v>
      </c>
      <c r="R211" s="141">
        <f t="shared" si="102"/>
        <v>0</v>
      </c>
      <c r="S211" s="143">
        <v>0</v>
      </c>
      <c r="T211" s="141">
        <f t="shared" si="96"/>
        <v>0</v>
      </c>
      <c r="U211" s="144">
        <f t="shared" si="97"/>
        <v>0</v>
      </c>
      <c r="V211" s="144">
        <f t="shared" si="98"/>
        <v>0</v>
      </c>
      <c r="W211" s="144">
        <f t="shared" si="99"/>
        <v>0</v>
      </c>
      <c r="X211" s="144">
        <f t="shared" si="100"/>
        <v>0</v>
      </c>
      <c r="Y211" s="144">
        <f t="shared" si="103"/>
        <v>0</v>
      </c>
      <c r="Z211" s="144">
        <f t="shared" si="104"/>
        <v>0</v>
      </c>
      <c r="AA211" s="144">
        <f t="shared" si="101"/>
        <v>0</v>
      </c>
      <c r="AB211" s="145">
        <f t="shared" si="105"/>
        <v>0</v>
      </c>
      <c r="AC211" s="25"/>
      <c r="AD211" s="26"/>
      <c r="AE211" s="65"/>
      <c r="AF211" s="65"/>
      <c r="AG211" s="26"/>
      <c r="AH211" s="26"/>
      <c r="AI211" s="26"/>
      <c r="AJ211" s="26"/>
      <c r="AK211" s="26"/>
      <c r="AL211" s="26"/>
      <c r="AM211" s="26"/>
      <c r="AN211" s="26"/>
    </row>
    <row r="212" spans="1:40" ht="12.75">
      <c r="A212" s="152"/>
      <c r="B212" s="157"/>
      <c r="C212" s="153"/>
      <c r="D212" s="154"/>
      <c r="E212" s="148"/>
      <c r="F212" s="158"/>
      <c r="G212" s="158"/>
      <c r="H212" s="156"/>
      <c r="I212" s="97">
        <f t="shared" si="90"/>
        <v>2</v>
      </c>
      <c r="J212" s="98">
        <f t="shared" si="91"/>
        <v>2</v>
      </c>
      <c r="K212" s="141">
        <f t="shared" si="92"/>
        <v>0</v>
      </c>
      <c r="L212" s="141">
        <f t="shared" si="93"/>
        <v>0</v>
      </c>
      <c r="M212" s="148">
        <v>0</v>
      </c>
      <c r="N212" s="141">
        <f t="shared" si="94"/>
        <v>0</v>
      </c>
      <c r="O212" s="148">
        <v>0</v>
      </c>
      <c r="P212" s="148">
        <v>0</v>
      </c>
      <c r="Q212" s="148">
        <f t="shared" si="95"/>
        <v>0</v>
      </c>
      <c r="R212" s="141">
        <f t="shared" si="102"/>
        <v>0</v>
      </c>
      <c r="S212" s="143">
        <v>0</v>
      </c>
      <c r="T212" s="141">
        <f t="shared" si="96"/>
        <v>0</v>
      </c>
      <c r="U212" s="144">
        <f t="shared" si="97"/>
        <v>0</v>
      </c>
      <c r="V212" s="144">
        <f t="shared" si="98"/>
        <v>0</v>
      </c>
      <c r="W212" s="144">
        <f t="shared" si="99"/>
        <v>0</v>
      </c>
      <c r="X212" s="144">
        <f t="shared" si="100"/>
        <v>0</v>
      </c>
      <c r="Y212" s="144">
        <f t="shared" si="103"/>
        <v>0</v>
      </c>
      <c r="Z212" s="144">
        <f t="shared" si="104"/>
        <v>0</v>
      </c>
      <c r="AA212" s="144">
        <f t="shared" si="101"/>
        <v>0</v>
      </c>
      <c r="AB212" s="145">
        <f t="shared" si="105"/>
        <v>0</v>
      </c>
      <c r="AC212" s="25"/>
      <c r="AD212" s="26"/>
      <c r="AE212" s="65"/>
      <c r="AF212" s="65"/>
      <c r="AG212" s="26"/>
      <c r="AH212" s="26"/>
      <c r="AI212" s="26"/>
      <c r="AJ212" s="26"/>
      <c r="AK212" s="26"/>
      <c r="AL212" s="26"/>
      <c r="AM212" s="26"/>
      <c r="AN212" s="26"/>
    </row>
    <row r="213" spans="1:40" ht="12.75">
      <c r="A213" s="152"/>
      <c r="B213" s="157"/>
      <c r="C213" s="153"/>
      <c r="D213" s="154"/>
      <c r="E213" s="148"/>
      <c r="F213" s="158"/>
      <c r="G213" s="158"/>
      <c r="H213" s="156"/>
      <c r="I213" s="97">
        <f t="shared" si="90"/>
        <v>2</v>
      </c>
      <c r="J213" s="98">
        <f t="shared" si="91"/>
        <v>2</v>
      </c>
      <c r="K213" s="141">
        <f t="shared" si="92"/>
        <v>0</v>
      </c>
      <c r="L213" s="141">
        <f t="shared" si="93"/>
        <v>0</v>
      </c>
      <c r="M213" s="148">
        <v>0</v>
      </c>
      <c r="N213" s="141">
        <f t="shared" si="94"/>
        <v>0</v>
      </c>
      <c r="O213" s="148">
        <v>0</v>
      </c>
      <c r="P213" s="148">
        <v>0</v>
      </c>
      <c r="Q213" s="148">
        <f t="shared" si="95"/>
        <v>0</v>
      </c>
      <c r="R213" s="141">
        <f t="shared" si="102"/>
        <v>0</v>
      </c>
      <c r="S213" s="143">
        <v>0</v>
      </c>
      <c r="T213" s="141">
        <f t="shared" si="96"/>
        <v>0</v>
      </c>
      <c r="U213" s="144">
        <f t="shared" si="97"/>
        <v>0</v>
      </c>
      <c r="V213" s="144">
        <f t="shared" si="98"/>
        <v>0</v>
      </c>
      <c r="W213" s="144">
        <f t="shared" si="99"/>
        <v>0</v>
      </c>
      <c r="X213" s="144">
        <f t="shared" si="100"/>
        <v>0</v>
      </c>
      <c r="Y213" s="144">
        <f t="shared" si="103"/>
        <v>0</v>
      </c>
      <c r="Z213" s="144">
        <f t="shared" si="104"/>
        <v>0</v>
      </c>
      <c r="AA213" s="144">
        <f t="shared" si="101"/>
        <v>0</v>
      </c>
      <c r="AB213" s="145">
        <f t="shared" si="105"/>
        <v>0</v>
      </c>
      <c r="AC213" s="25"/>
      <c r="AD213" s="26"/>
      <c r="AE213" s="65"/>
      <c r="AF213" s="65"/>
      <c r="AG213" s="26"/>
      <c r="AH213" s="26"/>
      <c r="AI213" s="26"/>
      <c r="AJ213" s="26"/>
      <c r="AK213" s="26"/>
      <c r="AL213" s="26"/>
      <c r="AM213" s="26"/>
      <c r="AN213" s="26"/>
    </row>
    <row r="214" spans="1:40" ht="12.75">
      <c r="A214" s="152"/>
      <c r="B214" s="157"/>
      <c r="C214" s="153"/>
      <c r="D214" s="154"/>
      <c r="E214" s="148"/>
      <c r="F214" s="158"/>
      <c r="G214" s="158"/>
      <c r="H214" s="156"/>
      <c r="I214" s="97">
        <f t="shared" si="90"/>
        <v>2</v>
      </c>
      <c r="J214" s="98">
        <f t="shared" si="91"/>
        <v>2</v>
      </c>
      <c r="K214" s="141">
        <f t="shared" si="92"/>
        <v>0</v>
      </c>
      <c r="L214" s="141">
        <f t="shared" si="93"/>
        <v>0</v>
      </c>
      <c r="M214" s="148">
        <v>0</v>
      </c>
      <c r="N214" s="141">
        <f t="shared" si="94"/>
        <v>0</v>
      </c>
      <c r="O214" s="148">
        <v>0</v>
      </c>
      <c r="P214" s="148">
        <v>0</v>
      </c>
      <c r="Q214" s="148">
        <f t="shared" si="95"/>
        <v>0</v>
      </c>
      <c r="R214" s="141">
        <f t="shared" si="102"/>
        <v>0</v>
      </c>
      <c r="S214" s="143">
        <v>0</v>
      </c>
      <c r="T214" s="141">
        <f t="shared" si="96"/>
        <v>0</v>
      </c>
      <c r="U214" s="144">
        <f t="shared" si="97"/>
        <v>0</v>
      </c>
      <c r="V214" s="144">
        <f t="shared" si="98"/>
        <v>0</v>
      </c>
      <c r="W214" s="144">
        <f t="shared" si="99"/>
        <v>0</v>
      </c>
      <c r="X214" s="144">
        <f t="shared" si="100"/>
        <v>0</v>
      </c>
      <c r="Y214" s="144">
        <f t="shared" si="103"/>
        <v>0</v>
      </c>
      <c r="Z214" s="144">
        <f t="shared" si="104"/>
        <v>0</v>
      </c>
      <c r="AA214" s="144">
        <f t="shared" si="101"/>
        <v>0</v>
      </c>
      <c r="AB214" s="145">
        <f t="shared" si="105"/>
        <v>0</v>
      </c>
      <c r="AC214" s="25"/>
      <c r="AD214" s="26"/>
      <c r="AE214" s="65"/>
      <c r="AF214" s="65"/>
      <c r="AG214" s="26"/>
      <c r="AH214" s="26"/>
      <c r="AI214" s="26"/>
      <c r="AJ214" s="26"/>
      <c r="AK214" s="26"/>
      <c r="AL214" s="26"/>
      <c r="AM214" s="26"/>
      <c r="AN214" s="26"/>
    </row>
    <row r="215" spans="1:51" ht="12.75">
      <c r="A215" s="152"/>
      <c r="B215" s="157"/>
      <c r="C215" s="153"/>
      <c r="D215" s="154"/>
      <c r="E215" s="148"/>
      <c r="F215" s="158"/>
      <c r="G215" s="158"/>
      <c r="H215" s="156"/>
      <c r="I215" s="97">
        <f t="shared" si="90"/>
        <v>2</v>
      </c>
      <c r="J215" s="98">
        <f t="shared" si="91"/>
        <v>2</v>
      </c>
      <c r="K215" s="141">
        <f t="shared" si="92"/>
        <v>0</v>
      </c>
      <c r="L215" s="141">
        <f t="shared" si="93"/>
        <v>0</v>
      </c>
      <c r="M215" s="148">
        <v>0</v>
      </c>
      <c r="N215" s="141">
        <f t="shared" si="94"/>
        <v>0</v>
      </c>
      <c r="O215" s="148">
        <v>0</v>
      </c>
      <c r="P215" s="148">
        <v>0</v>
      </c>
      <c r="Q215" s="148">
        <f t="shared" si="95"/>
        <v>0</v>
      </c>
      <c r="R215" s="141">
        <f t="shared" si="102"/>
        <v>0</v>
      </c>
      <c r="S215" s="143">
        <v>0</v>
      </c>
      <c r="T215" s="141">
        <f t="shared" si="96"/>
        <v>0</v>
      </c>
      <c r="U215" s="144">
        <f t="shared" si="97"/>
        <v>0</v>
      </c>
      <c r="V215" s="144">
        <f t="shared" si="98"/>
        <v>0</v>
      </c>
      <c r="W215" s="144">
        <f t="shared" si="99"/>
        <v>0</v>
      </c>
      <c r="X215" s="144">
        <f t="shared" si="100"/>
        <v>0</v>
      </c>
      <c r="Y215" s="144">
        <f t="shared" si="103"/>
        <v>0</v>
      </c>
      <c r="Z215" s="144">
        <f t="shared" si="104"/>
        <v>0</v>
      </c>
      <c r="AA215" s="144">
        <f t="shared" si="101"/>
        <v>0</v>
      </c>
      <c r="AB215" s="145">
        <f t="shared" si="105"/>
        <v>0</v>
      </c>
      <c r="AC215" s="25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X215" s="70"/>
      <c r="AY215" s="70"/>
    </row>
    <row r="216" spans="1:40" ht="12.75">
      <c r="A216" s="152"/>
      <c r="B216" s="157"/>
      <c r="C216" s="153"/>
      <c r="D216" s="154"/>
      <c r="E216" s="148"/>
      <c r="F216" s="158"/>
      <c r="G216" s="158"/>
      <c r="H216" s="156"/>
      <c r="I216" s="97">
        <f t="shared" si="90"/>
        <v>2</v>
      </c>
      <c r="J216" s="98">
        <f t="shared" si="91"/>
        <v>2</v>
      </c>
      <c r="K216" s="141">
        <f t="shared" si="92"/>
        <v>0</v>
      </c>
      <c r="L216" s="141">
        <f t="shared" si="93"/>
        <v>0</v>
      </c>
      <c r="M216" s="148">
        <v>0</v>
      </c>
      <c r="N216" s="141">
        <f t="shared" si="94"/>
        <v>0</v>
      </c>
      <c r="O216" s="148">
        <v>0</v>
      </c>
      <c r="P216" s="148">
        <v>0</v>
      </c>
      <c r="Q216" s="148">
        <f t="shared" si="95"/>
        <v>0</v>
      </c>
      <c r="R216" s="141">
        <f t="shared" si="102"/>
        <v>0</v>
      </c>
      <c r="S216" s="143">
        <v>0</v>
      </c>
      <c r="T216" s="141">
        <f t="shared" si="96"/>
        <v>0</v>
      </c>
      <c r="U216" s="144">
        <f t="shared" si="97"/>
        <v>0</v>
      </c>
      <c r="V216" s="144">
        <f t="shared" si="98"/>
        <v>0</v>
      </c>
      <c r="W216" s="144">
        <f t="shared" si="99"/>
        <v>0</v>
      </c>
      <c r="X216" s="144">
        <f t="shared" si="100"/>
        <v>0</v>
      </c>
      <c r="Y216" s="144">
        <f t="shared" si="103"/>
        <v>0</v>
      </c>
      <c r="Z216" s="144">
        <f t="shared" si="104"/>
        <v>0</v>
      </c>
      <c r="AA216" s="144">
        <f t="shared" si="101"/>
        <v>0</v>
      </c>
      <c r="AB216" s="145">
        <f t="shared" si="105"/>
        <v>0</v>
      </c>
      <c r="AC216" s="25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ht="12.75">
      <c r="A217" s="152"/>
      <c r="B217" s="157"/>
      <c r="C217" s="153"/>
      <c r="D217" s="154"/>
      <c r="E217" s="148"/>
      <c r="F217" s="158"/>
      <c r="G217" s="158"/>
      <c r="H217" s="156"/>
      <c r="I217" s="97">
        <f t="shared" si="90"/>
        <v>2</v>
      </c>
      <c r="J217" s="98">
        <f t="shared" si="91"/>
        <v>2</v>
      </c>
      <c r="K217" s="141">
        <f t="shared" si="92"/>
        <v>0</v>
      </c>
      <c r="L217" s="141">
        <f t="shared" si="93"/>
        <v>0</v>
      </c>
      <c r="M217" s="148">
        <v>0</v>
      </c>
      <c r="N217" s="141">
        <f t="shared" si="94"/>
        <v>0</v>
      </c>
      <c r="O217" s="148">
        <v>0</v>
      </c>
      <c r="P217" s="148">
        <v>0</v>
      </c>
      <c r="Q217" s="148">
        <f t="shared" si="95"/>
        <v>0</v>
      </c>
      <c r="R217" s="141">
        <f t="shared" si="102"/>
        <v>0</v>
      </c>
      <c r="S217" s="143">
        <v>0</v>
      </c>
      <c r="T217" s="141">
        <f t="shared" si="96"/>
        <v>0</v>
      </c>
      <c r="U217" s="144">
        <f t="shared" si="97"/>
        <v>0</v>
      </c>
      <c r="V217" s="144">
        <f t="shared" si="98"/>
        <v>0</v>
      </c>
      <c r="W217" s="144">
        <f t="shared" si="99"/>
        <v>0</v>
      </c>
      <c r="X217" s="144">
        <f t="shared" si="100"/>
        <v>0</v>
      </c>
      <c r="Y217" s="144">
        <f t="shared" si="103"/>
        <v>0</v>
      </c>
      <c r="Z217" s="144">
        <f t="shared" si="104"/>
        <v>0</v>
      </c>
      <c r="AA217" s="144">
        <f t="shared" si="101"/>
        <v>0</v>
      </c>
      <c r="AB217" s="145">
        <f t="shared" si="105"/>
        <v>0</v>
      </c>
      <c r="AC217" s="25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ht="12.75">
      <c r="A218" s="93"/>
      <c r="B218" s="100"/>
      <c r="C218" s="89"/>
      <c r="D218" s="32"/>
      <c r="E218" s="32"/>
      <c r="F218" s="32"/>
      <c r="G218" s="32"/>
      <c r="H218" s="96"/>
      <c r="I218" s="97"/>
      <c r="J218" s="102"/>
      <c r="K218" s="141"/>
      <c r="L218" s="141"/>
      <c r="M218" s="142"/>
      <c r="N218" s="141"/>
      <c r="O218" s="142"/>
      <c r="P218" s="142"/>
      <c r="Q218" s="142"/>
      <c r="R218" s="141"/>
      <c r="S218" s="143"/>
      <c r="T218" s="146" t="s">
        <v>117</v>
      </c>
      <c r="U218" s="146" t="s">
        <v>117</v>
      </c>
      <c r="V218" s="146" t="s">
        <v>117</v>
      </c>
      <c r="W218" s="146" t="s">
        <v>117</v>
      </c>
      <c r="X218" s="146" t="s">
        <v>117</v>
      </c>
      <c r="Y218" s="146" t="s">
        <v>117</v>
      </c>
      <c r="Z218" s="146" t="s">
        <v>117</v>
      </c>
      <c r="AA218" s="146" t="s">
        <v>117</v>
      </c>
      <c r="AB218" s="147" t="s">
        <v>117</v>
      </c>
      <c r="AC218" s="25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ht="12.75">
      <c r="A219" s="58" t="s">
        <v>118</v>
      </c>
      <c r="B219" s="32"/>
      <c r="C219" s="89"/>
      <c r="D219" s="32"/>
      <c r="E219" s="32"/>
      <c r="F219" s="32"/>
      <c r="G219" s="32"/>
      <c r="H219" s="96"/>
      <c r="I219" s="97"/>
      <c r="J219" s="102">
        <f>IF(MOD(G219,7)=0,G219+2,IF(MOD(G219,7)=1,G219+1,G219))</f>
        <v>2</v>
      </c>
      <c r="K219" s="141"/>
      <c r="L219" s="141"/>
      <c r="M219" s="142"/>
      <c r="N219" s="141"/>
      <c r="O219" s="142"/>
      <c r="P219" s="142"/>
      <c r="Q219" s="142"/>
      <c r="R219" s="141"/>
      <c r="S219" s="143"/>
      <c r="T219" s="141">
        <f aca="true" t="shared" si="106" ref="T219:AB219">SUM(T202:T218)</f>
        <v>0</v>
      </c>
      <c r="U219" s="144">
        <f t="shared" si="106"/>
        <v>0</v>
      </c>
      <c r="V219" s="144">
        <f t="shared" si="106"/>
        <v>0</v>
      </c>
      <c r="W219" s="144">
        <f t="shared" si="106"/>
        <v>0</v>
      </c>
      <c r="X219" s="144">
        <f t="shared" si="106"/>
        <v>0</v>
      </c>
      <c r="Y219" s="144">
        <f t="shared" si="106"/>
        <v>0</v>
      </c>
      <c r="Z219" s="144">
        <f t="shared" si="106"/>
        <v>0</v>
      </c>
      <c r="AA219" s="144">
        <f t="shared" si="106"/>
        <v>0</v>
      </c>
      <c r="AB219" s="145">
        <f t="shared" si="106"/>
        <v>0</v>
      </c>
      <c r="AC219" s="25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ht="12.75">
      <c r="A220" s="93"/>
      <c r="B220" s="32"/>
      <c r="C220" s="89"/>
      <c r="D220" s="32"/>
      <c r="E220" s="32"/>
      <c r="F220" s="32"/>
      <c r="G220" s="32"/>
      <c r="H220" s="32"/>
      <c r="I220" s="32"/>
      <c r="J220" s="103"/>
      <c r="K220" s="159"/>
      <c r="L220" s="159"/>
      <c r="M220" s="143"/>
      <c r="N220" s="159"/>
      <c r="O220" s="143"/>
      <c r="P220" s="143"/>
      <c r="Q220" s="143"/>
      <c r="R220" s="159"/>
      <c r="S220" s="143"/>
      <c r="T220" s="160" t="s">
        <v>119</v>
      </c>
      <c r="U220" s="160" t="s">
        <v>119</v>
      </c>
      <c r="V220" s="160" t="s">
        <v>119</v>
      </c>
      <c r="W220" s="160" t="s">
        <v>119</v>
      </c>
      <c r="X220" s="160" t="s">
        <v>119</v>
      </c>
      <c r="Y220" s="160" t="s">
        <v>119</v>
      </c>
      <c r="Z220" s="160" t="s">
        <v>119</v>
      </c>
      <c r="AA220" s="160" t="s">
        <v>119</v>
      </c>
      <c r="AB220" s="161" t="s">
        <v>119</v>
      </c>
      <c r="AC220" s="25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ht="12.75">
      <c r="A221" s="93"/>
      <c r="B221" s="32"/>
      <c r="C221" s="89"/>
      <c r="D221" s="32"/>
      <c r="E221" s="32"/>
      <c r="F221" s="32"/>
      <c r="G221" s="32"/>
      <c r="H221" s="32"/>
      <c r="I221" s="32"/>
      <c r="J221" s="103"/>
      <c r="K221" s="159"/>
      <c r="L221" s="159"/>
      <c r="M221" s="143"/>
      <c r="N221" s="159"/>
      <c r="O221" s="143"/>
      <c r="P221" s="143"/>
      <c r="Q221" s="143"/>
      <c r="R221" s="159"/>
      <c r="S221" s="143"/>
      <c r="T221" s="143"/>
      <c r="U221" s="143"/>
      <c r="V221" s="143"/>
      <c r="W221" s="143"/>
      <c r="X221" s="162" t="s">
        <v>120</v>
      </c>
      <c r="Y221" s="143"/>
      <c r="Z221" s="143"/>
      <c r="AA221" s="143"/>
      <c r="AB221" s="163"/>
      <c r="AC221" s="25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ht="12.75">
      <c r="A222" s="93"/>
      <c r="B222" s="32"/>
      <c r="C222" s="89"/>
      <c r="D222" s="32"/>
      <c r="E222" s="32"/>
      <c r="F222" s="32"/>
      <c r="G222" s="32"/>
      <c r="H222" s="32"/>
      <c r="I222" s="32"/>
      <c r="J222" s="103"/>
      <c r="K222" s="159"/>
      <c r="L222" s="159"/>
      <c r="M222" s="143"/>
      <c r="N222" s="159"/>
      <c r="O222" s="143"/>
      <c r="P222" s="143"/>
      <c r="Q222" s="143"/>
      <c r="R222" s="159"/>
      <c r="S222" s="143"/>
      <c r="T222" s="143"/>
      <c r="U222" s="143"/>
      <c r="V222" s="143"/>
      <c r="W222" s="143"/>
      <c r="X222" s="164" t="s">
        <v>121</v>
      </c>
      <c r="Y222" s="143"/>
      <c r="Z222" s="143"/>
      <c r="AA222" s="143"/>
      <c r="AB222" s="163"/>
      <c r="AC222" s="25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ht="12.75">
      <c r="A223" s="93"/>
      <c r="B223" s="32"/>
      <c r="C223" s="89"/>
      <c r="D223" s="32"/>
      <c r="E223" s="32"/>
      <c r="F223" s="32"/>
      <c r="G223" s="32"/>
      <c r="H223" s="32"/>
      <c r="I223" s="32"/>
      <c r="J223" s="103"/>
      <c r="K223" s="159"/>
      <c r="L223" s="159"/>
      <c r="M223" s="143"/>
      <c r="N223" s="159"/>
      <c r="O223" s="143"/>
      <c r="P223" s="143"/>
      <c r="Q223" s="143"/>
      <c r="R223" s="159"/>
      <c r="S223" s="143"/>
      <c r="T223" s="143"/>
      <c r="U223" s="143"/>
      <c r="V223" s="143"/>
      <c r="W223" s="143"/>
      <c r="X223" s="160" t="s">
        <v>122</v>
      </c>
      <c r="Y223" s="143"/>
      <c r="Z223" s="143"/>
      <c r="AA223" s="143"/>
      <c r="AB223" s="163"/>
      <c r="AC223" s="25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ht="12.75">
      <c r="A224" s="58" t="s">
        <v>123</v>
      </c>
      <c r="B224" s="32"/>
      <c r="C224" s="89"/>
      <c r="D224" s="32"/>
      <c r="E224" s="32"/>
      <c r="F224" s="32"/>
      <c r="G224" s="32"/>
      <c r="H224" s="32"/>
      <c r="I224" s="32"/>
      <c r="J224" s="103"/>
      <c r="K224" s="159"/>
      <c r="L224" s="159"/>
      <c r="M224" s="143"/>
      <c r="N224" s="159"/>
      <c r="O224" s="143"/>
      <c r="P224" s="143"/>
      <c r="Q224" s="143"/>
      <c r="R224" s="159"/>
      <c r="S224" s="143"/>
      <c r="T224" s="143"/>
      <c r="U224" s="162" t="s">
        <v>124</v>
      </c>
      <c r="V224" s="143"/>
      <c r="W224" s="143"/>
      <c r="X224" s="165">
        <f>X189</f>
        <v>0.097</v>
      </c>
      <c r="Y224" s="143"/>
      <c r="Z224" s="149">
        <v>0</v>
      </c>
      <c r="AA224" s="144">
        <f>Z224*X224</f>
        <v>0</v>
      </c>
      <c r="AB224" s="145">
        <f aca="true" t="shared" si="107" ref="AB224:AB229">Z224+AA224</f>
        <v>0</v>
      </c>
      <c r="AC224" s="25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ht="12.75">
      <c r="A225" s="93"/>
      <c r="B225" s="32"/>
      <c r="C225" s="89"/>
      <c r="D225" s="32"/>
      <c r="E225" s="32"/>
      <c r="F225" s="32"/>
      <c r="G225" s="32"/>
      <c r="H225" s="32"/>
      <c r="I225" s="32"/>
      <c r="J225" s="103"/>
      <c r="K225" s="159"/>
      <c r="L225" s="159"/>
      <c r="M225" s="143"/>
      <c r="N225" s="159"/>
      <c r="O225" s="143"/>
      <c r="P225" s="143"/>
      <c r="Q225" s="143"/>
      <c r="R225" s="159"/>
      <c r="S225" s="143"/>
      <c r="T225" s="143"/>
      <c r="U225" s="166" t="s">
        <v>125</v>
      </c>
      <c r="V225" s="143"/>
      <c r="W225" s="143"/>
      <c r="X225" s="165">
        <f>X190</f>
        <v>0.308</v>
      </c>
      <c r="Y225" s="143"/>
      <c r="Z225" s="149">
        <v>0</v>
      </c>
      <c r="AA225" s="144">
        <f>Z225*X225</f>
        <v>0</v>
      </c>
      <c r="AB225" s="145">
        <f t="shared" si="107"/>
        <v>0</v>
      </c>
      <c r="AC225" s="25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2.75">
      <c r="A226" s="93"/>
      <c r="B226" s="32"/>
      <c r="C226" s="89"/>
      <c r="D226" s="32"/>
      <c r="E226" s="32"/>
      <c r="F226" s="32"/>
      <c r="G226" s="32"/>
      <c r="H226" s="32"/>
      <c r="I226" s="32"/>
      <c r="J226" s="103"/>
      <c r="K226" s="159"/>
      <c r="L226" s="159"/>
      <c r="M226" s="143"/>
      <c r="N226" s="159"/>
      <c r="O226" s="143"/>
      <c r="P226" s="143"/>
      <c r="Q226" s="143"/>
      <c r="R226" s="159"/>
      <c r="S226" s="143"/>
      <c r="T226" s="143"/>
      <c r="U226" s="166" t="s">
        <v>186</v>
      </c>
      <c r="V226" s="143"/>
      <c r="W226" s="143"/>
      <c r="X226" s="165">
        <f>X191</f>
        <v>0</v>
      </c>
      <c r="Y226" s="143"/>
      <c r="Z226" s="149">
        <v>0</v>
      </c>
      <c r="AA226" s="144">
        <f>Z226*X226</f>
        <v>0</v>
      </c>
      <c r="AB226" s="145">
        <f t="shared" si="107"/>
        <v>0</v>
      </c>
      <c r="AC226" s="25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.75">
      <c r="A227" s="93"/>
      <c r="B227" s="32"/>
      <c r="C227" s="89"/>
      <c r="D227" s="32"/>
      <c r="E227" s="32"/>
      <c r="F227" s="32"/>
      <c r="G227" s="32"/>
      <c r="H227" s="32"/>
      <c r="I227" s="32"/>
      <c r="J227" s="103"/>
      <c r="K227" s="159"/>
      <c r="L227" s="159"/>
      <c r="M227" s="143"/>
      <c r="N227" s="159"/>
      <c r="O227" s="143"/>
      <c r="P227" s="143"/>
      <c r="Q227" s="143"/>
      <c r="R227" s="159"/>
      <c r="S227" s="143"/>
      <c r="T227" s="143"/>
      <c r="U227" s="162" t="s">
        <v>126</v>
      </c>
      <c r="V227" s="143"/>
      <c r="W227" s="143"/>
      <c r="X227" s="165">
        <f>X192</f>
        <v>0.518</v>
      </c>
      <c r="Y227" s="143"/>
      <c r="Z227" s="149">
        <v>0</v>
      </c>
      <c r="AA227" s="144">
        <f>Z227*X227</f>
        <v>0</v>
      </c>
      <c r="AB227" s="145">
        <f t="shared" si="107"/>
        <v>0</v>
      </c>
      <c r="AC227" s="25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.75">
      <c r="A228" s="93"/>
      <c r="B228" s="32"/>
      <c r="C228" s="89"/>
      <c r="D228" s="32"/>
      <c r="E228" s="32"/>
      <c r="F228" s="32"/>
      <c r="G228" s="32"/>
      <c r="H228" s="32"/>
      <c r="I228" s="32"/>
      <c r="J228" s="103"/>
      <c r="K228" s="159"/>
      <c r="L228" s="159"/>
      <c r="M228" s="143"/>
      <c r="N228" s="159"/>
      <c r="O228" s="143"/>
      <c r="P228" s="143"/>
      <c r="Q228" s="143"/>
      <c r="R228" s="159"/>
      <c r="S228" s="143"/>
      <c r="T228" s="143"/>
      <c r="U228" s="162" t="s">
        <v>127</v>
      </c>
      <c r="V228" s="143"/>
      <c r="W228" s="143"/>
      <c r="X228" s="165">
        <f>X193</f>
        <v>0.088</v>
      </c>
      <c r="Y228" s="143"/>
      <c r="Z228" s="149">
        <v>0</v>
      </c>
      <c r="AA228" s="144">
        <f>Z228*X228</f>
        <v>0</v>
      </c>
      <c r="AB228" s="145">
        <f t="shared" si="107"/>
        <v>0</v>
      </c>
      <c r="AC228" s="25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ht="12.75">
      <c r="A229" s="93"/>
      <c r="B229" s="32"/>
      <c r="C229" s="89"/>
      <c r="D229" s="32"/>
      <c r="E229" s="32"/>
      <c r="F229" s="32"/>
      <c r="G229" s="32"/>
      <c r="H229" s="32"/>
      <c r="I229" s="32"/>
      <c r="J229" s="103"/>
      <c r="K229" s="159"/>
      <c r="L229" s="159"/>
      <c r="M229" s="143"/>
      <c r="N229" s="159"/>
      <c r="O229" s="143"/>
      <c r="P229" s="143"/>
      <c r="Q229" s="143"/>
      <c r="R229" s="159"/>
      <c r="S229" s="143"/>
      <c r="T229" s="143"/>
      <c r="U229" s="162" t="s">
        <v>128</v>
      </c>
      <c r="V229" s="143"/>
      <c r="W229" s="143"/>
      <c r="X229" s="167" t="s">
        <v>129</v>
      </c>
      <c r="Y229" s="143"/>
      <c r="Z229" s="149">
        <v>0</v>
      </c>
      <c r="AA229" s="144">
        <v>0</v>
      </c>
      <c r="AB229" s="145">
        <f t="shared" si="107"/>
        <v>0</v>
      </c>
      <c r="AC229" s="25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ht="12.75">
      <c r="A230" s="93"/>
      <c r="B230" s="32"/>
      <c r="C230" s="89"/>
      <c r="D230" s="32"/>
      <c r="E230" s="32"/>
      <c r="F230" s="32"/>
      <c r="G230" s="32"/>
      <c r="H230" s="32"/>
      <c r="I230" s="32"/>
      <c r="J230" s="103"/>
      <c r="K230" s="159"/>
      <c r="L230" s="159"/>
      <c r="M230" s="143"/>
      <c r="N230" s="159"/>
      <c r="O230" s="143"/>
      <c r="P230" s="143"/>
      <c r="Q230" s="143"/>
      <c r="R230" s="159"/>
      <c r="S230" s="143"/>
      <c r="T230" s="143"/>
      <c r="U230" s="143"/>
      <c r="V230" s="143"/>
      <c r="W230" s="143"/>
      <c r="X230" s="143"/>
      <c r="Y230" s="143"/>
      <c r="Z230" s="168" t="s">
        <v>117</v>
      </c>
      <c r="AA230" s="150" t="s">
        <v>117</v>
      </c>
      <c r="AB230" s="151" t="s">
        <v>117</v>
      </c>
      <c r="AC230" s="25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ht="12.75">
      <c r="A231" s="58" t="s">
        <v>130</v>
      </c>
      <c r="B231" s="32"/>
      <c r="C231" s="89"/>
      <c r="D231" s="32"/>
      <c r="E231" s="32"/>
      <c r="F231" s="32"/>
      <c r="G231" s="32"/>
      <c r="H231" s="32"/>
      <c r="I231" s="97">
        <f>IF(MOD(F231,7)=0,F231+2,IF(MOD(F231,7)=1,F231+1,F231))</f>
        <v>2</v>
      </c>
      <c r="J231" s="102">
        <f>IF(MOD(G231,7)=0,G231+2,IF(MOD(G231,7)=1,G231+1,G231))</f>
        <v>2</v>
      </c>
      <c r="K231" s="169" t="s">
        <v>60</v>
      </c>
      <c r="L231" s="169" t="s">
        <v>60</v>
      </c>
      <c r="M231" s="170" t="s">
        <v>60</v>
      </c>
      <c r="N231" s="169" t="s">
        <v>60</v>
      </c>
      <c r="O231" s="170" t="s">
        <v>60</v>
      </c>
      <c r="P231" s="170" t="s">
        <v>60</v>
      </c>
      <c r="Q231" s="170" t="s">
        <v>60</v>
      </c>
      <c r="R231" s="169" t="s">
        <v>60</v>
      </c>
      <c r="S231" s="162" t="s">
        <v>60</v>
      </c>
      <c r="T231" s="170" t="s">
        <v>60</v>
      </c>
      <c r="U231" s="171" t="s">
        <v>60</v>
      </c>
      <c r="V231" s="171" t="s">
        <v>60</v>
      </c>
      <c r="W231" s="171" t="s">
        <v>131</v>
      </c>
      <c r="X231" s="171" t="s">
        <v>60</v>
      </c>
      <c r="Y231" s="172"/>
      <c r="Z231" s="173">
        <f>SUM(Z219:Z230)</f>
        <v>0</v>
      </c>
      <c r="AA231" s="174">
        <f>SUM(AA219:AA230)</f>
        <v>0</v>
      </c>
      <c r="AB231" s="175">
        <f>SUM(AB219:AB230)</f>
        <v>0</v>
      </c>
      <c r="AC231" s="25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ht="12.75">
      <c r="A232" s="58"/>
      <c r="B232" s="32"/>
      <c r="C232" s="89"/>
      <c r="D232" s="32"/>
      <c r="E232" s="32"/>
      <c r="F232" s="32"/>
      <c r="G232" s="32"/>
      <c r="H232" s="32"/>
      <c r="I232" s="97"/>
      <c r="J232" s="102"/>
      <c r="K232" s="112"/>
      <c r="L232" s="112"/>
      <c r="M232" s="113"/>
      <c r="N232" s="112"/>
      <c r="O232" s="113"/>
      <c r="P232" s="113"/>
      <c r="Q232" s="113"/>
      <c r="R232" s="112"/>
      <c r="S232" s="104"/>
      <c r="T232" s="113"/>
      <c r="U232" s="114"/>
      <c r="V232" s="114"/>
      <c r="W232" s="114"/>
      <c r="X232" s="114"/>
      <c r="Y232" s="115"/>
      <c r="Z232" s="116"/>
      <c r="AA232" s="117"/>
      <c r="AB232" s="118"/>
      <c r="AC232" s="25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ht="12.75">
      <c r="A233" s="71" t="s">
        <v>90</v>
      </c>
      <c r="B233" s="30"/>
      <c r="C233" s="72"/>
      <c r="D233" s="30"/>
      <c r="E233" s="30"/>
      <c r="F233" s="73"/>
      <c r="G233" s="73"/>
      <c r="H233" s="72" t="s">
        <v>91</v>
      </c>
      <c r="I233" s="30"/>
      <c r="J233" s="30"/>
      <c r="K233" s="72" t="s">
        <v>92</v>
      </c>
      <c r="L233" s="72"/>
      <c r="M233" s="74"/>
      <c r="N233" s="74"/>
      <c r="O233" s="74"/>
      <c r="P233" s="74"/>
      <c r="Q233" s="74"/>
      <c r="R233" s="72" t="s">
        <v>3</v>
      </c>
      <c r="S233" s="30"/>
      <c r="T233" s="72" t="s">
        <v>4</v>
      </c>
      <c r="U233" s="30"/>
      <c r="V233" s="75"/>
      <c r="W233" s="75"/>
      <c r="X233" s="75"/>
      <c r="Y233" s="75"/>
      <c r="Z233" s="75"/>
      <c r="AA233" s="75"/>
      <c r="AB233" s="76"/>
      <c r="AC233" s="25"/>
      <c r="AD233" s="26"/>
      <c r="AE233" s="65"/>
      <c r="AF233" s="65"/>
      <c r="AG233" s="26"/>
      <c r="AH233" s="26"/>
      <c r="AI233" s="26"/>
      <c r="AJ233" s="65"/>
      <c r="AK233" s="26"/>
      <c r="AL233" s="26"/>
      <c r="AM233" s="26"/>
      <c r="AN233" s="26"/>
    </row>
    <row r="234" spans="1:40" ht="12.75">
      <c r="A234" s="77"/>
      <c r="B234" s="78" t="s">
        <v>93</v>
      </c>
      <c r="C234" s="79"/>
      <c r="D234" s="80" t="s">
        <v>60</v>
      </c>
      <c r="E234" s="79" t="s">
        <v>94</v>
      </c>
      <c r="F234" s="79" t="s">
        <v>95</v>
      </c>
      <c r="G234" s="79" t="s">
        <v>96</v>
      </c>
      <c r="H234" s="79" t="s">
        <v>97</v>
      </c>
      <c r="I234" s="81"/>
      <c r="J234" s="81"/>
      <c r="K234" s="79" t="s">
        <v>97</v>
      </c>
      <c r="L234" s="79" t="s">
        <v>92</v>
      </c>
      <c r="M234" s="82"/>
      <c r="N234" s="83" t="s">
        <v>98</v>
      </c>
      <c r="O234" s="82"/>
      <c r="P234" s="79" t="s">
        <v>99</v>
      </c>
      <c r="Q234" s="82"/>
      <c r="R234" s="79" t="s">
        <v>100</v>
      </c>
      <c r="S234" s="81"/>
      <c r="T234" s="79" t="s">
        <v>91</v>
      </c>
      <c r="U234" s="79" t="s">
        <v>101</v>
      </c>
      <c r="V234" s="79" t="s">
        <v>102</v>
      </c>
      <c r="W234" s="79" t="s">
        <v>52</v>
      </c>
      <c r="X234" s="79" t="s">
        <v>53</v>
      </c>
      <c r="Y234" s="79" t="s">
        <v>3</v>
      </c>
      <c r="Z234" s="79" t="s">
        <v>3</v>
      </c>
      <c r="AA234" s="79" t="s">
        <v>3</v>
      </c>
      <c r="AB234" s="84" t="s">
        <v>3</v>
      </c>
      <c r="AC234" s="25"/>
      <c r="AD234" s="26"/>
      <c r="AE234" s="65"/>
      <c r="AF234" s="65"/>
      <c r="AG234" s="26"/>
      <c r="AH234" s="26"/>
      <c r="AI234" s="26"/>
      <c r="AJ234" s="65"/>
      <c r="AK234" s="26"/>
      <c r="AL234" s="26"/>
      <c r="AM234" s="26"/>
      <c r="AN234" s="26"/>
    </row>
    <row r="235" spans="1:86" ht="12.75">
      <c r="A235" s="85" t="s">
        <v>103</v>
      </c>
      <c r="B235" s="86" t="s">
        <v>104</v>
      </c>
      <c r="C235" s="86" t="s">
        <v>105</v>
      </c>
      <c r="D235" s="86" t="s">
        <v>106</v>
      </c>
      <c r="E235" s="86" t="s">
        <v>107</v>
      </c>
      <c r="F235" s="86" t="s">
        <v>8</v>
      </c>
      <c r="G235" s="86" t="s">
        <v>8</v>
      </c>
      <c r="H235" s="86" t="s">
        <v>108</v>
      </c>
      <c r="I235" s="87"/>
      <c r="J235" s="87"/>
      <c r="K235" s="86" t="s">
        <v>109</v>
      </c>
      <c r="L235" s="86" t="s">
        <v>110</v>
      </c>
      <c r="M235" s="86" t="s">
        <v>52</v>
      </c>
      <c r="N235" s="86" t="s">
        <v>111</v>
      </c>
      <c r="O235" s="86" t="s">
        <v>102</v>
      </c>
      <c r="P235" s="86" t="s">
        <v>112</v>
      </c>
      <c r="Q235" s="86" t="s">
        <v>113</v>
      </c>
      <c r="R235" s="86" t="s">
        <v>61</v>
      </c>
      <c r="S235" s="87"/>
      <c r="T235" s="86" t="s">
        <v>110</v>
      </c>
      <c r="U235" s="86" t="s">
        <v>114</v>
      </c>
      <c r="V235" s="86" t="s">
        <v>61</v>
      </c>
      <c r="W235" s="86" t="s">
        <v>61</v>
      </c>
      <c r="X235" s="86" t="s">
        <v>61</v>
      </c>
      <c r="Y235" s="86" t="s">
        <v>61</v>
      </c>
      <c r="Z235" s="86" t="s">
        <v>115</v>
      </c>
      <c r="AA235" s="86" t="s">
        <v>28</v>
      </c>
      <c r="AB235" s="88" t="s">
        <v>116</v>
      </c>
      <c r="AC235" s="25"/>
      <c r="AD235" s="26"/>
      <c r="AE235" s="65"/>
      <c r="AF235" s="65"/>
      <c r="AG235" s="26"/>
      <c r="AH235" s="26"/>
      <c r="AI235" s="26"/>
      <c r="AJ235" s="65"/>
      <c r="AK235" s="26"/>
      <c r="AL235" s="26"/>
      <c r="AM235" s="26"/>
      <c r="AN235" s="26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</row>
    <row r="236" spans="1:40" ht="12.75">
      <c r="A236" s="177"/>
      <c r="B236" s="178"/>
      <c r="C236" s="153"/>
      <c r="D236" s="178"/>
      <c r="E236" s="178"/>
      <c r="F236" s="178"/>
      <c r="G236" s="178"/>
      <c r="H236" s="178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90"/>
      <c r="AC236" s="91"/>
      <c r="AD236" s="92"/>
      <c r="AE236" s="65"/>
      <c r="AF236" s="65"/>
      <c r="AG236" s="26"/>
      <c r="AH236" s="26"/>
      <c r="AI236" s="26"/>
      <c r="AJ236" s="65"/>
      <c r="AK236" s="26"/>
      <c r="AL236" s="26"/>
      <c r="AM236" s="26"/>
      <c r="AN236" s="26"/>
    </row>
    <row r="237" spans="1:40" ht="12.75">
      <c r="A237" s="152"/>
      <c r="B237" s="94"/>
      <c r="C237" s="153"/>
      <c r="D237" s="154"/>
      <c r="E237" s="148"/>
      <c r="F237" s="155"/>
      <c r="G237" s="155"/>
      <c r="H237" s="156"/>
      <c r="I237" s="97">
        <f aca="true" t="shared" si="108" ref="I237:I252">IF(MOD(F237,7)=0,F237+2,IF(MOD(F237,7)=1,F237+1,F237))</f>
        <v>2</v>
      </c>
      <c r="J237" s="98">
        <f aca="true" t="shared" si="109" ref="J237:J252">IF(MOD(G237,7)=0,G237+2,IF(MOD(G237,7)=1,G237+1,G237))</f>
        <v>2</v>
      </c>
      <c r="K237" s="141">
        <f aca="true" t="shared" si="110" ref="K237:K252">(IF(OR(MOD(G237,7)=1,MOD(G237,7)=0),(J237-I237),J237-I237+1))-((((J237-(MOD(J237,7)))-(I237-(MOD(I237,7))))/7)*2)</f>
        <v>0</v>
      </c>
      <c r="L237" s="141">
        <f aca="true" t="shared" si="111" ref="L237:L252">IF(G237&lt;=$B$9,0,IF(F237&gt;=$B$9,K237,(IF(OR(MOD(G237,7)=1,MOD(G237,7)=0),(J237-($B$9+2)),(J237-($B$9+1))))-(((J237-MOD(J237,7)+1)-($B$9+1))/7*2)))</f>
        <v>0</v>
      </c>
      <c r="M237" s="148">
        <v>0</v>
      </c>
      <c r="N237" s="141">
        <f aca="true" t="shared" si="112" ref="N237:N252">IF(G237&lt;=$B$9,0,IF(F237&gt;=$B$9,(VLOOKUP(F237,$F$392:$G$404,2)-VLOOKUP(G237,$F$392:$G$404,2))*-1,(VLOOKUP($B$9,$F$392:$G$406,2)-VLOOKUP(G237,$F$392:$G$404,2))*-1))*(VLOOKUP(E237,$F$408:$G$419,2))</f>
        <v>0</v>
      </c>
      <c r="O237" s="148">
        <v>0</v>
      </c>
      <c r="P237" s="148">
        <v>0</v>
      </c>
      <c r="Q237" s="148">
        <f aca="true" t="shared" si="113" ref="Q237:Q252">IF(AND(E237&gt;=0,E237&lt;=4),(L237*-0.15-N237),IF(AND(E237&gt;=5,E237&lt;=6),(L237*-0.125-N237),IF(AND(E237&gt;=7,E237&lt;=7),(L237*-0.15-N237),IF(AND(E237&gt;=8,E237&lt;=11),(0),IF(AND(E237&gt;=12,E237&lt;=12),(L237*-0.06-N237))))))</f>
        <v>0</v>
      </c>
      <c r="R237" s="141">
        <f>SUM(M237:Q237)</f>
        <v>0</v>
      </c>
      <c r="S237" s="143">
        <v>0</v>
      </c>
      <c r="T237" s="141">
        <f aca="true" t="shared" si="114" ref="T237:T252">IF(L237&lt;=0,0,IF(L237&lt;=ABS(R237),0,IF(B237&gt;150,(L237/14),(H237*(L237+R237))+(1.5*S237))))</f>
        <v>0</v>
      </c>
      <c r="U237" s="144">
        <f aca="true" t="shared" si="115" ref="U237:U252">IF(B237&gt;150,((B237/(K237/14))*T237),(B237*T237))</f>
        <v>0</v>
      </c>
      <c r="V237" s="144">
        <f aca="true" t="shared" si="116" ref="V237:V252">VLOOKUP(E237,$S$8:$AA$20,4)*U237</f>
        <v>0</v>
      </c>
      <c r="W237" s="144">
        <f aca="true" t="shared" si="117" ref="W237:W252">VLOOKUP(E237,$S$8:$AA$20,5)*U237</f>
        <v>0</v>
      </c>
      <c r="X237" s="144">
        <f aca="true" t="shared" si="118" ref="X237:X252">VLOOKUP(E237,$S$8:$AA$20,6)*U237</f>
        <v>0</v>
      </c>
      <c r="Y237" s="144">
        <f>SUM(V237+W237+X237)</f>
        <v>0</v>
      </c>
      <c r="Z237" s="144">
        <f>SUM(U237:X237)</f>
        <v>0</v>
      </c>
      <c r="AA237" s="144">
        <f aca="true" t="shared" si="119" ref="AA237:AA252">VLOOKUP(E237,$S$8:$AA$19,9)*Z237</f>
        <v>0</v>
      </c>
      <c r="AB237" s="145">
        <f>Z237+AA237</f>
        <v>0</v>
      </c>
      <c r="AC237" s="91"/>
      <c r="AD237" s="92"/>
      <c r="AE237" s="65"/>
      <c r="AF237" s="65"/>
      <c r="AG237" s="26"/>
      <c r="AH237" s="26"/>
      <c r="AI237" s="26"/>
      <c r="AJ237" s="26"/>
      <c r="AK237" s="26"/>
      <c r="AL237" s="26"/>
      <c r="AM237" s="26"/>
      <c r="AN237" s="26"/>
    </row>
    <row r="238" spans="1:40" ht="12.75">
      <c r="A238" s="152"/>
      <c r="B238" s="94"/>
      <c r="C238" s="153"/>
      <c r="D238" s="154"/>
      <c r="E238" s="148"/>
      <c r="F238" s="155"/>
      <c r="G238" s="155"/>
      <c r="H238" s="156"/>
      <c r="I238" s="97">
        <f t="shared" si="108"/>
        <v>2</v>
      </c>
      <c r="J238" s="98">
        <f t="shared" si="109"/>
        <v>2</v>
      </c>
      <c r="K238" s="141">
        <f t="shared" si="110"/>
        <v>0</v>
      </c>
      <c r="L238" s="141">
        <f t="shared" si="111"/>
        <v>0</v>
      </c>
      <c r="M238" s="148">
        <v>0</v>
      </c>
      <c r="N238" s="141">
        <f t="shared" si="112"/>
        <v>0</v>
      </c>
      <c r="O238" s="148">
        <v>0</v>
      </c>
      <c r="P238" s="148">
        <v>0</v>
      </c>
      <c r="Q238" s="148">
        <f t="shared" si="113"/>
        <v>0</v>
      </c>
      <c r="R238" s="141">
        <f aca="true" t="shared" si="120" ref="R238:R252">SUM(M238:Q238)</f>
        <v>0</v>
      </c>
      <c r="S238" s="143">
        <v>0</v>
      </c>
      <c r="T238" s="141">
        <f t="shared" si="114"/>
        <v>0</v>
      </c>
      <c r="U238" s="144">
        <f t="shared" si="115"/>
        <v>0</v>
      </c>
      <c r="V238" s="144">
        <f t="shared" si="116"/>
        <v>0</v>
      </c>
      <c r="W238" s="144">
        <f t="shared" si="117"/>
        <v>0</v>
      </c>
      <c r="X238" s="144">
        <f t="shared" si="118"/>
        <v>0</v>
      </c>
      <c r="Y238" s="144">
        <f aca="true" t="shared" si="121" ref="Y238:Y252">SUM(V238+W238+X238)</f>
        <v>0</v>
      </c>
      <c r="Z238" s="144">
        <f aca="true" t="shared" si="122" ref="Z238:Z252">SUM(U238:X238)</f>
        <v>0</v>
      </c>
      <c r="AA238" s="144">
        <f t="shared" si="119"/>
        <v>0</v>
      </c>
      <c r="AB238" s="145">
        <f aca="true" t="shared" si="123" ref="AB238:AB252">Z238+AA238</f>
        <v>0</v>
      </c>
      <c r="AC238" s="91"/>
      <c r="AD238" s="92"/>
      <c r="AE238" s="65"/>
      <c r="AF238" s="65"/>
      <c r="AG238" s="26"/>
      <c r="AH238" s="26"/>
      <c r="AI238" s="26"/>
      <c r="AJ238" s="26"/>
      <c r="AK238" s="26"/>
      <c r="AL238" s="26"/>
      <c r="AM238" s="26"/>
      <c r="AN238" s="26"/>
    </row>
    <row r="239" spans="1:40" ht="12.75">
      <c r="A239" s="152"/>
      <c r="B239" s="94"/>
      <c r="C239" s="153"/>
      <c r="D239" s="154"/>
      <c r="E239" s="148"/>
      <c r="F239" s="155"/>
      <c r="G239" s="155"/>
      <c r="H239" s="156"/>
      <c r="I239" s="97">
        <f t="shared" si="108"/>
        <v>2</v>
      </c>
      <c r="J239" s="98">
        <f t="shared" si="109"/>
        <v>2</v>
      </c>
      <c r="K239" s="141">
        <f t="shared" si="110"/>
        <v>0</v>
      </c>
      <c r="L239" s="141">
        <f t="shared" si="111"/>
        <v>0</v>
      </c>
      <c r="M239" s="148">
        <v>0</v>
      </c>
      <c r="N239" s="141">
        <f t="shared" si="112"/>
        <v>0</v>
      </c>
      <c r="O239" s="148">
        <v>0</v>
      </c>
      <c r="P239" s="148">
        <v>0</v>
      </c>
      <c r="Q239" s="148">
        <f t="shared" si="113"/>
        <v>0</v>
      </c>
      <c r="R239" s="141">
        <f t="shared" si="120"/>
        <v>0</v>
      </c>
      <c r="S239" s="143">
        <v>0</v>
      </c>
      <c r="T239" s="141">
        <f t="shared" si="114"/>
        <v>0</v>
      </c>
      <c r="U239" s="144">
        <f t="shared" si="115"/>
        <v>0</v>
      </c>
      <c r="V239" s="144">
        <f t="shared" si="116"/>
        <v>0</v>
      </c>
      <c r="W239" s="144">
        <f t="shared" si="117"/>
        <v>0</v>
      </c>
      <c r="X239" s="144">
        <f t="shared" si="118"/>
        <v>0</v>
      </c>
      <c r="Y239" s="144">
        <f t="shared" si="121"/>
        <v>0</v>
      </c>
      <c r="Z239" s="144">
        <f t="shared" si="122"/>
        <v>0</v>
      </c>
      <c r="AA239" s="144">
        <f t="shared" si="119"/>
        <v>0</v>
      </c>
      <c r="AB239" s="145">
        <f t="shared" si="123"/>
        <v>0</v>
      </c>
      <c r="AC239" s="25"/>
      <c r="AD239" s="26"/>
      <c r="AE239" s="65"/>
      <c r="AF239" s="65"/>
      <c r="AG239" s="26"/>
      <c r="AH239" s="26"/>
      <c r="AI239" s="26"/>
      <c r="AJ239" s="26"/>
      <c r="AK239" s="26"/>
      <c r="AL239" s="26"/>
      <c r="AM239" s="26"/>
      <c r="AN239" s="26"/>
    </row>
    <row r="240" spans="1:40" ht="12.75">
      <c r="A240" s="152"/>
      <c r="B240" s="94"/>
      <c r="C240" s="153"/>
      <c r="D240" s="154"/>
      <c r="E240" s="148"/>
      <c r="F240" s="155"/>
      <c r="G240" s="155"/>
      <c r="H240" s="156"/>
      <c r="I240" s="97">
        <f t="shared" si="108"/>
        <v>2</v>
      </c>
      <c r="J240" s="98">
        <f t="shared" si="109"/>
        <v>2</v>
      </c>
      <c r="K240" s="141">
        <f t="shared" si="110"/>
        <v>0</v>
      </c>
      <c r="L240" s="141">
        <f t="shared" si="111"/>
        <v>0</v>
      </c>
      <c r="M240" s="148">
        <v>0</v>
      </c>
      <c r="N240" s="141">
        <f t="shared" si="112"/>
        <v>0</v>
      </c>
      <c r="O240" s="148">
        <v>0</v>
      </c>
      <c r="P240" s="148">
        <v>0</v>
      </c>
      <c r="Q240" s="148">
        <f t="shared" si="113"/>
        <v>0</v>
      </c>
      <c r="R240" s="141">
        <f t="shared" si="120"/>
        <v>0</v>
      </c>
      <c r="S240" s="143">
        <v>0</v>
      </c>
      <c r="T240" s="141">
        <f t="shared" si="114"/>
        <v>0</v>
      </c>
      <c r="U240" s="144">
        <f t="shared" si="115"/>
        <v>0</v>
      </c>
      <c r="V240" s="144">
        <f t="shared" si="116"/>
        <v>0</v>
      </c>
      <c r="W240" s="144">
        <f t="shared" si="117"/>
        <v>0</v>
      </c>
      <c r="X240" s="144">
        <f t="shared" si="118"/>
        <v>0</v>
      </c>
      <c r="Y240" s="144">
        <f t="shared" si="121"/>
        <v>0</v>
      </c>
      <c r="Z240" s="144">
        <f t="shared" si="122"/>
        <v>0</v>
      </c>
      <c r="AA240" s="144">
        <f t="shared" si="119"/>
        <v>0</v>
      </c>
      <c r="AB240" s="145">
        <f t="shared" si="123"/>
        <v>0</v>
      </c>
      <c r="AC240" s="25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ht="12.75">
      <c r="A241" s="152"/>
      <c r="B241" s="94"/>
      <c r="C241" s="153"/>
      <c r="D241" s="154"/>
      <c r="E241" s="148"/>
      <c r="F241" s="155"/>
      <c r="G241" s="155"/>
      <c r="H241" s="156"/>
      <c r="I241" s="97">
        <f t="shared" si="108"/>
        <v>2</v>
      </c>
      <c r="J241" s="98">
        <f t="shared" si="109"/>
        <v>2</v>
      </c>
      <c r="K241" s="141">
        <f t="shared" si="110"/>
        <v>0</v>
      </c>
      <c r="L241" s="141">
        <f t="shared" si="111"/>
        <v>0</v>
      </c>
      <c r="M241" s="148">
        <v>0</v>
      </c>
      <c r="N241" s="141">
        <f t="shared" si="112"/>
        <v>0</v>
      </c>
      <c r="O241" s="148">
        <v>0</v>
      </c>
      <c r="P241" s="148">
        <v>0</v>
      </c>
      <c r="Q241" s="148">
        <f t="shared" si="113"/>
        <v>0</v>
      </c>
      <c r="R241" s="141">
        <f t="shared" si="120"/>
        <v>0</v>
      </c>
      <c r="S241" s="143">
        <v>0</v>
      </c>
      <c r="T241" s="141">
        <f t="shared" si="114"/>
        <v>0</v>
      </c>
      <c r="U241" s="144">
        <f t="shared" si="115"/>
        <v>0</v>
      </c>
      <c r="V241" s="144">
        <f t="shared" si="116"/>
        <v>0</v>
      </c>
      <c r="W241" s="144">
        <f t="shared" si="117"/>
        <v>0</v>
      </c>
      <c r="X241" s="144">
        <f t="shared" si="118"/>
        <v>0</v>
      </c>
      <c r="Y241" s="144">
        <f t="shared" si="121"/>
        <v>0</v>
      </c>
      <c r="Z241" s="144">
        <f t="shared" si="122"/>
        <v>0</v>
      </c>
      <c r="AA241" s="144">
        <f t="shared" si="119"/>
        <v>0</v>
      </c>
      <c r="AB241" s="145">
        <f t="shared" si="123"/>
        <v>0</v>
      </c>
      <c r="AC241" s="25"/>
      <c r="AD241" s="26"/>
      <c r="AE241" s="65"/>
      <c r="AF241" s="65"/>
      <c r="AG241" s="26"/>
      <c r="AH241" s="26"/>
      <c r="AI241" s="26"/>
      <c r="AJ241" s="26"/>
      <c r="AK241" s="26"/>
      <c r="AL241" s="26"/>
      <c r="AM241" s="26"/>
      <c r="AN241" s="26"/>
    </row>
    <row r="242" spans="1:40" ht="12.75">
      <c r="A242" s="152"/>
      <c r="B242" s="157"/>
      <c r="C242" s="153"/>
      <c r="D242" s="154"/>
      <c r="E242" s="148"/>
      <c r="F242" s="158"/>
      <c r="G242" s="158"/>
      <c r="H242" s="156"/>
      <c r="I242" s="97">
        <f t="shared" si="108"/>
        <v>2</v>
      </c>
      <c r="J242" s="98">
        <f t="shared" si="109"/>
        <v>2</v>
      </c>
      <c r="K242" s="141">
        <f t="shared" si="110"/>
        <v>0</v>
      </c>
      <c r="L242" s="141">
        <f t="shared" si="111"/>
        <v>0</v>
      </c>
      <c r="M242" s="148">
        <v>0</v>
      </c>
      <c r="N242" s="141">
        <f t="shared" si="112"/>
        <v>0</v>
      </c>
      <c r="O242" s="148">
        <v>0</v>
      </c>
      <c r="P242" s="148">
        <v>0</v>
      </c>
      <c r="Q242" s="148">
        <f t="shared" si="113"/>
        <v>0</v>
      </c>
      <c r="R242" s="141">
        <f t="shared" si="120"/>
        <v>0</v>
      </c>
      <c r="S242" s="143">
        <v>0</v>
      </c>
      <c r="T242" s="141">
        <f t="shared" si="114"/>
        <v>0</v>
      </c>
      <c r="U242" s="144">
        <f t="shared" si="115"/>
        <v>0</v>
      </c>
      <c r="V242" s="144">
        <f t="shared" si="116"/>
        <v>0</v>
      </c>
      <c r="W242" s="144">
        <f t="shared" si="117"/>
        <v>0</v>
      </c>
      <c r="X242" s="144">
        <f t="shared" si="118"/>
        <v>0</v>
      </c>
      <c r="Y242" s="144">
        <f t="shared" si="121"/>
        <v>0</v>
      </c>
      <c r="Z242" s="144">
        <f t="shared" si="122"/>
        <v>0</v>
      </c>
      <c r="AA242" s="144">
        <f t="shared" si="119"/>
        <v>0</v>
      </c>
      <c r="AB242" s="145">
        <f t="shared" si="123"/>
        <v>0</v>
      </c>
      <c r="AC242" s="25"/>
      <c r="AD242" s="26"/>
      <c r="AE242" s="65"/>
      <c r="AF242" s="65"/>
      <c r="AG242" s="26"/>
      <c r="AH242" s="26"/>
      <c r="AI242" s="26"/>
      <c r="AJ242" s="26"/>
      <c r="AK242" s="26"/>
      <c r="AL242" s="26"/>
      <c r="AM242" s="26"/>
      <c r="AN242" s="26"/>
    </row>
    <row r="243" spans="1:40" ht="12.75">
      <c r="A243" s="152"/>
      <c r="B243" s="157"/>
      <c r="C243" s="153"/>
      <c r="D243" s="154"/>
      <c r="E243" s="148"/>
      <c r="F243" s="158"/>
      <c r="G243" s="158"/>
      <c r="H243" s="156"/>
      <c r="I243" s="97">
        <f t="shared" si="108"/>
        <v>2</v>
      </c>
      <c r="J243" s="98">
        <f t="shared" si="109"/>
        <v>2</v>
      </c>
      <c r="K243" s="141">
        <f t="shared" si="110"/>
        <v>0</v>
      </c>
      <c r="L243" s="141">
        <f t="shared" si="111"/>
        <v>0</v>
      </c>
      <c r="M243" s="148">
        <v>0</v>
      </c>
      <c r="N243" s="141">
        <f t="shared" si="112"/>
        <v>0</v>
      </c>
      <c r="O243" s="148">
        <v>0</v>
      </c>
      <c r="P243" s="148">
        <v>0</v>
      </c>
      <c r="Q243" s="148">
        <f t="shared" si="113"/>
        <v>0</v>
      </c>
      <c r="R243" s="141">
        <f t="shared" si="120"/>
        <v>0</v>
      </c>
      <c r="S243" s="143">
        <v>0</v>
      </c>
      <c r="T243" s="141">
        <f t="shared" si="114"/>
        <v>0</v>
      </c>
      <c r="U243" s="144">
        <f t="shared" si="115"/>
        <v>0</v>
      </c>
      <c r="V243" s="144">
        <f t="shared" si="116"/>
        <v>0</v>
      </c>
      <c r="W243" s="144">
        <f t="shared" si="117"/>
        <v>0</v>
      </c>
      <c r="X243" s="144">
        <f t="shared" si="118"/>
        <v>0</v>
      </c>
      <c r="Y243" s="144">
        <f t="shared" si="121"/>
        <v>0</v>
      </c>
      <c r="Z243" s="144">
        <f t="shared" si="122"/>
        <v>0</v>
      </c>
      <c r="AA243" s="144">
        <f t="shared" si="119"/>
        <v>0</v>
      </c>
      <c r="AB243" s="145">
        <f t="shared" si="123"/>
        <v>0</v>
      </c>
      <c r="AC243" s="25"/>
      <c r="AD243" s="26"/>
      <c r="AE243" s="65"/>
      <c r="AF243" s="65"/>
      <c r="AG243" s="26"/>
      <c r="AH243" s="26"/>
      <c r="AI243" s="26"/>
      <c r="AJ243" s="26"/>
      <c r="AK243" s="26"/>
      <c r="AL243" s="26"/>
      <c r="AM243" s="26"/>
      <c r="AN243" s="26"/>
    </row>
    <row r="244" spans="1:40" ht="12.75">
      <c r="A244" s="152"/>
      <c r="B244" s="157"/>
      <c r="C244" s="153"/>
      <c r="D244" s="154"/>
      <c r="E244" s="148"/>
      <c r="F244" s="158"/>
      <c r="G244" s="158"/>
      <c r="H244" s="156"/>
      <c r="I244" s="97">
        <f t="shared" si="108"/>
        <v>2</v>
      </c>
      <c r="J244" s="98">
        <f t="shared" si="109"/>
        <v>2</v>
      </c>
      <c r="K244" s="141">
        <f t="shared" si="110"/>
        <v>0</v>
      </c>
      <c r="L244" s="141">
        <f t="shared" si="111"/>
        <v>0</v>
      </c>
      <c r="M244" s="148">
        <v>0</v>
      </c>
      <c r="N244" s="141">
        <f t="shared" si="112"/>
        <v>0</v>
      </c>
      <c r="O244" s="148">
        <v>0</v>
      </c>
      <c r="P244" s="148">
        <v>0</v>
      </c>
      <c r="Q244" s="148">
        <f t="shared" si="113"/>
        <v>0</v>
      </c>
      <c r="R244" s="141">
        <f t="shared" si="120"/>
        <v>0</v>
      </c>
      <c r="S244" s="143">
        <v>0</v>
      </c>
      <c r="T244" s="141">
        <f t="shared" si="114"/>
        <v>0</v>
      </c>
      <c r="U244" s="144">
        <f t="shared" si="115"/>
        <v>0</v>
      </c>
      <c r="V244" s="144">
        <f t="shared" si="116"/>
        <v>0</v>
      </c>
      <c r="W244" s="144">
        <f t="shared" si="117"/>
        <v>0</v>
      </c>
      <c r="X244" s="144">
        <f t="shared" si="118"/>
        <v>0</v>
      </c>
      <c r="Y244" s="144">
        <f t="shared" si="121"/>
        <v>0</v>
      </c>
      <c r="Z244" s="144">
        <f t="shared" si="122"/>
        <v>0</v>
      </c>
      <c r="AA244" s="144">
        <f t="shared" si="119"/>
        <v>0</v>
      </c>
      <c r="AB244" s="145">
        <f t="shared" si="123"/>
        <v>0</v>
      </c>
      <c r="AC244" s="25"/>
      <c r="AD244" s="26"/>
      <c r="AE244" s="65"/>
      <c r="AF244" s="65"/>
      <c r="AG244" s="26"/>
      <c r="AH244" s="26"/>
      <c r="AI244" s="26"/>
      <c r="AJ244" s="26"/>
      <c r="AK244" s="26"/>
      <c r="AL244" s="26"/>
      <c r="AM244" s="26"/>
      <c r="AN244" s="26"/>
    </row>
    <row r="245" spans="1:40" ht="12.75">
      <c r="A245" s="152"/>
      <c r="B245" s="157"/>
      <c r="C245" s="153"/>
      <c r="D245" s="154"/>
      <c r="E245" s="148"/>
      <c r="F245" s="158"/>
      <c r="G245" s="158"/>
      <c r="H245" s="156"/>
      <c r="I245" s="97">
        <f t="shared" si="108"/>
        <v>2</v>
      </c>
      <c r="J245" s="98">
        <f t="shared" si="109"/>
        <v>2</v>
      </c>
      <c r="K245" s="141">
        <f t="shared" si="110"/>
        <v>0</v>
      </c>
      <c r="L245" s="141">
        <f t="shared" si="111"/>
        <v>0</v>
      </c>
      <c r="M245" s="148">
        <v>0</v>
      </c>
      <c r="N245" s="141">
        <f t="shared" si="112"/>
        <v>0</v>
      </c>
      <c r="O245" s="148">
        <v>0</v>
      </c>
      <c r="P245" s="148">
        <v>0</v>
      </c>
      <c r="Q245" s="148">
        <f t="shared" si="113"/>
        <v>0</v>
      </c>
      <c r="R245" s="141">
        <f t="shared" si="120"/>
        <v>0</v>
      </c>
      <c r="S245" s="143">
        <v>0</v>
      </c>
      <c r="T245" s="141">
        <f t="shared" si="114"/>
        <v>0</v>
      </c>
      <c r="U245" s="144">
        <f t="shared" si="115"/>
        <v>0</v>
      </c>
      <c r="V245" s="144">
        <f t="shared" si="116"/>
        <v>0</v>
      </c>
      <c r="W245" s="144">
        <f t="shared" si="117"/>
        <v>0</v>
      </c>
      <c r="X245" s="144">
        <f t="shared" si="118"/>
        <v>0</v>
      </c>
      <c r="Y245" s="144">
        <f t="shared" si="121"/>
        <v>0</v>
      </c>
      <c r="Z245" s="144">
        <f t="shared" si="122"/>
        <v>0</v>
      </c>
      <c r="AA245" s="144">
        <f t="shared" si="119"/>
        <v>0</v>
      </c>
      <c r="AB245" s="145">
        <f t="shared" si="123"/>
        <v>0</v>
      </c>
      <c r="AC245" s="25"/>
      <c r="AD245" s="26"/>
      <c r="AE245" s="65"/>
      <c r="AF245" s="65"/>
      <c r="AG245" s="26"/>
      <c r="AH245" s="26"/>
      <c r="AI245" s="26"/>
      <c r="AJ245" s="26"/>
      <c r="AK245" s="26"/>
      <c r="AL245" s="26"/>
      <c r="AM245" s="26"/>
      <c r="AN245" s="26"/>
    </row>
    <row r="246" spans="1:40" ht="12.75">
      <c r="A246" s="152"/>
      <c r="B246" s="157"/>
      <c r="C246" s="153"/>
      <c r="D246" s="154"/>
      <c r="E246" s="148"/>
      <c r="F246" s="158"/>
      <c r="G246" s="158"/>
      <c r="H246" s="156"/>
      <c r="I246" s="97">
        <f t="shared" si="108"/>
        <v>2</v>
      </c>
      <c r="J246" s="98">
        <f t="shared" si="109"/>
        <v>2</v>
      </c>
      <c r="K246" s="141">
        <f t="shared" si="110"/>
        <v>0</v>
      </c>
      <c r="L246" s="141">
        <f t="shared" si="111"/>
        <v>0</v>
      </c>
      <c r="M246" s="148">
        <v>0</v>
      </c>
      <c r="N246" s="141">
        <f t="shared" si="112"/>
        <v>0</v>
      </c>
      <c r="O246" s="148">
        <v>0</v>
      </c>
      <c r="P246" s="148">
        <v>0</v>
      </c>
      <c r="Q246" s="148">
        <f t="shared" si="113"/>
        <v>0</v>
      </c>
      <c r="R246" s="141">
        <f t="shared" si="120"/>
        <v>0</v>
      </c>
      <c r="S246" s="143">
        <v>0</v>
      </c>
      <c r="T246" s="141">
        <f t="shared" si="114"/>
        <v>0</v>
      </c>
      <c r="U246" s="144">
        <f t="shared" si="115"/>
        <v>0</v>
      </c>
      <c r="V246" s="144">
        <f t="shared" si="116"/>
        <v>0</v>
      </c>
      <c r="W246" s="144">
        <f t="shared" si="117"/>
        <v>0</v>
      </c>
      <c r="X246" s="144">
        <f t="shared" si="118"/>
        <v>0</v>
      </c>
      <c r="Y246" s="144">
        <f t="shared" si="121"/>
        <v>0</v>
      </c>
      <c r="Z246" s="144">
        <f t="shared" si="122"/>
        <v>0</v>
      </c>
      <c r="AA246" s="144">
        <f t="shared" si="119"/>
        <v>0</v>
      </c>
      <c r="AB246" s="145">
        <f t="shared" si="123"/>
        <v>0</v>
      </c>
      <c r="AC246" s="25"/>
      <c r="AD246" s="26"/>
      <c r="AE246" s="65"/>
      <c r="AF246" s="65"/>
      <c r="AG246" s="26"/>
      <c r="AH246" s="26"/>
      <c r="AI246" s="26"/>
      <c r="AJ246" s="26"/>
      <c r="AK246" s="26"/>
      <c r="AL246" s="26"/>
      <c r="AM246" s="26"/>
      <c r="AN246" s="26"/>
    </row>
    <row r="247" spans="1:40" ht="12.75">
      <c r="A247" s="152"/>
      <c r="B247" s="157"/>
      <c r="C247" s="153"/>
      <c r="D247" s="154"/>
      <c r="E247" s="148"/>
      <c r="F247" s="158"/>
      <c r="G247" s="158"/>
      <c r="H247" s="156"/>
      <c r="I247" s="97">
        <f t="shared" si="108"/>
        <v>2</v>
      </c>
      <c r="J247" s="98">
        <f t="shared" si="109"/>
        <v>2</v>
      </c>
      <c r="K247" s="141">
        <f t="shared" si="110"/>
        <v>0</v>
      </c>
      <c r="L247" s="141">
        <f t="shared" si="111"/>
        <v>0</v>
      </c>
      <c r="M247" s="148">
        <v>0</v>
      </c>
      <c r="N247" s="141">
        <f t="shared" si="112"/>
        <v>0</v>
      </c>
      <c r="O247" s="148">
        <v>0</v>
      </c>
      <c r="P247" s="148">
        <v>0</v>
      </c>
      <c r="Q247" s="148">
        <f t="shared" si="113"/>
        <v>0</v>
      </c>
      <c r="R247" s="141">
        <f t="shared" si="120"/>
        <v>0</v>
      </c>
      <c r="S247" s="143">
        <v>0</v>
      </c>
      <c r="T247" s="141">
        <f t="shared" si="114"/>
        <v>0</v>
      </c>
      <c r="U247" s="144">
        <f t="shared" si="115"/>
        <v>0</v>
      </c>
      <c r="V247" s="144">
        <f t="shared" si="116"/>
        <v>0</v>
      </c>
      <c r="W247" s="144">
        <f t="shared" si="117"/>
        <v>0</v>
      </c>
      <c r="X247" s="144">
        <f t="shared" si="118"/>
        <v>0</v>
      </c>
      <c r="Y247" s="144">
        <f t="shared" si="121"/>
        <v>0</v>
      </c>
      <c r="Z247" s="144">
        <f t="shared" si="122"/>
        <v>0</v>
      </c>
      <c r="AA247" s="144">
        <f t="shared" si="119"/>
        <v>0</v>
      </c>
      <c r="AB247" s="145">
        <f t="shared" si="123"/>
        <v>0</v>
      </c>
      <c r="AC247" s="25"/>
      <c r="AD247" s="26"/>
      <c r="AE247" s="65"/>
      <c r="AF247" s="65"/>
      <c r="AG247" s="26"/>
      <c r="AH247" s="26"/>
      <c r="AI247" s="26"/>
      <c r="AJ247" s="26"/>
      <c r="AK247" s="26"/>
      <c r="AL247" s="26"/>
      <c r="AM247" s="26"/>
      <c r="AN247" s="26"/>
    </row>
    <row r="248" spans="1:40" ht="12.75">
      <c r="A248" s="152"/>
      <c r="B248" s="157"/>
      <c r="C248" s="153"/>
      <c r="D248" s="154"/>
      <c r="E248" s="148"/>
      <c r="F248" s="158"/>
      <c r="G248" s="158"/>
      <c r="H248" s="156"/>
      <c r="I248" s="97">
        <f t="shared" si="108"/>
        <v>2</v>
      </c>
      <c r="J248" s="98">
        <f t="shared" si="109"/>
        <v>2</v>
      </c>
      <c r="K248" s="141">
        <f t="shared" si="110"/>
        <v>0</v>
      </c>
      <c r="L248" s="141">
        <f t="shared" si="111"/>
        <v>0</v>
      </c>
      <c r="M248" s="148">
        <v>0</v>
      </c>
      <c r="N248" s="141">
        <f t="shared" si="112"/>
        <v>0</v>
      </c>
      <c r="O248" s="148">
        <v>0</v>
      </c>
      <c r="P248" s="148">
        <v>0</v>
      </c>
      <c r="Q248" s="148">
        <f t="shared" si="113"/>
        <v>0</v>
      </c>
      <c r="R248" s="141">
        <f t="shared" si="120"/>
        <v>0</v>
      </c>
      <c r="S248" s="143">
        <v>0</v>
      </c>
      <c r="T248" s="141">
        <f t="shared" si="114"/>
        <v>0</v>
      </c>
      <c r="U248" s="144">
        <f t="shared" si="115"/>
        <v>0</v>
      </c>
      <c r="V248" s="144">
        <f t="shared" si="116"/>
        <v>0</v>
      </c>
      <c r="W248" s="144">
        <f t="shared" si="117"/>
        <v>0</v>
      </c>
      <c r="X248" s="144">
        <f t="shared" si="118"/>
        <v>0</v>
      </c>
      <c r="Y248" s="144">
        <f t="shared" si="121"/>
        <v>0</v>
      </c>
      <c r="Z248" s="144">
        <f t="shared" si="122"/>
        <v>0</v>
      </c>
      <c r="AA248" s="144">
        <f t="shared" si="119"/>
        <v>0</v>
      </c>
      <c r="AB248" s="145">
        <f t="shared" si="123"/>
        <v>0</v>
      </c>
      <c r="AC248" s="25"/>
      <c r="AD248" s="26"/>
      <c r="AE248" s="65"/>
      <c r="AF248" s="65"/>
      <c r="AG248" s="26"/>
      <c r="AH248" s="26"/>
      <c r="AI248" s="26"/>
      <c r="AJ248" s="26"/>
      <c r="AK248" s="26"/>
      <c r="AL248" s="26"/>
      <c r="AM248" s="26"/>
      <c r="AN248" s="26"/>
    </row>
    <row r="249" spans="1:40" ht="12.75">
      <c r="A249" s="152"/>
      <c r="B249" s="157"/>
      <c r="C249" s="153"/>
      <c r="D249" s="154"/>
      <c r="E249" s="148"/>
      <c r="F249" s="158"/>
      <c r="G249" s="158"/>
      <c r="H249" s="156"/>
      <c r="I249" s="97">
        <f t="shared" si="108"/>
        <v>2</v>
      </c>
      <c r="J249" s="98">
        <f t="shared" si="109"/>
        <v>2</v>
      </c>
      <c r="K249" s="141">
        <f t="shared" si="110"/>
        <v>0</v>
      </c>
      <c r="L249" s="141">
        <f t="shared" si="111"/>
        <v>0</v>
      </c>
      <c r="M249" s="148">
        <v>0</v>
      </c>
      <c r="N249" s="141">
        <f t="shared" si="112"/>
        <v>0</v>
      </c>
      <c r="O249" s="148">
        <v>0</v>
      </c>
      <c r="P249" s="148">
        <v>0</v>
      </c>
      <c r="Q249" s="148">
        <f t="shared" si="113"/>
        <v>0</v>
      </c>
      <c r="R249" s="141">
        <f t="shared" si="120"/>
        <v>0</v>
      </c>
      <c r="S249" s="143">
        <v>0</v>
      </c>
      <c r="T249" s="141">
        <f t="shared" si="114"/>
        <v>0</v>
      </c>
      <c r="U249" s="144">
        <f t="shared" si="115"/>
        <v>0</v>
      </c>
      <c r="V249" s="144">
        <f t="shared" si="116"/>
        <v>0</v>
      </c>
      <c r="W249" s="144">
        <f t="shared" si="117"/>
        <v>0</v>
      </c>
      <c r="X249" s="144">
        <f t="shared" si="118"/>
        <v>0</v>
      </c>
      <c r="Y249" s="144">
        <f t="shared" si="121"/>
        <v>0</v>
      </c>
      <c r="Z249" s="144">
        <f t="shared" si="122"/>
        <v>0</v>
      </c>
      <c r="AA249" s="144">
        <f t="shared" si="119"/>
        <v>0</v>
      </c>
      <c r="AB249" s="145">
        <f t="shared" si="123"/>
        <v>0</v>
      </c>
      <c r="AC249" s="25"/>
      <c r="AD249" s="26"/>
      <c r="AE249" s="65"/>
      <c r="AF249" s="65"/>
      <c r="AG249" s="26"/>
      <c r="AH249" s="26"/>
      <c r="AI249" s="26"/>
      <c r="AJ249" s="26"/>
      <c r="AK249" s="26"/>
      <c r="AL249" s="26"/>
      <c r="AM249" s="26"/>
      <c r="AN249" s="26"/>
    </row>
    <row r="250" spans="1:51" ht="12.75">
      <c r="A250" s="152"/>
      <c r="B250" s="157"/>
      <c r="C250" s="153"/>
      <c r="D250" s="154"/>
      <c r="E250" s="148"/>
      <c r="F250" s="158"/>
      <c r="G250" s="158"/>
      <c r="H250" s="156"/>
      <c r="I250" s="97">
        <f t="shared" si="108"/>
        <v>2</v>
      </c>
      <c r="J250" s="98">
        <f t="shared" si="109"/>
        <v>2</v>
      </c>
      <c r="K250" s="141">
        <f t="shared" si="110"/>
        <v>0</v>
      </c>
      <c r="L250" s="141">
        <f t="shared" si="111"/>
        <v>0</v>
      </c>
      <c r="M250" s="148">
        <v>0</v>
      </c>
      <c r="N250" s="141">
        <f t="shared" si="112"/>
        <v>0</v>
      </c>
      <c r="O250" s="148">
        <v>0</v>
      </c>
      <c r="P250" s="148">
        <v>0</v>
      </c>
      <c r="Q250" s="148">
        <f t="shared" si="113"/>
        <v>0</v>
      </c>
      <c r="R250" s="141">
        <f t="shared" si="120"/>
        <v>0</v>
      </c>
      <c r="S250" s="143">
        <v>0</v>
      </c>
      <c r="T250" s="141">
        <f t="shared" si="114"/>
        <v>0</v>
      </c>
      <c r="U250" s="144">
        <f t="shared" si="115"/>
        <v>0</v>
      </c>
      <c r="V250" s="144">
        <f t="shared" si="116"/>
        <v>0</v>
      </c>
      <c r="W250" s="144">
        <f t="shared" si="117"/>
        <v>0</v>
      </c>
      <c r="X250" s="144">
        <f t="shared" si="118"/>
        <v>0</v>
      </c>
      <c r="Y250" s="144">
        <f t="shared" si="121"/>
        <v>0</v>
      </c>
      <c r="Z250" s="144">
        <f t="shared" si="122"/>
        <v>0</v>
      </c>
      <c r="AA250" s="144">
        <f t="shared" si="119"/>
        <v>0</v>
      </c>
      <c r="AB250" s="145">
        <f t="shared" si="123"/>
        <v>0</v>
      </c>
      <c r="AC250" s="25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X250" s="70"/>
      <c r="AY250" s="70"/>
    </row>
    <row r="251" spans="1:40" ht="12.75">
      <c r="A251" s="152"/>
      <c r="B251" s="157"/>
      <c r="C251" s="153"/>
      <c r="D251" s="154"/>
      <c r="E251" s="148"/>
      <c r="F251" s="158"/>
      <c r="G251" s="158"/>
      <c r="H251" s="156"/>
      <c r="I251" s="97">
        <f t="shared" si="108"/>
        <v>2</v>
      </c>
      <c r="J251" s="98">
        <f t="shared" si="109"/>
        <v>2</v>
      </c>
      <c r="K251" s="141">
        <f t="shared" si="110"/>
        <v>0</v>
      </c>
      <c r="L251" s="141">
        <f t="shared" si="111"/>
        <v>0</v>
      </c>
      <c r="M251" s="148">
        <v>0</v>
      </c>
      <c r="N251" s="141">
        <f t="shared" si="112"/>
        <v>0</v>
      </c>
      <c r="O251" s="148">
        <v>0</v>
      </c>
      <c r="P251" s="148">
        <v>0</v>
      </c>
      <c r="Q251" s="148">
        <f t="shared" si="113"/>
        <v>0</v>
      </c>
      <c r="R251" s="141">
        <f t="shared" si="120"/>
        <v>0</v>
      </c>
      <c r="S251" s="143">
        <v>0</v>
      </c>
      <c r="T251" s="141">
        <f t="shared" si="114"/>
        <v>0</v>
      </c>
      <c r="U251" s="144">
        <f t="shared" si="115"/>
        <v>0</v>
      </c>
      <c r="V251" s="144">
        <f t="shared" si="116"/>
        <v>0</v>
      </c>
      <c r="W251" s="144">
        <f t="shared" si="117"/>
        <v>0</v>
      </c>
      <c r="X251" s="144">
        <f t="shared" si="118"/>
        <v>0</v>
      </c>
      <c r="Y251" s="144">
        <f t="shared" si="121"/>
        <v>0</v>
      </c>
      <c r="Z251" s="144">
        <f t="shared" si="122"/>
        <v>0</v>
      </c>
      <c r="AA251" s="144">
        <f t="shared" si="119"/>
        <v>0</v>
      </c>
      <c r="AB251" s="145">
        <f t="shared" si="123"/>
        <v>0</v>
      </c>
      <c r="AC251" s="25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ht="12.75">
      <c r="A252" s="152"/>
      <c r="B252" s="157"/>
      <c r="C252" s="153"/>
      <c r="D252" s="154"/>
      <c r="E252" s="148"/>
      <c r="F252" s="158"/>
      <c r="G252" s="158"/>
      <c r="H252" s="156"/>
      <c r="I252" s="97">
        <f t="shared" si="108"/>
        <v>2</v>
      </c>
      <c r="J252" s="98">
        <f t="shared" si="109"/>
        <v>2</v>
      </c>
      <c r="K252" s="141">
        <f t="shared" si="110"/>
        <v>0</v>
      </c>
      <c r="L252" s="141">
        <f t="shared" si="111"/>
        <v>0</v>
      </c>
      <c r="M252" s="148">
        <v>0</v>
      </c>
      <c r="N252" s="141">
        <f t="shared" si="112"/>
        <v>0</v>
      </c>
      <c r="O252" s="148">
        <v>0</v>
      </c>
      <c r="P252" s="148">
        <v>0</v>
      </c>
      <c r="Q252" s="148">
        <f t="shared" si="113"/>
        <v>0</v>
      </c>
      <c r="R252" s="141">
        <f t="shared" si="120"/>
        <v>0</v>
      </c>
      <c r="S252" s="143">
        <v>0</v>
      </c>
      <c r="T252" s="141">
        <f t="shared" si="114"/>
        <v>0</v>
      </c>
      <c r="U252" s="144">
        <f t="shared" si="115"/>
        <v>0</v>
      </c>
      <c r="V252" s="144">
        <f t="shared" si="116"/>
        <v>0</v>
      </c>
      <c r="W252" s="144">
        <f t="shared" si="117"/>
        <v>0</v>
      </c>
      <c r="X252" s="144">
        <f t="shared" si="118"/>
        <v>0</v>
      </c>
      <c r="Y252" s="144">
        <f t="shared" si="121"/>
        <v>0</v>
      </c>
      <c r="Z252" s="144">
        <f t="shared" si="122"/>
        <v>0</v>
      </c>
      <c r="AA252" s="144">
        <f t="shared" si="119"/>
        <v>0</v>
      </c>
      <c r="AB252" s="145">
        <f t="shared" si="123"/>
        <v>0</v>
      </c>
      <c r="AC252" s="25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 ht="12.75">
      <c r="A253" s="93"/>
      <c r="B253" s="100"/>
      <c r="C253" s="89"/>
      <c r="D253" s="32"/>
      <c r="E253" s="32"/>
      <c r="F253" s="32"/>
      <c r="G253" s="32"/>
      <c r="H253" s="96"/>
      <c r="I253" s="97"/>
      <c r="J253" s="102"/>
      <c r="K253" s="141"/>
      <c r="L253" s="141"/>
      <c r="M253" s="142"/>
      <c r="N253" s="141"/>
      <c r="O253" s="142"/>
      <c r="P253" s="142"/>
      <c r="Q253" s="142"/>
      <c r="R253" s="141"/>
      <c r="S253" s="143"/>
      <c r="T253" s="146" t="s">
        <v>117</v>
      </c>
      <c r="U253" s="146" t="s">
        <v>117</v>
      </c>
      <c r="V253" s="146" t="s">
        <v>117</v>
      </c>
      <c r="W253" s="146" t="s">
        <v>117</v>
      </c>
      <c r="X253" s="146" t="s">
        <v>117</v>
      </c>
      <c r="Y253" s="146" t="s">
        <v>117</v>
      </c>
      <c r="Z253" s="146" t="s">
        <v>117</v>
      </c>
      <c r="AA253" s="146" t="s">
        <v>117</v>
      </c>
      <c r="AB253" s="147" t="s">
        <v>117</v>
      </c>
      <c r="AC253" s="25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 ht="12.75">
      <c r="A254" s="58" t="s">
        <v>118</v>
      </c>
      <c r="B254" s="32"/>
      <c r="C254" s="89"/>
      <c r="D254" s="32"/>
      <c r="E254" s="32"/>
      <c r="F254" s="32"/>
      <c r="G254" s="32"/>
      <c r="H254" s="96"/>
      <c r="I254" s="97"/>
      <c r="J254" s="102">
        <f>IF(MOD(G254,7)=0,G254+2,IF(MOD(G254,7)=1,G254+1,G254))</f>
        <v>2</v>
      </c>
      <c r="K254" s="141"/>
      <c r="L254" s="141"/>
      <c r="M254" s="142"/>
      <c r="N254" s="141"/>
      <c r="O254" s="142"/>
      <c r="P254" s="142"/>
      <c r="Q254" s="142"/>
      <c r="R254" s="141"/>
      <c r="S254" s="143"/>
      <c r="T254" s="141">
        <f aca="true" t="shared" si="124" ref="T254:AB254">SUM(T237:T253)</f>
        <v>0</v>
      </c>
      <c r="U254" s="144">
        <f t="shared" si="124"/>
        <v>0</v>
      </c>
      <c r="V254" s="144">
        <f t="shared" si="124"/>
        <v>0</v>
      </c>
      <c r="W254" s="144">
        <f t="shared" si="124"/>
        <v>0</v>
      </c>
      <c r="X254" s="144">
        <f t="shared" si="124"/>
        <v>0</v>
      </c>
      <c r="Y254" s="144">
        <f t="shared" si="124"/>
        <v>0</v>
      </c>
      <c r="Z254" s="144">
        <f t="shared" si="124"/>
        <v>0</v>
      </c>
      <c r="AA254" s="144">
        <f t="shared" si="124"/>
        <v>0</v>
      </c>
      <c r="AB254" s="145">
        <f t="shared" si="124"/>
        <v>0</v>
      </c>
      <c r="AC254" s="25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ht="12.75">
      <c r="A255" s="93"/>
      <c r="B255" s="32"/>
      <c r="C255" s="89"/>
      <c r="D255" s="32"/>
      <c r="E255" s="32"/>
      <c r="F255" s="32"/>
      <c r="G255" s="32"/>
      <c r="H255" s="32"/>
      <c r="I255" s="32"/>
      <c r="J255" s="103"/>
      <c r="K255" s="159"/>
      <c r="L255" s="159"/>
      <c r="M255" s="143"/>
      <c r="N255" s="159"/>
      <c r="O255" s="143"/>
      <c r="P255" s="143"/>
      <c r="Q255" s="143"/>
      <c r="R255" s="159"/>
      <c r="S255" s="143"/>
      <c r="T255" s="160" t="s">
        <v>119</v>
      </c>
      <c r="U255" s="160" t="s">
        <v>119</v>
      </c>
      <c r="V255" s="160" t="s">
        <v>119</v>
      </c>
      <c r="W255" s="160" t="s">
        <v>119</v>
      </c>
      <c r="X255" s="160" t="s">
        <v>119</v>
      </c>
      <c r="Y255" s="160" t="s">
        <v>119</v>
      </c>
      <c r="Z255" s="160" t="s">
        <v>119</v>
      </c>
      <c r="AA255" s="160" t="s">
        <v>119</v>
      </c>
      <c r="AB255" s="161" t="s">
        <v>119</v>
      </c>
      <c r="AC255" s="25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ht="12.75">
      <c r="A256" s="93"/>
      <c r="B256" s="32"/>
      <c r="C256" s="89"/>
      <c r="D256" s="32"/>
      <c r="E256" s="32"/>
      <c r="F256" s="32"/>
      <c r="G256" s="32"/>
      <c r="H256" s="32"/>
      <c r="I256" s="32"/>
      <c r="J256" s="103"/>
      <c r="K256" s="159"/>
      <c r="L256" s="159"/>
      <c r="M256" s="143"/>
      <c r="N256" s="159"/>
      <c r="O256" s="143"/>
      <c r="P256" s="143"/>
      <c r="Q256" s="143"/>
      <c r="R256" s="159"/>
      <c r="S256" s="143"/>
      <c r="T256" s="143"/>
      <c r="U256" s="143"/>
      <c r="V256" s="143"/>
      <c r="W256" s="143"/>
      <c r="X256" s="162" t="s">
        <v>120</v>
      </c>
      <c r="Y256" s="143"/>
      <c r="Z256" s="143"/>
      <c r="AA256" s="143"/>
      <c r="AB256" s="163"/>
      <c r="AC256" s="25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ht="12.75">
      <c r="A257" s="93"/>
      <c r="B257" s="32"/>
      <c r="C257" s="89"/>
      <c r="D257" s="32"/>
      <c r="E257" s="32"/>
      <c r="F257" s="32"/>
      <c r="G257" s="32"/>
      <c r="H257" s="32"/>
      <c r="I257" s="32"/>
      <c r="J257" s="103"/>
      <c r="K257" s="159"/>
      <c r="L257" s="159"/>
      <c r="M257" s="143"/>
      <c r="N257" s="159"/>
      <c r="O257" s="143"/>
      <c r="P257" s="143"/>
      <c r="Q257" s="143"/>
      <c r="R257" s="159"/>
      <c r="S257" s="143"/>
      <c r="T257" s="143"/>
      <c r="U257" s="143"/>
      <c r="V257" s="143"/>
      <c r="W257" s="143"/>
      <c r="X257" s="164" t="s">
        <v>121</v>
      </c>
      <c r="Y257" s="143"/>
      <c r="Z257" s="143"/>
      <c r="AA257" s="143"/>
      <c r="AB257" s="163"/>
      <c r="AC257" s="25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ht="12.75">
      <c r="A258" s="93"/>
      <c r="B258" s="32"/>
      <c r="C258" s="89"/>
      <c r="D258" s="32"/>
      <c r="E258" s="32"/>
      <c r="F258" s="32"/>
      <c r="G258" s="32"/>
      <c r="H258" s="32"/>
      <c r="I258" s="32"/>
      <c r="J258" s="103"/>
      <c r="K258" s="159"/>
      <c r="L258" s="159"/>
      <c r="M258" s="143"/>
      <c r="N258" s="159"/>
      <c r="O258" s="143"/>
      <c r="P258" s="143"/>
      <c r="Q258" s="143"/>
      <c r="R258" s="159"/>
      <c r="S258" s="143"/>
      <c r="T258" s="143"/>
      <c r="U258" s="143"/>
      <c r="V258" s="143"/>
      <c r="W258" s="143"/>
      <c r="X258" s="160" t="s">
        <v>122</v>
      </c>
      <c r="Y258" s="143"/>
      <c r="Z258" s="154"/>
      <c r="AA258" s="143"/>
      <c r="AB258" s="163"/>
      <c r="AC258" s="25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ht="12.75">
      <c r="A259" s="58" t="s">
        <v>123</v>
      </c>
      <c r="B259" s="32"/>
      <c r="C259" s="89"/>
      <c r="D259" s="32"/>
      <c r="E259" s="32"/>
      <c r="F259" s="32"/>
      <c r="G259" s="32"/>
      <c r="H259" s="32"/>
      <c r="I259" s="32"/>
      <c r="J259" s="103"/>
      <c r="K259" s="159"/>
      <c r="L259" s="159"/>
      <c r="M259" s="143"/>
      <c r="N259" s="159"/>
      <c r="O259" s="143"/>
      <c r="P259" s="143"/>
      <c r="Q259" s="143"/>
      <c r="R259" s="159"/>
      <c r="S259" s="143"/>
      <c r="T259" s="143"/>
      <c r="U259" s="162" t="s">
        <v>124</v>
      </c>
      <c r="V259" s="143"/>
      <c r="W259" s="143"/>
      <c r="X259" s="165">
        <f>X224</f>
        <v>0.097</v>
      </c>
      <c r="Y259" s="143"/>
      <c r="Z259" s="149">
        <v>0</v>
      </c>
      <c r="AA259" s="144">
        <f>Z259*X259</f>
        <v>0</v>
      </c>
      <c r="AB259" s="145">
        <f aca="true" t="shared" si="125" ref="AB259:AB264">Z259+AA259</f>
        <v>0</v>
      </c>
      <c r="AC259" s="25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 ht="12.75">
      <c r="A260" s="93"/>
      <c r="B260" s="32"/>
      <c r="C260" s="89"/>
      <c r="D260" s="32"/>
      <c r="E260" s="32"/>
      <c r="F260" s="32"/>
      <c r="G260" s="32"/>
      <c r="H260" s="32"/>
      <c r="I260" s="32"/>
      <c r="J260" s="103"/>
      <c r="K260" s="159"/>
      <c r="L260" s="159"/>
      <c r="M260" s="143"/>
      <c r="N260" s="159"/>
      <c r="O260" s="143"/>
      <c r="P260" s="143"/>
      <c r="Q260" s="143"/>
      <c r="R260" s="159"/>
      <c r="S260" s="143"/>
      <c r="T260" s="143"/>
      <c r="U260" s="166" t="s">
        <v>125</v>
      </c>
      <c r="V260" s="143"/>
      <c r="W260" s="143"/>
      <c r="X260" s="165">
        <f>X225</f>
        <v>0.308</v>
      </c>
      <c r="Y260" s="143"/>
      <c r="Z260" s="149">
        <v>0</v>
      </c>
      <c r="AA260" s="144">
        <f>Z260*X260</f>
        <v>0</v>
      </c>
      <c r="AB260" s="145">
        <f t="shared" si="125"/>
        <v>0</v>
      </c>
      <c r="AC260" s="25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ht="12.75">
      <c r="A261" s="93"/>
      <c r="B261" s="32"/>
      <c r="C261" s="89"/>
      <c r="D261" s="32"/>
      <c r="E261" s="32"/>
      <c r="F261" s="32"/>
      <c r="G261" s="32"/>
      <c r="H261" s="32"/>
      <c r="I261" s="32"/>
      <c r="J261" s="103"/>
      <c r="K261" s="159"/>
      <c r="L261" s="159"/>
      <c r="M261" s="143"/>
      <c r="N261" s="159"/>
      <c r="O261" s="143"/>
      <c r="P261" s="143"/>
      <c r="Q261" s="143"/>
      <c r="R261" s="159"/>
      <c r="S261" s="143"/>
      <c r="T261" s="143"/>
      <c r="U261" s="166" t="s">
        <v>186</v>
      </c>
      <c r="V261" s="143"/>
      <c r="W261" s="143"/>
      <c r="X261" s="165">
        <f>X226</f>
        <v>0</v>
      </c>
      <c r="Y261" s="143"/>
      <c r="Z261" s="149">
        <v>0</v>
      </c>
      <c r="AA261" s="144">
        <f>Z261*X261</f>
        <v>0</v>
      </c>
      <c r="AB261" s="145">
        <f t="shared" si="125"/>
        <v>0</v>
      </c>
      <c r="AC261" s="25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 ht="12.75">
      <c r="A262" s="93"/>
      <c r="B262" s="32"/>
      <c r="C262" s="89"/>
      <c r="D262" s="32"/>
      <c r="E262" s="32"/>
      <c r="F262" s="32"/>
      <c r="G262" s="32"/>
      <c r="H262" s="32"/>
      <c r="I262" s="32"/>
      <c r="J262" s="103"/>
      <c r="K262" s="159"/>
      <c r="L262" s="159"/>
      <c r="M262" s="143"/>
      <c r="N262" s="159"/>
      <c r="O262" s="143"/>
      <c r="P262" s="143"/>
      <c r="Q262" s="143"/>
      <c r="R262" s="159"/>
      <c r="S262" s="143"/>
      <c r="T262" s="143"/>
      <c r="U262" s="162" t="s">
        <v>126</v>
      </c>
      <c r="V262" s="143"/>
      <c r="W262" s="143"/>
      <c r="X262" s="165">
        <f>X227</f>
        <v>0.518</v>
      </c>
      <c r="Y262" s="143"/>
      <c r="Z262" s="149">
        <v>0</v>
      </c>
      <c r="AA262" s="144">
        <f>Z262*X262</f>
        <v>0</v>
      </c>
      <c r="AB262" s="145">
        <f t="shared" si="125"/>
        <v>0</v>
      </c>
      <c r="AC262" s="25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ht="12.75">
      <c r="A263" s="93"/>
      <c r="B263" s="32"/>
      <c r="C263" s="89"/>
      <c r="D263" s="32"/>
      <c r="E263" s="32"/>
      <c r="F263" s="32"/>
      <c r="G263" s="32"/>
      <c r="H263" s="32"/>
      <c r="I263" s="32"/>
      <c r="J263" s="103"/>
      <c r="K263" s="159"/>
      <c r="L263" s="159"/>
      <c r="M263" s="143"/>
      <c r="N263" s="159"/>
      <c r="O263" s="143"/>
      <c r="P263" s="143"/>
      <c r="Q263" s="143"/>
      <c r="R263" s="159"/>
      <c r="S263" s="143"/>
      <c r="T263" s="143"/>
      <c r="U263" s="162" t="s">
        <v>127</v>
      </c>
      <c r="V263" s="143"/>
      <c r="W263" s="143"/>
      <c r="X263" s="165">
        <f>X228</f>
        <v>0.088</v>
      </c>
      <c r="Y263" s="143"/>
      <c r="Z263" s="149">
        <v>0</v>
      </c>
      <c r="AA263" s="144">
        <f>Z263*X263</f>
        <v>0</v>
      </c>
      <c r="AB263" s="145">
        <f t="shared" si="125"/>
        <v>0</v>
      </c>
      <c r="AC263" s="25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ht="12.75">
      <c r="A264" s="93"/>
      <c r="B264" s="32"/>
      <c r="C264" s="89"/>
      <c r="D264" s="32"/>
      <c r="E264" s="32"/>
      <c r="F264" s="32"/>
      <c r="G264" s="32"/>
      <c r="H264" s="32"/>
      <c r="I264" s="32"/>
      <c r="J264" s="103"/>
      <c r="K264" s="159"/>
      <c r="L264" s="159"/>
      <c r="M264" s="143"/>
      <c r="N264" s="159"/>
      <c r="O264" s="143"/>
      <c r="P264" s="143"/>
      <c r="Q264" s="143"/>
      <c r="R264" s="159"/>
      <c r="S264" s="143"/>
      <c r="T264" s="143"/>
      <c r="U264" s="162" t="s">
        <v>128</v>
      </c>
      <c r="V264" s="143"/>
      <c r="W264" s="143"/>
      <c r="X264" s="167" t="s">
        <v>129</v>
      </c>
      <c r="Y264" s="143"/>
      <c r="Z264" s="149">
        <v>0</v>
      </c>
      <c r="AA264" s="144">
        <v>0</v>
      </c>
      <c r="AB264" s="145">
        <f t="shared" si="125"/>
        <v>0</v>
      </c>
      <c r="AC264" s="25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ht="12.75">
      <c r="A265" s="93"/>
      <c r="B265" s="32"/>
      <c r="C265" s="89"/>
      <c r="D265" s="32"/>
      <c r="E265" s="32"/>
      <c r="F265" s="32"/>
      <c r="G265" s="32"/>
      <c r="H265" s="32"/>
      <c r="I265" s="32"/>
      <c r="J265" s="103"/>
      <c r="K265" s="159"/>
      <c r="L265" s="159"/>
      <c r="M265" s="143"/>
      <c r="N265" s="159"/>
      <c r="O265" s="143"/>
      <c r="P265" s="143"/>
      <c r="Q265" s="143"/>
      <c r="R265" s="159"/>
      <c r="S265" s="143"/>
      <c r="T265" s="143"/>
      <c r="U265" s="143"/>
      <c r="V265" s="143"/>
      <c r="W265" s="143"/>
      <c r="X265" s="143"/>
      <c r="Y265" s="143"/>
      <c r="Z265" s="168" t="s">
        <v>117</v>
      </c>
      <c r="AA265" s="150" t="s">
        <v>117</v>
      </c>
      <c r="AB265" s="151" t="s">
        <v>117</v>
      </c>
      <c r="AC265" s="25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ht="12.75">
      <c r="A266" s="58" t="s">
        <v>130</v>
      </c>
      <c r="B266" s="32"/>
      <c r="C266" s="89"/>
      <c r="D266" s="32"/>
      <c r="E266" s="32"/>
      <c r="F266" s="32"/>
      <c r="G266" s="32"/>
      <c r="H266" s="32"/>
      <c r="I266" s="97">
        <f>IF(MOD(F266,7)=0,F266+2,IF(MOD(F266,7)=1,F266+1,F266))</f>
        <v>2</v>
      </c>
      <c r="J266" s="102">
        <f>IF(MOD(G266,7)=0,G266+2,IF(MOD(G266,7)=1,G266+1,G266))</f>
        <v>2</v>
      </c>
      <c r="K266" s="169" t="s">
        <v>60</v>
      </c>
      <c r="L266" s="169" t="s">
        <v>60</v>
      </c>
      <c r="M266" s="170" t="s">
        <v>60</v>
      </c>
      <c r="N266" s="169" t="s">
        <v>60</v>
      </c>
      <c r="O266" s="170" t="s">
        <v>60</v>
      </c>
      <c r="P266" s="170" t="s">
        <v>60</v>
      </c>
      <c r="Q266" s="170" t="s">
        <v>60</v>
      </c>
      <c r="R266" s="169" t="s">
        <v>60</v>
      </c>
      <c r="S266" s="162" t="s">
        <v>60</v>
      </c>
      <c r="T266" s="170" t="s">
        <v>60</v>
      </c>
      <c r="U266" s="171" t="s">
        <v>60</v>
      </c>
      <c r="V266" s="171" t="s">
        <v>60</v>
      </c>
      <c r="W266" s="171" t="s">
        <v>131</v>
      </c>
      <c r="X266" s="171" t="s">
        <v>60</v>
      </c>
      <c r="Y266" s="172"/>
      <c r="Z266" s="173">
        <f>SUM(Z254:Z265)</f>
        <v>0</v>
      </c>
      <c r="AA266" s="174">
        <f>SUM(AA254:AA265)</f>
        <v>0</v>
      </c>
      <c r="AB266" s="175">
        <f>SUM(AB254:AB265)</f>
        <v>0</v>
      </c>
      <c r="AC266" s="25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ht="12.75">
      <c r="A267" s="58"/>
      <c r="B267" s="32"/>
      <c r="C267" s="89"/>
      <c r="D267" s="32"/>
      <c r="E267" s="32"/>
      <c r="F267" s="32"/>
      <c r="G267" s="32"/>
      <c r="H267" s="32"/>
      <c r="I267" s="97"/>
      <c r="J267" s="102"/>
      <c r="K267" s="112"/>
      <c r="L267" s="112"/>
      <c r="M267" s="113"/>
      <c r="N267" s="112"/>
      <c r="O267" s="113"/>
      <c r="P267" s="113"/>
      <c r="Q267" s="113"/>
      <c r="R267" s="112"/>
      <c r="S267" s="104"/>
      <c r="T267" s="113"/>
      <c r="U267" s="114"/>
      <c r="V267" s="114"/>
      <c r="W267" s="114"/>
      <c r="X267" s="114"/>
      <c r="Y267" s="115"/>
      <c r="Z267" s="116"/>
      <c r="AA267" s="117"/>
      <c r="AB267" s="118"/>
      <c r="AC267" s="25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ht="12.75">
      <c r="A268" s="71" t="s">
        <v>90</v>
      </c>
      <c r="B268" s="30"/>
      <c r="C268" s="72"/>
      <c r="D268" s="30"/>
      <c r="E268" s="30"/>
      <c r="F268" s="73"/>
      <c r="G268" s="73"/>
      <c r="H268" s="72" t="s">
        <v>91</v>
      </c>
      <c r="I268" s="30"/>
      <c r="J268" s="30"/>
      <c r="K268" s="72" t="s">
        <v>92</v>
      </c>
      <c r="L268" s="72"/>
      <c r="M268" s="74"/>
      <c r="N268" s="74"/>
      <c r="O268" s="74"/>
      <c r="P268" s="74"/>
      <c r="Q268" s="74"/>
      <c r="R268" s="72" t="s">
        <v>3</v>
      </c>
      <c r="S268" s="30"/>
      <c r="T268" s="72" t="s">
        <v>4</v>
      </c>
      <c r="U268" s="30"/>
      <c r="V268" s="75"/>
      <c r="W268" s="75"/>
      <c r="X268" s="75"/>
      <c r="Y268" s="75"/>
      <c r="Z268" s="75"/>
      <c r="AA268" s="75"/>
      <c r="AB268" s="76"/>
      <c r="AC268" s="25"/>
      <c r="AD268" s="26"/>
      <c r="AE268" s="65"/>
      <c r="AF268" s="65"/>
      <c r="AG268" s="26"/>
      <c r="AH268" s="26"/>
      <c r="AI268" s="26"/>
      <c r="AJ268" s="65"/>
      <c r="AK268" s="26"/>
      <c r="AL268" s="26"/>
      <c r="AM268" s="26"/>
      <c r="AN268" s="26"/>
    </row>
    <row r="269" spans="1:40" ht="12.75">
      <c r="A269" s="77"/>
      <c r="B269" s="78" t="s">
        <v>93</v>
      </c>
      <c r="C269" s="79"/>
      <c r="D269" s="80" t="s">
        <v>60</v>
      </c>
      <c r="E269" s="79" t="s">
        <v>94</v>
      </c>
      <c r="F269" s="79" t="s">
        <v>95</v>
      </c>
      <c r="G269" s="79" t="s">
        <v>96</v>
      </c>
      <c r="H269" s="79" t="s">
        <v>97</v>
      </c>
      <c r="I269" s="81"/>
      <c r="J269" s="81"/>
      <c r="K269" s="79" t="s">
        <v>97</v>
      </c>
      <c r="L269" s="79" t="s">
        <v>92</v>
      </c>
      <c r="M269" s="82"/>
      <c r="N269" s="83" t="s">
        <v>98</v>
      </c>
      <c r="O269" s="82"/>
      <c r="P269" s="79" t="s">
        <v>99</v>
      </c>
      <c r="Q269" s="82"/>
      <c r="R269" s="79" t="s">
        <v>100</v>
      </c>
      <c r="S269" s="81"/>
      <c r="T269" s="79" t="s">
        <v>91</v>
      </c>
      <c r="U269" s="79" t="s">
        <v>101</v>
      </c>
      <c r="V269" s="79" t="s">
        <v>102</v>
      </c>
      <c r="W269" s="79" t="s">
        <v>52</v>
      </c>
      <c r="X269" s="79" t="s">
        <v>53</v>
      </c>
      <c r="Y269" s="79" t="s">
        <v>3</v>
      </c>
      <c r="Z269" s="79" t="s">
        <v>3</v>
      </c>
      <c r="AA269" s="79" t="s">
        <v>3</v>
      </c>
      <c r="AB269" s="84" t="s">
        <v>3</v>
      </c>
      <c r="AC269" s="25"/>
      <c r="AD269" s="26"/>
      <c r="AE269" s="65"/>
      <c r="AF269" s="65"/>
      <c r="AG269" s="26"/>
      <c r="AH269" s="26"/>
      <c r="AI269" s="26"/>
      <c r="AJ269" s="65"/>
      <c r="AK269" s="26"/>
      <c r="AL269" s="26"/>
      <c r="AM269" s="26"/>
      <c r="AN269" s="26"/>
    </row>
    <row r="270" spans="1:86" ht="12.75">
      <c r="A270" s="85" t="s">
        <v>103</v>
      </c>
      <c r="B270" s="86" t="s">
        <v>104</v>
      </c>
      <c r="C270" s="86" t="s">
        <v>105</v>
      </c>
      <c r="D270" s="86" t="s">
        <v>106</v>
      </c>
      <c r="E270" s="86" t="s">
        <v>107</v>
      </c>
      <c r="F270" s="86" t="s">
        <v>8</v>
      </c>
      <c r="G270" s="86" t="s">
        <v>8</v>
      </c>
      <c r="H270" s="86" t="s">
        <v>108</v>
      </c>
      <c r="I270" s="87"/>
      <c r="J270" s="87"/>
      <c r="K270" s="86" t="s">
        <v>109</v>
      </c>
      <c r="L270" s="86" t="s">
        <v>110</v>
      </c>
      <c r="M270" s="86" t="s">
        <v>52</v>
      </c>
      <c r="N270" s="86" t="s">
        <v>111</v>
      </c>
      <c r="O270" s="86" t="s">
        <v>102</v>
      </c>
      <c r="P270" s="86" t="s">
        <v>112</v>
      </c>
      <c r="Q270" s="86" t="s">
        <v>113</v>
      </c>
      <c r="R270" s="86" t="s">
        <v>61</v>
      </c>
      <c r="S270" s="87"/>
      <c r="T270" s="86" t="s">
        <v>110</v>
      </c>
      <c r="U270" s="86" t="s">
        <v>114</v>
      </c>
      <c r="V270" s="86" t="s">
        <v>61</v>
      </c>
      <c r="W270" s="86" t="s">
        <v>61</v>
      </c>
      <c r="X270" s="86" t="s">
        <v>61</v>
      </c>
      <c r="Y270" s="86" t="s">
        <v>61</v>
      </c>
      <c r="Z270" s="86" t="s">
        <v>115</v>
      </c>
      <c r="AA270" s="86" t="s">
        <v>28</v>
      </c>
      <c r="AB270" s="88" t="s">
        <v>116</v>
      </c>
      <c r="AC270" s="25"/>
      <c r="AD270" s="26"/>
      <c r="AE270" s="65"/>
      <c r="AF270" s="65"/>
      <c r="AG270" s="26"/>
      <c r="AH270" s="26"/>
      <c r="AI270" s="26"/>
      <c r="AJ270" s="65"/>
      <c r="AK270" s="26"/>
      <c r="AL270" s="26"/>
      <c r="AM270" s="26"/>
      <c r="AN270" s="26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</row>
    <row r="271" spans="1:40" ht="12.75">
      <c r="A271" s="177"/>
      <c r="B271" s="178"/>
      <c r="C271" s="153"/>
      <c r="D271" s="178"/>
      <c r="E271" s="178"/>
      <c r="F271" s="178"/>
      <c r="G271" s="178"/>
      <c r="H271" s="178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90"/>
      <c r="AC271" s="91"/>
      <c r="AD271" s="92"/>
      <c r="AE271" s="65"/>
      <c r="AF271" s="65"/>
      <c r="AG271" s="26"/>
      <c r="AH271" s="26"/>
      <c r="AI271" s="26"/>
      <c r="AJ271" s="65"/>
      <c r="AK271" s="26"/>
      <c r="AL271" s="26"/>
      <c r="AM271" s="26"/>
      <c r="AN271" s="26"/>
    </row>
    <row r="272" spans="1:40" ht="12.75">
      <c r="A272" s="152"/>
      <c r="B272" s="94"/>
      <c r="C272" s="153"/>
      <c r="D272" s="154"/>
      <c r="E272" s="148"/>
      <c r="F272" s="155"/>
      <c r="G272" s="155"/>
      <c r="H272" s="156"/>
      <c r="I272" s="97">
        <f aca="true" t="shared" si="126" ref="I272:I288">IF(MOD(F272,7)=0,F272+2,IF(MOD(F272,7)=1,F272+1,F272))</f>
        <v>2</v>
      </c>
      <c r="J272" s="98">
        <f aca="true" t="shared" si="127" ref="J272:J288">IF(MOD(G272,7)=0,G272+2,IF(MOD(G272,7)=1,G272+1,G272))</f>
        <v>2</v>
      </c>
      <c r="K272" s="141">
        <f aca="true" t="shared" si="128" ref="K272:K288">(IF(OR(MOD(G272,7)=1,MOD(G272,7)=0),(J272-I272),J272-I272+1))-((((J272-(MOD(J272,7)))-(I272-(MOD(I272,7))))/7)*2)</f>
        <v>0</v>
      </c>
      <c r="L272" s="141">
        <f aca="true" t="shared" si="129" ref="L272:L288">IF(G272&lt;=$B$9,0,IF(F272&gt;=$B$9,K272,(IF(OR(MOD(G272,7)=1,MOD(G272,7)=0),(J272-($B$9+2)),(J272-($B$9+1))))-(((J272-MOD(J272,7)+1)-($B$9+1))/7*2)))</f>
        <v>0</v>
      </c>
      <c r="M272" s="148">
        <v>0</v>
      </c>
      <c r="N272" s="141">
        <f aca="true" t="shared" si="130" ref="N272:N288">IF(G272&lt;=$B$9,0,IF(F272&gt;=$B$9,(VLOOKUP(F272,$F$392:$G$404,2)-VLOOKUP(G272,$F$392:$G$404,2))*-1,(VLOOKUP($B$9,$F$392:$G$406,2)-VLOOKUP(G272,$F$392:$G$404,2))*-1))*(VLOOKUP(E272,$F$408:$G$419,2))</f>
        <v>0</v>
      </c>
      <c r="O272" s="148">
        <v>0</v>
      </c>
      <c r="P272" s="148">
        <v>0</v>
      </c>
      <c r="Q272" s="148">
        <f aca="true" t="shared" si="131" ref="Q272:Q288">IF(AND(E272&gt;=0,E272&lt;=4),(L272*-0.15-N272),IF(AND(E272&gt;=5,E272&lt;=6),(L272*-0.125-N272),IF(AND(E272&gt;=7,E272&lt;=7),(L272*-0.15-N272),IF(AND(E272&gt;=8,E272&lt;=11),(0),IF(AND(E272&gt;=12,E272&lt;=12),(L272*-0.06-N272))))))</f>
        <v>0</v>
      </c>
      <c r="R272" s="141">
        <f>SUM(M272:Q272)</f>
        <v>0</v>
      </c>
      <c r="S272" s="143">
        <v>0</v>
      </c>
      <c r="T272" s="141">
        <f aca="true" t="shared" si="132" ref="T272:T288">IF(L272&lt;=0,0,IF(L272&lt;=ABS(R272),0,IF(B272&gt;150,(L272/14),(H272*(L272+R272))+(1.5*S272))))</f>
        <v>0</v>
      </c>
      <c r="U272" s="144">
        <f aca="true" t="shared" si="133" ref="U272:U288">IF(B272&gt;150,((B272/(K272/14))*T272),(B272*T272))</f>
        <v>0</v>
      </c>
      <c r="V272" s="144">
        <f aca="true" t="shared" si="134" ref="V272:V288">VLOOKUP(E272,$S$8:$AA$20,4)*U272</f>
        <v>0</v>
      </c>
      <c r="W272" s="144">
        <f aca="true" t="shared" si="135" ref="W272:W288">VLOOKUP(E272,$S$8:$AA$20,5)*U272</f>
        <v>0</v>
      </c>
      <c r="X272" s="144">
        <f aca="true" t="shared" si="136" ref="X272:X288">VLOOKUP(E272,$S$8:$AA$20,6)*U272</f>
        <v>0</v>
      </c>
      <c r="Y272" s="144">
        <f>SUM(V272+W272+X272)</f>
        <v>0</v>
      </c>
      <c r="Z272" s="144">
        <f>SUM(U272:X272)</f>
        <v>0</v>
      </c>
      <c r="AA272" s="144">
        <f aca="true" t="shared" si="137" ref="AA272:AA288">VLOOKUP(E272,$S$8:$AA$19,9)*Z272</f>
        <v>0</v>
      </c>
      <c r="AB272" s="145">
        <f>Z272+AA272</f>
        <v>0</v>
      </c>
      <c r="AC272" s="91"/>
      <c r="AD272" s="92"/>
      <c r="AE272" s="65"/>
      <c r="AF272" s="65"/>
      <c r="AG272" s="26"/>
      <c r="AH272" s="26"/>
      <c r="AI272" s="26"/>
      <c r="AJ272" s="26"/>
      <c r="AK272" s="26"/>
      <c r="AL272" s="26"/>
      <c r="AM272" s="26"/>
      <c r="AN272" s="26"/>
    </row>
    <row r="273" spans="1:40" ht="12.75">
      <c r="A273" s="152"/>
      <c r="B273" s="94"/>
      <c r="C273" s="153"/>
      <c r="D273" s="154"/>
      <c r="E273" s="148"/>
      <c r="F273" s="155"/>
      <c r="G273" s="155"/>
      <c r="H273" s="156"/>
      <c r="I273" s="97">
        <f t="shared" si="126"/>
        <v>2</v>
      </c>
      <c r="J273" s="98">
        <f t="shared" si="127"/>
        <v>2</v>
      </c>
      <c r="K273" s="141">
        <f t="shared" si="128"/>
        <v>0</v>
      </c>
      <c r="L273" s="141">
        <f t="shared" si="129"/>
        <v>0</v>
      </c>
      <c r="M273" s="148">
        <v>0</v>
      </c>
      <c r="N273" s="141">
        <f t="shared" si="130"/>
        <v>0</v>
      </c>
      <c r="O273" s="148">
        <v>0</v>
      </c>
      <c r="P273" s="148">
        <v>0</v>
      </c>
      <c r="Q273" s="148">
        <f t="shared" si="131"/>
        <v>0</v>
      </c>
      <c r="R273" s="141">
        <f aca="true" t="shared" si="138" ref="R273:R288">SUM(M273:Q273)</f>
        <v>0</v>
      </c>
      <c r="S273" s="143">
        <v>0</v>
      </c>
      <c r="T273" s="141">
        <f t="shared" si="132"/>
        <v>0</v>
      </c>
      <c r="U273" s="144">
        <f t="shared" si="133"/>
        <v>0</v>
      </c>
      <c r="V273" s="144">
        <f t="shared" si="134"/>
        <v>0</v>
      </c>
      <c r="W273" s="144">
        <f t="shared" si="135"/>
        <v>0</v>
      </c>
      <c r="X273" s="144">
        <f t="shared" si="136"/>
        <v>0</v>
      </c>
      <c r="Y273" s="144">
        <f aca="true" t="shared" si="139" ref="Y273:Y288">SUM(V273+W273+X273)</f>
        <v>0</v>
      </c>
      <c r="Z273" s="144">
        <f aca="true" t="shared" si="140" ref="Z273:Z288">SUM(U273:X273)</f>
        <v>0</v>
      </c>
      <c r="AA273" s="144">
        <f t="shared" si="137"/>
        <v>0</v>
      </c>
      <c r="AB273" s="145">
        <f aca="true" t="shared" si="141" ref="AB273:AB288">Z273+AA273</f>
        <v>0</v>
      </c>
      <c r="AC273" s="91"/>
      <c r="AD273" s="92"/>
      <c r="AE273" s="65"/>
      <c r="AF273" s="65"/>
      <c r="AG273" s="26"/>
      <c r="AH273" s="26"/>
      <c r="AI273" s="26"/>
      <c r="AJ273" s="26"/>
      <c r="AK273" s="26"/>
      <c r="AL273" s="26"/>
      <c r="AM273" s="26"/>
      <c r="AN273" s="26"/>
    </row>
    <row r="274" spans="1:40" ht="12.75">
      <c r="A274" s="152"/>
      <c r="B274" s="94"/>
      <c r="C274" s="153"/>
      <c r="D274" s="154"/>
      <c r="E274" s="148"/>
      <c r="F274" s="155"/>
      <c r="G274" s="155"/>
      <c r="H274" s="156"/>
      <c r="I274" s="97">
        <f t="shared" si="126"/>
        <v>2</v>
      </c>
      <c r="J274" s="98">
        <f t="shared" si="127"/>
        <v>2</v>
      </c>
      <c r="K274" s="141">
        <f t="shared" si="128"/>
        <v>0</v>
      </c>
      <c r="L274" s="141">
        <f t="shared" si="129"/>
        <v>0</v>
      </c>
      <c r="M274" s="148">
        <v>0</v>
      </c>
      <c r="N274" s="141">
        <f t="shared" si="130"/>
        <v>0</v>
      </c>
      <c r="O274" s="148">
        <v>0</v>
      </c>
      <c r="P274" s="148">
        <v>0</v>
      </c>
      <c r="Q274" s="148">
        <f t="shared" si="131"/>
        <v>0</v>
      </c>
      <c r="R274" s="141">
        <f t="shared" si="138"/>
        <v>0</v>
      </c>
      <c r="S274" s="143">
        <v>0</v>
      </c>
      <c r="T274" s="141">
        <f t="shared" si="132"/>
        <v>0</v>
      </c>
      <c r="U274" s="144">
        <f t="shared" si="133"/>
        <v>0</v>
      </c>
      <c r="V274" s="144">
        <f t="shared" si="134"/>
        <v>0</v>
      </c>
      <c r="W274" s="144">
        <f t="shared" si="135"/>
        <v>0</v>
      </c>
      <c r="X274" s="144">
        <f t="shared" si="136"/>
        <v>0</v>
      </c>
      <c r="Y274" s="144">
        <f t="shared" si="139"/>
        <v>0</v>
      </c>
      <c r="Z274" s="144">
        <f t="shared" si="140"/>
        <v>0</v>
      </c>
      <c r="AA274" s="144">
        <f t="shared" si="137"/>
        <v>0</v>
      </c>
      <c r="AB274" s="145">
        <f t="shared" si="141"/>
        <v>0</v>
      </c>
      <c r="AC274" s="25"/>
      <c r="AD274" s="26"/>
      <c r="AE274" s="65"/>
      <c r="AF274" s="65"/>
      <c r="AG274" s="26"/>
      <c r="AH274" s="26"/>
      <c r="AI274" s="26"/>
      <c r="AJ274" s="26"/>
      <c r="AK274" s="26"/>
      <c r="AL274" s="26"/>
      <c r="AM274" s="26"/>
      <c r="AN274" s="26"/>
    </row>
    <row r="275" spans="1:40" ht="12.75">
      <c r="A275" s="152"/>
      <c r="B275" s="94"/>
      <c r="C275" s="153"/>
      <c r="D275" s="154"/>
      <c r="E275" s="148"/>
      <c r="F275" s="155"/>
      <c r="G275" s="155"/>
      <c r="H275" s="156"/>
      <c r="I275" s="97">
        <f t="shared" si="126"/>
        <v>2</v>
      </c>
      <c r="J275" s="98">
        <f t="shared" si="127"/>
        <v>2</v>
      </c>
      <c r="K275" s="141">
        <f t="shared" si="128"/>
        <v>0</v>
      </c>
      <c r="L275" s="141">
        <f t="shared" si="129"/>
        <v>0</v>
      </c>
      <c r="M275" s="148">
        <v>0</v>
      </c>
      <c r="N275" s="141">
        <f t="shared" si="130"/>
        <v>0</v>
      </c>
      <c r="O275" s="148">
        <v>0</v>
      </c>
      <c r="P275" s="148">
        <v>0</v>
      </c>
      <c r="Q275" s="148">
        <f t="shared" si="131"/>
        <v>0</v>
      </c>
      <c r="R275" s="141">
        <f t="shared" si="138"/>
        <v>0</v>
      </c>
      <c r="S275" s="143">
        <v>0</v>
      </c>
      <c r="T275" s="141">
        <f t="shared" si="132"/>
        <v>0</v>
      </c>
      <c r="U275" s="144">
        <f t="shared" si="133"/>
        <v>0</v>
      </c>
      <c r="V275" s="144">
        <f t="shared" si="134"/>
        <v>0</v>
      </c>
      <c r="W275" s="144">
        <f t="shared" si="135"/>
        <v>0</v>
      </c>
      <c r="X275" s="144">
        <f t="shared" si="136"/>
        <v>0</v>
      </c>
      <c r="Y275" s="144">
        <f t="shared" si="139"/>
        <v>0</v>
      </c>
      <c r="Z275" s="144">
        <f t="shared" si="140"/>
        <v>0</v>
      </c>
      <c r="AA275" s="144">
        <f t="shared" si="137"/>
        <v>0</v>
      </c>
      <c r="AB275" s="145">
        <f t="shared" si="141"/>
        <v>0</v>
      </c>
      <c r="AC275" s="25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ht="12.75">
      <c r="A276" s="152"/>
      <c r="B276" s="157"/>
      <c r="C276" s="153"/>
      <c r="D276" s="154"/>
      <c r="E276" s="148"/>
      <c r="F276" s="158"/>
      <c r="G276" s="158"/>
      <c r="H276" s="156"/>
      <c r="I276" s="97">
        <f t="shared" si="126"/>
        <v>2</v>
      </c>
      <c r="J276" s="98">
        <f t="shared" si="127"/>
        <v>2</v>
      </c>
      <c r="K276" s="141">
        <f t="shared" si="128"/>
        <v>0</v>
      </c>
      <c r="L276" s="141">
        <f t="shared" si="129"/>
        <v>0</v>
      </c>
      <c r="M276" s="148">
        <v>0</v>
      </c>
      <c r="N276" s="141">
        <f t="shared" si="130"/>
        <v>0</v>
      </c>
      <c r="O276" s="148">
        <v>0</v>
      </c>
      <c r="P276" s="148">
        <v>0</v>
      </c>
      <c r="Q276" s="148">
        <f t="shared" si="131"/>
        <v>0</v>
      </c>
      <c r="R276" s="141">
        <f t="shared" si="138"/>
        <v>0</v>
      </c>
      <c r="S276" s="143">
        <v>0</v>
      </c>
      <c r="T276" s="141">
        <f t="shared" si="132"/>
        <v>0</v>
      </c>
      <c r="U276" s="144">
        <f t="shared" si="133"/>
        <v>0</v>
      </c>
      <c r="V276" s="144">
        <f t="shared" si="134"/>
        <v>0</v>
      </c>
      <c r="W276" s="144">
        <f t="shared" si="135"/>
        <v>0</v>
      </c>
      <c r="X276" s="144">
        <f t="shared" si="136"/>
        <v>0</v>
      </c>
      <c r="Y276" s="144">
        <f t="shared" si="139"/>
        <v>0</v>
      </c>
      <c r="Z276" s="144">
        <f t="shared" si="140"/>
        <v>0</v>
      </c>
      <c r="AA276" s="144">
        <f t="shared" si="137"/>
        <v>0</v>
      </c>
      <c r="AB276" s="145">
        <f t="shared" si="141"/>
        <v>0</v>
      </c>
      <c r="AC276" s="25"/>
      <c r="AD276" s="26"/>
      <c r="AE276" s="65"/>
      <c r="AF276" s="65"/>
      <c r="AG276" s="26"/>
      <c r="AH276" s="26"/>
      <c r="AI276" s="26"/>
      <c r="AJ276" s="26"/>
      <c r="AK276" s="26"/>
      <c r="AL276" s="26"/>
      <c r="AM276" s="26"/>
      <c r="AN276" s="26"/>
    </row>
    <row r="277" spans="1:40" ht="12.75">
      <c r="A277" s="152"/>
      <c r="B277" s="157"/>
      <c r="C277" s="153"/>
      <c r="D277" s="154"/>
      <c r="E277" s="148"/>
      <c r="F277" s="158"/>
      <c r="G277" s="158"/>
      <c r="H277" s="156"/>
      <c r="I277" s="97">
        <f t="shared" si="126"/>
        <v>2</v>
      </c>
      <c r="J277" s="98">
        <f t="shared" si="127"/>
        <v>2</v>
      </c>
      <c r="K277" s="141">
        <f t="shared" si="128"/>
        <v>0</v>
      </c>
      <c r="L277" s="141">
        <f t="shared" si="129"/>
        <v>0</v>
      </c>
      <c r="M277" s="148">
        <v>0</v>
      </c>
      <c r="N277" s="141">
        <f t="shared" si="130"/>
        <v>0</v>
      </c>
      <c r="O277" s="148">
        <v>0</v>
      </c>
      <c r="P277" s="148">
        <v>0</v>
      </c>
      <c r="Q277" s="148">
        <f t="shared" si="131"/>
        <v>0</v>
      </c>
      <c r="R277" s="141">
        <f t="shared" si="138"/>
        <v>0</v>
      </c>
      <c r="S277" s="143">
        <v>0</v>
      </c>
      <c r="T277" s="141">
        <f t="shared" si="132"/>
        <v>0</v>
      </c>
      <c r="U277" s="144">
        <f t="shared" si="133"/>
        <v>0</v>
      </c>
      <c r="V277" s="144">
        <f t="shared" si="134"/>
        <v>0</v>
      </c>
      <c r="W277" s="144">
        <f t="shared" si="135"/>
        <v>0</v>
      </c>
      <c r="X277" s="144">
        <f t="shared" si="136"/>
        <v>0</v>
      </c>
      <c r="Y277" s="144">
        <f t="shared" si="139"/>
        <v>0</v>
      </c>
      <c r="Z277" s="144">
        <f t="shared" si="140"/>
        <v>0</v>
      </c>
      <c r="AA277" s="144">
        <f t="shared" si="137"/>
        <v>0</v>
      </c>
      <c r="AB277" s="145">
        <f t="shared" si="141"/>
        <v>0</v>
      </c>
      <c r="AC277" s="25"/>
      <c r="AD277" s="26"/>
      <c r="AE277" s="65"/>
      <c r="AF277" s="65"/>
      <c r="AG277" s="26"/>
      <c r="AH277" s="26"/>
      <c r="AI277" s="26"/>
      <c r="AJ277" s="26"/>
      <c r="AK277" s="26"/>
      <c r="AL277" s="26"/>
      <c r="AM277" s="26"/>
      <c r="AN277" s="26"/>
    </row>
    <row r="278" spans="1:40" ht="12.75">
      <c r="A278" s="152"/>
      <c r="B278" s="157"/>
      <c r="C278" s="153"/>
      <c r="D278" s="154"/>
      <c r="E278" s="148"/>
      <c r="F278" s="158"/>
      <c r="G278" s="158"/>
      <c r="H278" s="156"/>
      <c r="I278" s="97">
        <f t="shared" si="126"/>
        <v>2</v>
      </c>
      <c r="J278" s="98">
        <f t="shared" si="127"/>
        <v>2</v>
      </c>
      <c r="K278" s="141">
        <f t="shared" si="128"/>
        <v>0</v>
      </c>
      <c r="L278" s="141">
        <f t="shared" si="129"/>
        <v>0</v>
      </c>
      <c r="M278" s="148">
        <v>0</v>
      </c>
      <c r="N278" s="141">
        <f t="shared" si="130"/>
        <v>0</v>
      </c>
      <c r="O278" s="148">
        <v>0</v>
      </c>
      <c r="P278" s="148">
        <v>0</v>
      </c>
      <c r="Q278" s="148">
        <f t="shared" si="131"/>
        <v>0</v>
      </c>
      <c r="R278" s="141">
        <f t="shared" si="138"/>
        <v>0</v>
      </c>
      <c r="S278" s="143">
        <v>0</v>
      </c>
      <c r="T278" s="141">
        <f t="shared" si="132"/>
        <v>0</v>
      </c>
      <c r="U278" s="144">
        <f t="shared" si="133"/>
        <v>0</v>
      </c>
      <c r="V278" s="144">
        <f t="shared" si="134"/>
        <v>0</v>
      </c>
      <c r="W278" s="144">
        <f t="shared" si="135"/>
        <v>0</v>
      </c>
      <c r="X278" s="144">
        <f t="shared" si="136"/>
        <v>0</v>
      </c>
      <c r="Y278" s="144">
        <f t="shared" si="139"/>
        <v>0</v>
      </c>
      <c r="Z278" s="144">
        <f t="shared" si="140"/>
        <v>0</v>
      </c>
      <c r="AA278" s="144">
        <f t="shared" si="137"/>
        <v>0</v>
      </c>
      <c r="AB278" s="145">
        <f t="shared" si="141"/>
        <v>0</v>
      </c>
      <c r="AC278" s="25"/>
      <c r="AD278" s="26"/>
      <c r="AE278" s="65"/>
      <c r="AF278" s="65"/>
      <c r="AG278" s="26"/>
      <c r="AH278" s="26"/>
      <c r="AI278" s="26"/>
      <c r="AJ278" s="26"/>
      <c r="AK278" s="26"/>
      <c r="AL278" s="26"/>
      <c r="AM278" s="26"/>
      <c r="AN278" s="26"/>
    </row>
    <row r="279" spans="1:40" ht="12.75">
      <c r="A279" s="152"/>
      <c r="B279" s="157"/>
      <c r="C279" s="153"/>
      <c r="D279" s="154"/>
      <c r="E279" s="148"/>
      <c r="F279" s="158"/>
      <c r="G279" s="158"/>
      <c r="H279" s="156"/>
      <c r="I279" s="97">
        <f t="shared" si="126"/>
        <v>2</v>
      </c>
      <c r="J279" s="98">
        <f t="shared" si="127"/>
        <v>2</v>
      </c>
      <c r="K279" s="141">
        <f t="shared" si="128"/>
        <v>0</v>
      </c>
      <c r="L279" s="141">
        <f t="shared" si="129"/>
        <v>0</v>
      </c>
      <c r="M279" s="148">
        <v>0</v>
      </c>
      <c r="N279" s="141">
        <f t="shared" si="130"/>
        <v>0</v>
      </c>
      <c r="O279" s="148">
        <v>0</v>
      </c>
      <c r="P279" s="148">
        <v>0</v>
      </c>
      <c r="Q279" s="148">
        <f t="shared" si="131"/>
        <v>0</v>
      </c>
      <c r="R279" s="141">
        <f t="shared" si="138"/>
        <v>0</v>
      </c>
      <c r="S279" s="143">
        <v>0</v>
      </c>
      <c r="T279" s="141">
        <f t="shared" si="132"/>
        <v>0</v>
      </c>
      <c r="U279" s="144">
        <f t="shared" si="133"/>
        <v>0</v>
      </c>
      <c r="V279" s="144">
        <f t="shared" si="134"/>
        <v>0</v>
      </c>
      <c r="W279" s="144">
        <f t="shared" si="135"/>
        <v>0</v>
      </c>
      <c r="X279" s="144">
        <f t="shared" si="136"/>
        <v>0</v>
      </c>
      <c r="Y279" s="144">
        <f t="shared" si="139"/>
        <v>0</v>
      </c>
      <c r="Z279" s="144">
        <f t="shared" si="140"/>
        <v>0</v>
      </c>
      <c r="AA279" s="144">
        <f t="shared" si="137"/>
        <v>0</v>
      </c>
      <c r="AB279" s="145">
        <f t="shared" si="141"/>
        <v>0</v>
      </c>
      <c r="AC279" s="25"/>
      <c r="AD279" s="26"/>
      <c r="AE279" s="65"/>
      <c r="AF279" s="65"/>
      <c r="AG279" s="26"/>
      <c r="AH279" s="26"/>
      <c r="AI279" s="26"/>
      <c r="AJ279" s="26"/>
      <c r="AK279" s="26"/>
      <c r="AL279" s="26"/>
      <c r="AM279" s="26"/>
      <c r="AN279" s="26"/>
    </row>
    <row r="280" spans="1:40" ht="12.75">
      <c r="A280" s="152"/>
      <c r="B280" s="157"/>
      <c r="C280" s="153"/>
      <c r="D280" s="154"/>
      <c r="E280" s="148"/>
      <c r="F280" s="158"/>
      <c r="G280" s="158"/>
      <c r="H280" s="156"/>
      <c r="I280" s="97">
        <f t="shared" si="126"/>
        <v>2</v>
      </c>
      <c r="J280" s="98">
        <f t="shared" si="127"/>
        <v>2</v>
      </c>
      <c r="K280" s="141">
        <f t="shared" si="128"/>
        <v>0</v>
      </c>
      <c r="L280" s="141">
        <f t="shared" si="129"/>
        <v>0</v>
      </c>
      <c r="M280" s="148">
        <v>0</v>
      </c>
      <c r="N280" s="141">
        <f t="shared" si="130"/>
        <v>0</v>
      </c>
      <c r="O280" s="148">
        <v>0</v>
      </c>
      <c r="P280" s="148">
        <v>0</v>
      </c>
      <c r="Q280" s="148">
        <f t="shared" si="131"/>
        <v>0</v>
      </c>
      <c r="R280" s="141">
        <f t="shared" si="138"/>
        <v>0</v>
      </c>
      <c r="S280" s="143">
        <v>0</v>
      </c>
      <c r="T280" s="141">
        <f t="shared" si="132"/>
        <v>0</v>
      </c>
      <c r="U280" s="144">
        <f t="shared" si="133"/>
        <v>0</v>
      </c>
      <c r="V280" s="144">
        <f t="shared" si="134"/>
        <v>0</v>
      </c>
      <c r="W280" s="144">
        <f t="shared" si="135"/>
        <v>0</v>
      </c>
      <c r="X280" s="144">
        <f t="shared" si="136"/>
        <v>0</v>
      </c>
      <c r="Y280" s="144">
        <f t="shared" si="139"/>
        <v>0</v>
      </c>
      <c r="Z280" s="144">
        <f t="shared" si="140"/>
        <v>0</v>
      </c>
      <c r="AA280" s="144">
        <f t="shared" si="137"/>
        <v>0</v>
      </c>
      <c r="AB280" s="145">
        <f t="shared" si="141"/>
        <v>0</v>
      </c>
      <c r="AC280" s="25"/>
      <c r="AD280" s="26"/>
      <c r="AE280" s="65"/>
      <c r="AF280" s="65"/>
      <c r="AG280" s="26"/>
      <c r="AH280" s="26"/>
      <c r="AI280" s="26"/>
      <c r="AJ280" s="26"/>
      <c r="AK280" s="26"/>
      <c r="AL280" s="26"/>
      <c r="AM280" s="26"/>
      <c r="AN280" s="26"/>
    </row>
    <row r="281" spans="1:40" ht="12.75">
      <c r="A281" s="152"/>
      <c r="B281" s="157"/>
      <c r="C281" s="153"/>
      <c r="D281" s="154"/>
      <c r="E281" s="148"/>
      <c r="F281" s="158"/>
      <c r="G281" s="158"/>
      <c r="H281" s="156"/>
      <c r="I281" s="97">
        <f t="shared" si="126"/>
        <v>2</v>
      </c>
      <c r="J281" s="98">
        <f t="shared" si="127"/>
        <v>2</v>
      </c>
      <c r="K281" s="141">
        <f t="shared" si="128"/>
        <v>0</v>
      </c>
      <c r="L281" s="141">
        <f t="shared" si="129"/>
        <v>0</v>
      </c>
      <c r="M281" s="148">
        <v>0</v>
      </c>
      <c r="N281" s="141">
        <f t="shared" si="130"/>
        <v>0</v>
      </c>
      <c r="O281" s="148">
        <v>0</v>
      </c>
      <c r="P281" s="148">
        <v>0</v>
      </c>
      <c r="Q281" s="148">
        <f t="shared" si="131"/>
        <v>0</v>
      </c>
      <c r="R281" s="141">
        <f t="shared" si="138"/>
        <v>0</v>
      </c>
      <c r="S281" s="143">
        <v>0</v>
      </c>
      <c r="T281" s="141">
        <f t="shared" si="132"/>
        <v>0</v>
      </c>
      <c r="U281" s="144">
        <f t="shared" si="133"/>
        <v>0</v>
      </c>
      <c r="V281" s="144">
        <f t="shared" si="134"/>
        <v>0</v>
      </c>
      <c r="W281" s="144">
        <f t="shared" si="135"/>
        <v>0</v>
      </c>
      <c r="X281" s="144">
        <f t="shared" si="136"/>
        <v>0</v>
      </c>
      <c r="Y281" s="144">
        <f t="shared" si="139"/>
        <v>0</v>
      </c>
      <c r="Z281" s="144">
        <f t="shared" si="140"/>
        <v>0</v>
      </c>
      <c r="AA281" s="144">
        <f t="shared" si="137"/>
        <v>0</v>
      </c>
      <c r="AB281" s="145">
        <f t="shared" si="141"/>
        <v>0</v>
      </c>
      <c r="AC281" s="25"/>
      <c r="AD281" s="26"/>
      <c r="AE281" s="65"/>
      <c r="AF281" s="65"/>
      <c r="AG281" s="26"/>
      <c r="AH281" s="26"/>
      <c r="AI281" s="26"/>
      <c r="AJ281" s="26"/>
      <c r="AK281" s="26"/>
      <c r="AL281" s="26"/>
      <c r="AM281" s="26"/>
      <c r="AN281" s="26"/>
    </row>
    <row r="282" spans="1:40" ht="12.75">
      <c r="A282" s="152"/>
      <c r="B282" s="157"/>
      <c r="C282" s="153"/>
      <c r="D282" s="154"/>
      <c r="E282" s="148"/>
      <c r="F282" s="158"/>
      <c r="G282" s="158"/>
      <c r="H282" s="156"/>
      <c r="I282" s="97">
        <f t="shared" si="126"/>
        <v>2</v>
      </c>
      <c r="J282" s="98">
        <f t="shared" si="127"/>
        <v>2</v>
      </c>
      <c r="K282" s="141">
        <f t="shared" si="128"/>
        <v>0</v>
      </c>
      <c r="L282" s="141">
        <f t="shared" si="129"/>
        <v>0</v>
      </c>
      <c r="M282" s="148">
        <v>0</v>
      </c>
      <c r="N282" s="141">
        <f t="shared" si="130"/>
        <v>0</v>
      </c>
      <c r="O282" s="148">
        <v>0</v>
      </c>
      <c r="P282" s="148">
        <v>0</v>
      </c>
      <c r="Q282" s="148">
        <f t="shared" si="131"/>
        <v>0</v>
      </c>
      <c r="R282" s="141">
        <f t="shared" si="138"/>
        <v>0</v>
      </c>
      <c r="S282" s="143">
        <v>0</v>
      </c>
      <c r="T282" s="141">
        <f t="shared" si="132"/>
        <v>0</v>
      </c>
      <c r="U282" s="144">
        <f t="shared" si="133"/>
        <v>0</v>
      </c>
      <c r="V282" s="144">
        <f t="shared" si="134"/>
        <v>0</v>
      </c>
      <c r="W282" s="144">
        <f t="shared" si="135"/>
        <v>0</v>
      </c>
      <c r="X282" s="144">
        <f t="shared" si="136"/>
        <v>0</v>
      </c>
      <c r="Y282" s="144">
        <f t="shared" si="139"/>
        <v>0</v>
      </c>
      <c r="Z282" s="144">
        <f t="shared" si="140"/>
        <v>0</v>
      </c>
      <c r="AA282" s="144">
        <f t="shared" si="137"/>
        <v>0</v>
      </c>
      <c r="AB282" s="145">
        <f t="shared" si="141"/>
        <v>0</v>
      </c>
      <c r="AC282" s="25"/>
      <c r="AD282" s="26"/>
      <c r="AE282" s="65"/>
      <c r="AF282" s="65"/>
      <c r="AG282" s="26"/>
      <c r="AH282" s="26"/>
      <c r="AI282" s="26"/>
      <c r="AJ282" s="26"/>
      <c r="AK282" s="26"/>
      <c r="AL282" s="26"/>
      <c r="AM282" s="26"/>
      <c r="AN282" s="26"/>
    </row>
    <row r="283" spans="1:40" ht="12.75">
      <c r="A283" s="152"/>
      <c r="B283" s="157"/>
      <c r="C283" s="153"/>
      <c r="D283" s="154"/>
      <c r="E283" s="148"/>
      <c r="F283" s="158"/>
      <c r="G283" s="158"/>
      <c r="H283" s="156"/>
      <c r="I283" s="97">
        <f t="shared" si="126"/>
        <v>2</v>
      </c>
      <c r="J283" s="98">
        <f t="shared" si="127"/>
        <v>2</v>
      </c>
      <c r="K283" s="141">
        <f t="shared" si="128"/>
        <v>0</v>
      </c>
      <c r="L283" s="141">
        <f t="shared" si="129"/>
        <v>0</v>
      </c>
      <c r="M283" s="148">
        <v>0</v>
      </c>
      <c r="N283" s="141">
        <f t="shared" si="130"/>
        <v>0</v>
      </c>
      <c r="O283" s="148">
        <v>0</v>
      </c>
      <c r="P283" s="148">
        <v>0</v>
      </c>
      <c r="Q283" s="148">
        <f t="shared" si="131"/>
        <v>0</v>
      </c>
      <c r="R283" s="141">
        <f t="shared" si="138"/>
        <v>0</v>
      </c>
      <c r="S283" s="143">
        <v>0</v>
      </c>
      <c r="T283" s="141">
        <f t="shared" si="132"/>
        <v>0</v>
      </c>
      <c r="U283" s="144">
        <f t="shared" si="133"/>
        <v>0</v>
      </c>
      <c r="V283" s="144">
        <f t="shared" si="134"/>
        <v>0</v>
      </c>
      <c r="W283" s="144">
        <f t="shared" si="135"/>
        <v>0</v>
      </c>
      <c r="X283" s="144">
        <f t="shared" si="136"/>
        <v>0</v>
      </c>
      <c r="Y283" s="144">
        <f t="shared" si="139"/>
        <v>0</v>
      </c>
      <c r="Z283" s="144">
        <f t="shared" si="140"/>
        <v>0</v>
      </c>
      <c r="AA283" s="144">
        <f t="shared" si="137"/>
        <v>0</v>
      </c>
      <c r="AB283" s="145">
        <f t="shared" si="141"/>
        <v>0</v>
      </c>
      <c r="AC283" s="25"/>
      <c r="AD283" s="26"/>
      <c r="AE283" s="65"/>
      <c r="AF283" s="65"/>
      <c r="AG283" s="26"/>
      <c r="AH283" s="26"/>
      <c r="AI283" s="26"/>
      <c r="AJ283" s="26"/>
      <c r="AK283" s="26"/>
      <c r="AL283" s="26"/>
      <c r="AM283" s="26"/>
      <c r="AN283" s="26"/>
    </row>
    <row r="284" spans="1:40" ht="12.75">
      <c r="A284" s="152"/>
      <c r="B284" s="157"/>
      <c r="C284" s="153"/>
      <c r="D284" s="154"/>
      <c r="E284" s="148"/>
      <c r="F284" s="158"/>
      <c r="G284" s="158"/>
      <c r="H284" s="156"/>
      <c r="I284" s="97">
        <f t="shared" si="126"/>
        <v>2</v>
      </c>
      <c r="J284" s="98">
        <f t="shared" si="127"/>
        <v>2</v>
      </c>
      <c r="K284" s="141">
        <f t="shared" si="128"/>
        <v>0</v>
      </c>
      <c r="L284" s="141">
        <f t="shared" si="129"/>
        <v>0</v>
      </c>
      <c r="M284" s="148">
        <v>0</v>
      </c>
      <c r="N284" s="141">
        <f t="shared" si="130"/>
        <v>0</v>
      </c>
      <c r="O284" s="148">
        <v>0</v>
      </c>
      <c r="P284" s="148">
        <v>0</v>
      </c>
      <c r="Q284" s="148">
        <f t="shared" si="131"/>
        <v>0</v>
      </c>
      <c r="R284" s="141">
        <f t="shared" si="138"/>
        <v>0</v>
      </c>
      <c r="S284" s="143">
        <v>0</v>
      </c>
      <c r="T284" s="141">
        <f t="shared" si="132"/>
        <v>0</v>
      </c>
      <c r="U284" s="144">
        <f t="shared" si="133"/>
        <v>0</v>
      </c>
      <c r="V284" s="144">
        <f t="shared" si="134"/>
        <v>0</v>
      </c>
      <c r="W284" s="144">
        <f t="shared" si="135"/>
        <v>0</v>
      </c>
      <c r="X284" s="144">
        <f t="shared" si="136"/>
        <v>0</v>
      </c>
      <c r="Y284" s="144">
        <f t="shared" si="139"/>
        <v>0</v>
      </c>
      <c r="Z284" s="144">
        <f t="shared" si="140"/>
        <v>0</v>
      </c>
      <c r="AA284" s="144">
        <f t="shared" si="137"/>
        <v>0</v>
      </c>
      <c r="AB284" s="145">
        <f t="shared" si="141"/>
        <v>0</v>
      </c>
      <c r="AC284" s="25"/>
      <c r="AD284" s="26"/>
      <c r="AE284" s="65"/>
      <c r="AF284" s="65"/>
      <c r="AG284" s="26"/>
      <c r="AH284" s="26"/>
      <c r="AI284" s="26"/>
      <c r="AJ284" s="26"/>
      <c r="AK284" s="26"/>
      <c r="AL284" s="26"/>
      <c r="AM284" s="26"/>
      <c r="AN284" s="26"/>
    </row>
    <row r="285" spans="1:40" ht="12.75">
      <c r="A285" s="152"/>
      <c r="B285" s="157"/>
      <c r="C285" s="153"/>
      <c r="D285" s="154"/>
      <c r="E285" s="148"/>
      <c r="F285" s="158"/>
      <c r="G285" s="158"/>
      <c r="H285" s="156"/>
      <c r="I285" s="97">
        <f t="shared" si="126"/>
        <v>2</v>
      </c>
      <c r="J285" s="98">
        <f t="shared" si="127"/>
        <v>2</v>
      </c>
      <c r="K285" s="141">
        <f t="shared" si="128"/>
        <v>0</v>
      </c>
      <c r="L285" s="141">
        <f t="shared" si="129"/>
        <v>0</v>
      </c>
      <c r="M285" s="148">
        <v>0</v>
      </c>
      <c r="N285" s="141">
        <f t="shared" si="130"/>
        <v>0</v>
      </c>
      <c r="O285" s="148">
        <v>0</v>
      </c>
      <c r="P285" s="148">
        <v>0</v>
      </c>
      <c r="Q285" s="148">
        <f t="shared" si="131"/>
        <v>0</v>
      </c>
      <c r="R285" s="141">
        <f t="shared" si="138"/>
        <v>0</v>
      </c>
      <c r="S285" s="143">
        <v>0</v>
      </c>
      <c r="T285" s="141">
        <f t="shared" si="132"/>
        <v>0</v>
      </c>
      <c r="U285" s="144">
        <f t="shared" si="133"/>
        <v>0</v>
      </c>
      <c r="V285" s="144">
        <f t="shared" si="134"/>
        <v>0</v>
      </c>
      <c r="W285" s="144">
        <f t="shared" si="135"/>
        <v>0</v>
      </c>
      <c r="X285" s="144">
        <f t="shared" si="136"/>
        <v>0</v>
      </c>
      <c r="Y285" s="144">
        <f t="shared" si="139"/>
        <v>0</v>
      </c>
      <c r="Z285" s="144">
        <f t="shared" si="140"/>
        <v>0</v>
      </c>
      <c r="AA285" s="144">
        <f t="shared" si="137"/>
        <v>0</v>
      </c>
      <c r="AB285" s="145">
        <f t="shared" si="141"/>
        <v>0</v>
      </c>
      <c r="AC285" s="25"/>
      <c r="AD285" s="26"/>
      <c r="AE285" s="65"/>
      <c r="AF285" s="65"/>
      <c r="AG285" s="26"/>
      <c r="AH285" s="26"/>
      <c r="AI285" s="26"/>
      <c r="AJ285" s="26"/>
      <c r="AK285" s="26"/>
      <c r="AL285" s="26"/>
      <c r="AM285" s="26"/>
      <c r="AN285" s="26"/>
    </row>
    <row r="286" spans="1:51" ht="12.75">
      <c r="A286" s="152"/>
      <c r="B286" s="157"/>
      <c r="C286" s="153"/>
      <c r="D286" s="154"/>
      <c r="E286" s="148"/>
      <c r="F286" s="158"/>
      <c r="G286" s="158"/>
      <c r="H286" s="156"/>
      <c r="I286" s="97">
        <f t="shared" si="126"/>
        <v>2</v>
      </c>
      <c r="J286" s="98">
        <f t="shared" si="127"/>
        <v>2</v>
      </c>
      <c r="K286" s="141">
        <f t="shared" si="128"/>
        <v>0</v>
      </c>
      <c r="L286" s="141">
        <f t="shared" si="129"/>
        <v>0</v>
      </c>
      <c r="M286" s="148">
        <v>0</v>
      </c>
      <c r="N286" s="141">
        <f t="shared" si="130"/>
        <v>0</v>
      </c>
      <c r="O286" s="148">
        <v>0</v>
      </c>
      <c r="P286" s="148">
        <v>0</v>
      </c>
      <c r="Q286" s="148">
        <f t="shared" si="131"/>
        <v>0</v>
      </c>
      <c r="R286" s="141">
        <f t="shared" si="138"/>
        <v>0</v>
      </c>
      <c r="S286" s="143">
        <v>0</v>
      </c>
      <c r="T286" s="141">
        <f t="shared" si="132"/>
        <v>0</v>
      </c>
      <c r="U286" s="144">
        <f t="shared" si="133"/>
        <v>0</v>
      </c>
      <c r="V286" s="144">
        <f t="shared" si="134"/>
        <v>0</v>
      </c>
      <c r="W286" s="144">
        <f t="shared" si="135"/>
        <v>0</v>
      </c>
      <c r="X286" s="144">
        <f t="shared" si="136"/>
        <v>0</v>
      </c>
      <c r="Y286" s="144">
        <f t="shared" si="139"/>
        <v>0</v>
      </c>
      <c r="Z286" s="144">
        <f t="shared" si="140"/>
        <v>0</v>
      </c>
      <c r="AA286" s="144">
        <f t="shared" si="137"/>
        <v>0</v>
      </c>
      <c r="AB286" s="145">
        <f t="shared" si="141"/>
        <v>0</v>
      </c>
      <c r="AC286" s="25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X286" s="70"/>
      <c r="AY286" s="70"/>
    </row>
    <row r="287" spans="1:40" ht="12.75">
      <c r="A287" s="152"/>
      <c r="B287" s="157"/>
      <c r="C287" s="153"/>
      <c r="D287" s="154"/>
      <c r="E287" s="148"/>
      <c r="F287" s="158"/>
      <c r="G287" s="158"/>
      <c r="H287" s="156"/>
      <c r="I287" s="97">
        <f t="shared" si="126"/>
        <v>2</v>
      </c>
      <c r="J287" s="98">
        <f t="shared" si="127"/>
        <v>2</v>
      </c>
      <c r="K287" s="141">
        <f t="shared" si="128"/>
        <v>0</v>
      </c>
      <c r="L287" s="141">
        <f t="shared" si="129"/>
        <v>0</v>
      </c>
      <c r="M287" s="148">
        <v>0</v>
      </c>
      <c r="N287" s="141">
        <f t="shared" si="130"/>
        <v>0</v>
      </c>
      <c r="O287" s="148">
        <v>0</v>
      </c>
      <c r="P287" s="148">
        <v>0</v>
      </c>
      <c r="Q287" s="148">
        <f t="shared" si="131"/>
        <v>0</v>
      </c>
      <c r="R287" s="141">
        <f t="shared" si="138"/>
        <v>0</v>
      </c>
      <c r="S287" s="143">
        <v>0</v>
      </c>
      <c r="T287" s="141">
        <f t="shared" si="132"/>
        <v>0</v>
      </c>
      <c r="U287" s="144">
        <f t="shared" si="133"/>
        <v>0</v>
      </c>
      <c r="V287" s="144">
        <f t="shared" si="134"/>
        <v>0</v>
      </c>
      <c r="W287" s="144">
        <f t="shared" si="135"/>
        <v>0</v>
      </c>
      <c r="X287" s="144">
        <f t="shared" si="136"/>
        <v>0</v>
      </c>
      <c r="Y287" s="144">
        <f t="shared" si="139"/>
        <v>0</v>
      </c>
      <c r="Z287" s="144">
        <f t="shared" si="140"/>
        <v>0</v>
      </c>
      <c r="AA287" s="144">
        <f t="shared" si="137"/>
        <v>0</v>
      </c>
      <c r="AB287" s="145">
        <f t="shared" si="141"/>
        <v>0</v>
      </c>
      <c r="AC287" s="25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 ht="12.75">
      <c r="A288" s="152"/>
      <c r="B288" s="157"/>
      <c r="C288" s="153"/>
      <c r="D288" s="154"/>
      <c r="E288" s="148"/>
      <c r="F288" s="158"/>
      <c r="G288" s="158"/>
      <c r="H288" s="156"/>
      <c r="I288" s="97">
        <f t="shared" si="126"/>
        <v>2</v>
      </c>
      <c r="J288" s="98">
        <f t="shared" si="127"/>
        <v>2</v>
      </c>
      <c r="K288" s="141">
        <f t="shared" si="128"/>
        <v>0</v>
      </c>
      <c r="L288" s="141">
        <f t="shared" si="129"/>
        <v>0</v>
      </c>
      <c r="M288" s="148">
        <v>0</v>
      </c>
      <c r="N288" s="141">
        <f t="shared" si="130"/>
        <v>0</v>
      </c>
      <c r="O288" s="148">
        <v>0</v>
      </c>
      <c r="P288" s="148">
        <v>0</v>
      </c>
      <c r="Q288" s="148">
        <f t="shared" si="131"/>
        <v>0</v>
      </c>
      <c r="R288" s="141">
        <f t="shared" si="138"/>
        <v>0</v>
      </c>
      <c r="S288" s="143">
        <v>0</v>
      </c>
      <c r="T288" s="141">
        <f t="shared" si="132"/>
        <v>0</v>
      </c>
      <c r="U288" s="144">
        <f t="shared" si="133"/>
        <v>0</v>
      </c>
      <c r="V288" s="144">
        <f t="shared" si="134"/>
        <v>0</v>
      </c>
      <c r="W288" s="144">
        <f t="shared" si="135"/>
        <v>0</v>
      </c>
      <c r="X288" s="144">
        <f t="shared" si="136"/>
        <v>0</v>
      </c>
      <c r="Y288" s="144">
        <f t="shared" si="139"/>
        <v>0</v>
      </c>
      <c r="Z288" s="144">
        <f t="shared" si="140"/>
        <v>0</v>
      </c>
      <c r="AA288" s="144">
        <f t="shared" si="137"/>
        <v>0</v>
      </c>
      <c r="AB288" s="145">
        <f t="shared" si="141"/>
        <v>0</v>
      </c>
      <c r="AC288" s="25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 ht="12.75">
      <c r="A289" s="93"/>
      <c r="B289" s="100"/>
      <c r="C289" s="89"/>
      <c r="D289" s="32"/>
      <c r="E289" s="32"/>
      <c r="F289" s="32"/>
      <c r="G289" s="32"/>
      <c r="H289" s="96"/>
      <c r="I289" s="97"/>
      <c r="J289" s="102"/>
      <c r="K289" s="141"/>
      <c r="L289" s="141"/>
      <c r="M289" s="142"/>
      <c r="N289" s="141"/>
      <c r="O289" s="142"/>
      <c r="P289" s="142"/>
      <c r="Q289" s="142"/>
      <c r="R289" s="141"/>
      <c r="S289" s="143"/>
      <c r="T289" s="146" t="s">
        <v>117</v>
      </c>
      <c r="U289" s="146" t="s">
        <v>117</v>
      </c>
      <c r="V289" s="146" t="s">
        <v>117</v>
      </c>
      <c r="W289" s="146" t="s">
        <v>117</v>
      </c>
      <c r="X289" s="146" t="s">
        <v>117</v>
      </c>
      <c r="Y289" s="146" t="s">
        <v>117</v>
      </c>
      <c r="Z289" s="146" t="s">
        <v>117</v>
      </c>
      <c r="AA289" s="146" t="s">
        <v>117</v>
      </c>
      <c r="AB289" s="147" t="s">
        <v>117</v>
      </c>
      <c r="AC289" s="25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ht="12.75">
      <c r="A290" s="58" t="s">
        <v>118</v>
      </c>
      <c r="B290" s="32"/>
      <c r="C290" s="89"/>
      <c r="D290" s="32"/>
      <c r="E290" s="32"/>
      <c r="F290" s="32"/>
      <c r="G290" s="32"/>
      <c r="H290" s="96"/>
      <c r="I290" s="97"/>
      <c r="J290" s="102">
        <f>IF(MOD(G290,7)=0,G290+2,IF(MOD(G290,7)=1,G290+1,G290))</f>
        <v>2</v>
      </c>
      <c r="K290" s="141"/>
      <c r="L290" s="141"/>
      <c r="M290" s="142"/>
      <c r="N290" s="141"/>
      <c r="O290" s="142"/>
      <c r="P290" s="142"/>
      <c r="Q290" s="142"/>
      <c r="R290" s="141"/>
      <c r="S290" s="143"/>
      <c r="T290" s="141">
        <f aca="true" t="shared" si="142" ref="T290:AB290">SUM(T272:T289)</f>
        <v>0</v>
      </c>
      <c r="U290" s="144">
        <f t="shared" si="142"/>
        <v>0</v>
      </c>
      <c r="V290" s="144">
        <f t="shared" si="142"/>
        <v>0</v>
      </c>
      <c r="W290" s="144">
        <f t="shared" si="142"/>
        <v>0</v>
      </c>
      <c r="X290" s="144">
        <f t="shared" si="142"/>
        <v>0</v>
      </c>
      <c r="Y290" s="144">
        <f t="shared" si="142"/>
        <v>0</v>
      </c>
      <c r="Z290" s="144">
        <f t="shared" si="142"/>
        <v>0</v>
      </c>
      <c r="AA290" s="144">
        <f t="shared" si="142"/>
        <v>0</v>
      </c>
      <c r="AB290" s="145">
        <f t="shared" si="142"/>
        <v>0</v>
      </c>
      <c r="AC290" s="25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ht="12.75">
      <c r="A291" s="93"/>
      <c r="B291" s="32"/>
      <c r="C291" s="89"/>
      <c r="D291" s="32"/>
      <c r="E291" s="32"/>
      <c r="F291" s="32"/>
      <c r="G291" s="32"/>
      <c r="H291" s="32"/>
      <c r="I291" s="32"/>
      <c r="J291" s="103"/>
      <c r="K291" s="159"/>
      <c r="L291" s="159"/>
      <c r="M291" s="143"/>
      <c r="N291" s="159"/>
      <c r="O291" s="143"/>
      <c r="P291" s="143"/>
      <c r="Q291" s="143"/>
      <c r="R291" s="159"/>
      <c r="S291" s="143"/>
      <c r="T291" s="160" t="s">
        <v>119</v>
      </c>
      <c r="U291" s="160" t="s">
        <v>119</v>
      </c>
      <c r="V291" s="160" t="s">
        <v>119</v>
      </c>
      <c r="W291" s="160" t="s">
        <v>119</v>
      </c>
      <c r="X291" s="160" t="s">
        <v>119</v>
      </c>
      <c r="Y291" s="160" t="s">
        <v>119</v>
      </c>
      <c r="Z291" s="160" t="s">
        <v>119</v>
      </c>
      <c r="AA291" s="160" t="s">
        <v>119</v>
      </c>
      <c r="AB291" s="161" t="s">
        <v>119</v>
      </c>
      <c r="AC291" s="25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ht="12.75">
      <c r="A292" s="93"/>
      <c r="B292" s="32"/>
      <c r="C292" s="89"/>
      <c r="D292" s="32"/>
      <c r="E292" s="32"/>
      <c r="F292" s="32"/>
      <c r="G292" s="32"/>
      <c r="H292" s="32"/>
      <c r="I292" s="32"/>
      <c r="J292" s="103"/>
      <c r="K292" s="159"/>
      <c r="L292" s="159"/>
      <c r="M292" s="143"/>
      <c r="N292" s="159"/>
      <c r="O292" s="143"/>
      <c r="P292" s="143"/>
      <c r="Q292" s="143"/>
      <c r="R292" s="159"/>
      <c r="S292" s="143"/>
      <c r="T292" s="143"/>
      <c r="U292" s="143"/>
      <c r="V292" s="143"/>
      <c r="W292" s="143"/>
      <c r="X292" s="162" t="s">
        <v>120</v>
      </c>
      <c r="Y292" s="143"/>
      <c r="Z292" s="143"/>
      <c r="AA292" s="143"/>
      <c r="AB292" s="163"/>
      <c r="AC292" s="25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ht="12.75">
      <c r="A293" s="93"/>
      <c r="B293" s="32"/>
      <c r="C293" s="89"/>
      <c r="D293" s="32"/>
      <c r="E293" s="32"/>
      <c r="F293" s="32"/>
      <c r="G293" s="32"/>
      <c r="H293" s="32"/>
      <c r="I293" s="32"/>
      <c r="J293" s="103"/>
      <c r="K293" s="159"/>
      <c r="L293" s="159"/>
      <c r="M293" s="143"/>
      <c r="N293" s="159"/>
      <c r="O293" s="143"/>
      <c r="P293" s="143"/>
      <c r="Q293" s="143"/>
      <c r="R293" s="159"/>
      <c r="S293" s="143"/>
      <c r="T293" s="143"/>
      <c r="U293" s="143"/>
      <c r="V293" s="143"/>
      <c r="W293" s="143"/>
      <c r="X293" s="164" t="s">
        <v>121</v>
      </c>
      <c r="Y293" s="143"/>
      <c r="Z293" s="143"/>
      <c r="AA293" s="143"/>
      <c r="AB293" s="163"/>
      <c r="AC293" s="25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ht="12.75">
      <c r="A294" s="93"/>
      <c r="B294" s="32"/>
      <c r="C294" s="89"/>
      <c r="D294" s="32"/>
      <c r="E294" s="32"/>
      <c r="F294" s="32"/>
      <c r="G294" s="32"/>
      <c r="H294" s="32"/>
      <c r="I294" s="32"/>
      <c r="J294" s="103"/>
      <c r="K294" s="159"/>
      <c r="L294" s="159"/>
      <c r="M294" s="143"/>
      <c r="N294" s="159"/>
      <c r="O294" s="143"/>
      <c r="P294" s="143"/>
      <c r="Q294" s="143"/>
      <c r="R294" s="159"/>
      <c r="S294" s="143"/>
      <c r="T294" s="143"/>
      <c r="U294" s="143"/>
      <c r="V294" s="143"/>
      <c r="W294" s="143"/>
      <c r="X294" s="160" t="s">
        <v>122</v>
      </c>
      <c r="Y294" s="143"/>
      <c r="Z294" s="143"/>
      <c r="AA294" s="143"/>
      <c r="AB294" s="163"/>
      <c r="AC294" s="25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ht="12.75">
      <c r="A295" s="58" t="s">
        <v>123</v>
      </c>
      <c r="B295" s="32"/>
      <c r="C295" s="89"/>
      <c r="D295" s="32"/>
      <c r="E295" s="32"/>
      <c r="F295" s="32"/>
      <c r="G295" s="32"/>
      <c r="H295" s="32"/>
      <c r="I295" s="32"/>
      <c r="J295" s="103"/>
      <c r="K295" s="159"/>
      <c r="L295" s="159"/>
      <c r="M295" s="143"/>
      <c r="N295" s="159"/>
      <c r="O295" s="143"/>
      <c r="P295" s="143"/>
      <c r="Q295" s="143"/>
      <c r="R295" s="159"/>
      <c r="S295" s="143"/>
      <c r="T295" s="143"/>
      <c r="U295" s="162" t="s">
        <v>124</v>
      </c>
      <c r="V295" s="143"/>
      <c r="W295" s="143"/>
      <c r="X295" s="165">
        <f>X259</f>
        <v>0.097</v>
      </c>
      <c r="Y295" s="143"/>
      <c r="Z295" s="149">
        <v>0</v>
      </c>
      <c r="AA295" s="144">
        <f>Z295*X295</f>
        <v>0</v>
      </c>
      <c r="AB295" s="145">
        <f aca="true" t="shared" si="143" ref="AB295:AB300">Z295+AA295</f>
        <v>0</v>
      </c>
      <c r="AC295" s="25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ht="12.75">
      <c r="A296" s="93"/>
      <c r="B296" s="32"/>
      <c r="C296" s="89"/>
      <c r="D296" s="32"/>
      <c r="E296" s="32"/>
      <c r="F296" s="32"/>
      <c r="G296" s="32"/>
      <c r="H296" s="32"/>
      <c r="I296" s="32"/>
      <c r="J296" s="103"/>
      <c r="K296" s="159"/>
      <c r="L296" s="159"/>
      <c r="M296" s="143"/>
      <c r="N296" s="159"/>
      <c r="O296" s="143"/>
      <c r="P296" s="143"/>
      <c r="Q296" s="143"/>
      <c r="R296" s="159"/>
      <c r="S296" s="143"/>
      <c r="T296" s="143"/>
      <c r="U296" s="166" t="s">
        <v>125</v>
      </c>
      <c r="V296" s="143"/>
      <c r="W296" s="143"/>
      <c r="X296" s="165">
        <f>X260</f>
        <v>0.308</v>
      </c>
      <c r="Y296" s="143"/>
      <c r="Z296" s="149">
        <v>0</v>
      </c>
      <c r="AA296" s="144">
        <f>Z296*X296</f>
        <v>0</v>
      </c>
      <c r="AB296" s="145">
        <f t="shared" si="143"/>
        <v>0</v>
      </c>
      <c r="AC296" s="25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ht="12.75">
      <c r="A297" s="93"/>
      <c r="B297" s="32"/>
      <c r="C297" s="89"/>
      <c r="D297" s="32"/>
      <c r="E297" s="32"/>
      <c r="F297" s="32"/>
      <c r="G297" s="32"/>
      <c r="H297" s="32"/>
      <c r="I297" s="32"/>
      <c r="J297" s="103"/>
      <c r="K297" s="159"/>
      <c r="L297" s="159"/>
      <c r="M297" s="143"/>
      <c r="N297" s="159"/>
      <c r="O297" s="143"/>
      <c r="P297" s="143"/>
      <c r="Q297" s="143"/>
      <c r="R297" s="159"/>
      <c r="S297" s="143"/>
      <c r="T297" s="143"/>
      <c r="U297" s="166" t="s">
        <v>186</v>
      </c>
      <c r="V297" s="143"/>
      <c r="W297" s="143"/>
      <c r="X297" s="165">
        <f>X261</f>
        <v>0</v>
      </c>
      <c r="Y297" s="143"/>
      <c r="Z297" s="149">
        <v>0</v>
      </c>
      <c r="AA297" s="144">
        <f>Z297*X297</f>
        <v>0</v>
      </c>
      <c r="AB297" s="145">
        <f t="shared" si="143"/>
        <v>0</v>
      </c>
      <c r="AC297" s="25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ht="12.75">
      <c r="A298" s="93"/>
      <c r="B298" s="32"/>
      <c r="C298" s="89"/>
      <c r="D298" s="32"/>
      <c r="E298" s="32"/>
      <c r="F298" s="32"/>
      <c r="G298" s="32"/>
      <c r="H298" s="32"/>
      <c r="I298" s="32"/>
      <c r="J298" s="103"/>
      <c r="K298" s="159"/>
      <c r="L298" s="159"/>
      <c r="M298" s="143"/>
      <c r="N298" s="159"/>
      <c r="O298" s="143"/>
      <c r="P298" s="143"/>
      <c r="Q298" s="143"/>
      <c r="R298" s="159"/>
      <c r="S298" s="143"/>
      <c r="T298" s="143"/>
      <c r="U298" s="162" t="s">
        <v>126</v>
      </c>
      <c r="V298" s="143"/>
      <c r="W298" s="143"/>
      <c r="X298" s="165">
        <f>X262</f>
        <v>0.518</v>
      </c>
      <c r="Y298" s="143"/>
      <c r="Z298" s="149">
        <v>0</v>
      </c>
      <c r="AA298" s="144">
        <f>Z298*X298</f>
        <v>0</v>
      </c>
      <c r="AB298" s="145">
        <f t="shared" si="143"/>
        <v>0</v>
      </c>
      <c r="AC298" s="25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ht="12.75">
      <c r="A299" s="93"/>
      <c r="B299" s="32"/>
      <c r="C299" s="89"/>
      <c r="D299" s="32"/>
      <c r="E299" s="32"/>
      <c r="F299" s="32"/>
      <c r="G299" s="32"/>
      <c r="H299" s="32"/>
      <c r="I299" s="32"/>
      <c r="J299" s="103"/>
      <c r="K299" s="159"/>
      <c r="L299" s="159"/>
      <c r="M299" s="143"/>
      <c r="N299" s="159"/>
      <c r="O299" s="143"/>
      <c r="P299" s="143"/>
      <c r="Q299" s="143"/>
      <c r="R299" s="159"/>
      <c r="S299" s="143"/>
      <c r="T299" s="143"/>
      <c r="U299" s="162" t="s">
        <v>127</v>
      </c>
      <c r="V299" s="143"/>
      <c r="W299" s="143"/>
      <c r="X299" s="165">
        <f>X263</f>
        <v>0.088</v>
      </c>
      <c r="Y299" s="143"/>
      <c r="Z299" s="149">
        <v>0</v>
      </c>
      <c r="AA299" s="144">
        <f>Z299*X299</f>
        <v>0</v>
      </c>
      <c r="AB299" s="145">
        <f t="shared" si="143"/>
        <v>0</v>
      </c>
      <c r="AC299" s="25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ht="12.75">
      <c r="A300" s="93"/>
      <c r="B300" s="32"/>
      <c r="C300" s="89"/>
      <c r="D300" s="32"/>
      <c r="E300" s="32"/>
      <c r="F300" s="32"/>
      <c r="G300" s="32"/>
      <c r="H300" s="32"/>
      <c r="I300" s="32"/>
      <c r="J300" s="103"/>
      <c r="K300" s="159"/>
      <c r="L300" s="159"/>
      <c r="M300" s="143"/>
      <c r="N300" s="159"/>
      <c r="O300" s="143"/>
      <c r="P300" s="143"/>
      <c r="Q300" s="143"/>
      <c r="R300" s="159"/>
      <c r="S300" s="143"/>
      <c r="T300" s="143"/>
      <c r="U300" s="162" t="s">
        <v>128</v>
      </c>
      <c r="V300" s="143"/>
      <c r="W300" s="143"/>
      <c r="X300" s="167" t="s">
        <v>129</v>
      </c>
      <c r="Y300" s="143"/>
      <c r="Z300" s="149">
        <v>0</v>
      </c>
      <c r="AA300" s="144">
        <v>0</v>
      </c>
      <c r="AB300" s="145">
        <f t="shared" si="143"/>
        <v>0</v>
      </c>
      <c r="AC300" s="25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ht="12.75">
      <c r="A301" s="93"/>
      <c r="B301" s="32"/>
      <c r="C301" s="89"/>
      <c r="D301" s="32"/>
      <c r="E301" s="32"/>
      <c r="F301" s="32"/>
      <c r="G301" s="32"/>
      <c r="H301" s="32"/>
      <c r="I301" s="32"/>
      <c r="J301" s="103"/>
      <c r="K301" s="159"/>
      <c r="L301" s="159"/>
      <c r="M301" s="143"/>
      <c r="N301" s="159"/>
      <c r="O301" s="143"/>
      <c r="P301" s="143"/>
      <c r="Q301" s="143"/>
      <c r="R301" s="159"/>
      <c r="S301" s="143"/>
      <c r="T301" s="143"/>
      <c r="U301" s="143"/>
      <c r="V301" s="143"/>
      <c r="W301" s="143"/>
      <c r="X301" s="143"/>
      <c r="Y301" s="143"/>
      <c r="Z301" s="168" t="s">
        <v>117</v>
      </c>
      <c r="AA301" s="150" t="s">
        <v>117</v>
      </c>
      <c r="AB301" s="151" t="s">
        <v>117</v>
      </c>
      <c r="AC301" s="25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ht="12.75">
      <c r="A302" s="58" t="s">
        <v>130</v>
      </c>
      <c r="B302" s="32"/>
      <c r="C302" s="89"/>
      <c r="D302" s="32"/>
      <c r="E302" s="32"/>
      <c r="F302" s="32"/>
      <c r="G302" s="32"/>
      <c r="H302" s="32"/>
      <c r="I302" s="97">
        <f>IF(MOD(F302,7)=0,F302+2,IF(MOD(F302,7)=1,F302+1,F302))</f>
        <v>2</v>
      </c>
      <c r="J302" s="102">
        <f>IF(MOD(G302,7)=0,G302+2,IF(MOD(G302,7)=1,G302+1,G302))</f>
        <v>2</v>
      </c>
      <c r="K302" s="169" t="s">
        <v>60</v>
      </c>
      <c r="L302" s="169" t="s">
        <v>60</v>
      </c>
      <c r="M302" s="170" t="s">
        <v>60</v>
      </c>
      <c r="N302" s="169" t="s">
        <v>60</v>
      </c>
      <c r="O302" s="170" t="s">
        <v>60</v>
      </c>
      <c r="P302" s="170" t="s">
        <v>60</v>
      </c>
      <c r="Q302" s="170" t="s">
        <v>60</v>
      </c>
      <c r="R302" s="169" t="s">
        <v>60</v>
      </c>
      <c r="S302" s="162" t="s">
        <v>60</v>
      </c>
      <c r="T302" s="170" t="s">
        <v>60</v>
      </c>
      <c r="U302" s="171" t="s">
        <v>60</v>
      </c>
      <c r="V302" s="171" t="s">
        <v>60</v>
      </c>
      <c r="W302" s="171" t="s">
        <v>131</v>
      </c>
      <c r="X302" s="171" t="s">
        <v>60</v>
      </c>
      <c r="Y302" s="172"/>
      <c r="Z302" s="173">
        <f>SUM(Z290:Z301)</f>
        <v>0</v>
      </c>
      <c r="AA302" s="174">
        <f>SUM(AA290:AA301)</f>
        <v>0</v>
      </c>
      <c r="AB302" s="175">
        <f>SUM(AB290:AB301)</f>
        <v>0</v>
      </c>
      <c r="AC302" s="25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ht="12.75">
      <c r="A303" s="58"/>
      <c r="B303" s="32"/>
      <c r="C303" s="89"/>
      <c r="D303" s="32"/>
      <c r="E303" s="32"/>
      <c r="F303" s="32"/>
      <c r="G303" s="32"/>
      <c r="H303" s="32"/>
      <c r="I303" s="97"/>
      <c r="J303" s="102"/>
      <c r="K303" s="112"/>
      <c r="L303" s="112"/>
      <c r="M303" s="113"/>
      <c r="N303" s="112"/>
      <c r="O303" s="113"/>
      <c r="P303" s="113"/>
      <c r="Q303" s="113"/>
      <c r="R303" s="112"/>
      <c r="S303" s="104"/>
      <c r="T303" s="113"/>
      <c r="U303" s="114"/>
      <c r="V303" s="114"/>
      <c r="W303" s="114"/>
      <c r="X303" s="114"/>
      <c r="Y303" s="115"/>
      <c r="Z303" s="116"/>
      <c r="AA303" s="117"/>
      <c r="AB303" s="118"/>
      <c r="AC303" s="25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ht="12.75">
      <c r="A304" s="71" t="s">
        <v>90</v>
      </c>
      <c r="B304" s="30"/>
      <c r="C304" s="72"/>
      <c r="D304" s="30"/>
      <c r="E304" s="30"/>
      <c r="F304" s="73"/>
      <c r="G304" s="73"/>
      <c r="H304" s="72" t="s">
        <v>91</v>
      </c>
      <c r="I304" s="30"/>
      <c r="J304" s="30"/>
      <c r="K304" s="72" t="s">
        <v>92</v>
      </c>
      <c r="L304" s="72"/>
      <c r="M304" s="74"/>
      <c r="N304" s="74"/>
      <c r="O304" s="74"/>
      <c r="P304" s="74"/>
      <c r="Q304" s="74"/>
      <c r="R304" s="72" t="s">
        <v>3</v>
      </c>
      <c r="S304" s="30"/>
      <c r="T304" s="72" t="s">
        <v>4</v>
      </c>
      <c r="U304" s="30"/>
      <c r="V304" s="75"/>
      <c r="W304" s="75"/>
      <c r="X304" s="75"/>
      <c r="Y304" s="75"/>
      <c r="Z304" s="75"/>
      <c r="AA304" s="75"/>
      <c r="AB304" s="76"/>
      <c r="AC304" s="25"/>
      <c r="AD304" s="26"/>
      <c r="AE304" s="65"/>
      <c r="AF304" s="65"/>
      <c r="AG304" s="26"/>
      <c r="AH304" s="26"/>
      <c r="AI304" s="26"/>
      <c r="AJ304" s="65"/>
      <c r="AK304" s="26"/>
      <c r="AL304" s="26"/>
      <c r="AM304" s="26"/>
      <c r="AN304" s="26"/>
    </row>
    <row r="305" spans="1:40" ht="12.75">
      <c r="A305" s="77"/>
      <c r="B305" s="78" t="s">
        <v>93</v>
      </c>
      <c r="C305" s="79"/>
      <c r="D305" s="80" t="s">
        <v>60</v>
      </c>
      <c r="E305" s="79" t="s">
        <v>94</v>
      </c>
      <c r="F305" s="79" t="s">
        <v>95</v>
      </c>
      <c r="G305" s="79" t="s">
        <v>96</v>
      </c>
      <c r="H305" s="79" t="s">
        <v>97</v>
      </c>
      <c r="I305" s="81"/>
      <c r="J305" s="81"/>
      <c r="K305" s="79" t="s">
        <v>97</v>
      </c>
      <c r="L305" s="79" t="s">
        <v>92</v>
      </c>
      <c r="M305" s="82"/>
      <c r="N305" s="83" t="s">
        <v>98</v>
      </c>
      <c r="O305" s="82"/>
      <c r="P305" s="79" t="s">
        <v>99</v>
      </c>
      <c r="Q305" s="82"/>
      <c r="R305" s="79" t="s">
        <v>100</v>
      </c>
      <c r="S305" s="81"/>
      <c r="T305" s="79" t="s">
        <v>91</v>
      </c>
      <c r="U305" s="79" t="s">
        <v>101</v>
      </c>
      <c r="V305" s="79" t="s">
        <v>102</v>
      </c>
      <c r="W305" s="79" t="s">
        <v>52</v>
      </c>
      <c r="X305" s="79" t="s">
        <v>53</v>
      </c>
      <c r="Y305" s="79" t="s">
        <v>3</v>
      </c>
      <c r="Z305" s="79" t="s">
        <v>3</v>
      </c>
      <c r="AA305" s="79" t="s">
        <v>3</v>
      </c>
      <c r="AB305" s="84" t="s">
        <v>3</v>
      </c>
      <c r="AC305" s="25"/>
      <c r="AD305" s="26"/>
      <c r="AE305" s="65"/>
      <c r="AF305" s="65"/>
      <c r="AG305" s="26"/>
      <c r="AH305" s="26"/>
      <c r="AI305" s="26"/>
      <c r="AJ305" s="65"/>
      <c r="AK305" s="26"/>
      <c r="AL305" s="26"/>
      <c r="AM305" s="26"/>
      <c r="AN305" s="26"/>
    </row>
    <row r="306" spans="1:86" ht="12.75">
      <c r="A306" s="85" t="s">
        <v>103</v>
      </c>
      <c r="B306" s="86" t="s">
        <v>104</v>
      </c>
      <c r="C306" s="86" t="s">
        <v>105</v>
      </c>
      <c r="D306" s="86" t="s">
        <v>106</v>
      </c>
      <c r="E306" s="86" t="s">
        <v>107</v>
      </c>
      <c r="F306" s="86" t="s">
        <v>8</v>
      </c>
      <c r="G306" s="86" t="s">
        <v>8</v>
      </c>
      <c r="H306" s="86" t="s">
        <v>108</v>
      </c>
      <c r="I306" s="87"/>
      <c r="J306" s="87"/>
      <c r="K306" s="86" t="s">
        <v>109</v>
      </c>
      <c r="L306" s="86" t="s">
        <v>110</v>
      </c>
      <c r="M306" s="86" t="s">
        <v>52</v>
      </c>
      <c r="N306" s="86" t="s">
        <v>111</v>
      </c>
      <c r="O306" s="86" t="s">
        <v>102</v>
      </c>
      <c r="P306" s="86" t="s">
        <v>112</v>
      </c>
      <c r="Q306" s="86" t="s">
        <v>113</v>
      </c>
      <c r="R306" s="86" t="s">
        <v>61</v>
      </c>
      <c r="S306" s="87"/>
      <c r="T306" s="86" t="s">
        <v>110</v>
      </c>
      <c r="U306" s="86" t="s">
        <v>114</v>
      </c>
      <c r="V306" s="86" t="s">
        <v>61</v>
      </c>
      <c r="W306" s="86" t="s">
        <v>61</v>
      </c>
      <c r="X306" s="86" t="s">
        <v>61</v>
      </c>
      <c r="Y306" s="86" t="s">
        <v>61</v>
      </c>
      <c r="Z306" s="86" t="s">
        <v>115</v>
      </c>
      <c r="AA306" s="86" t="s">
        <v>28</v>
      </c>
      <c r="AB306" s="88" t="s">
        <v>116</v>
      </c>
      <c r="AC306" s="25"/>
      <c r="AD306" s="26"/>
      <c r="AE306" s="65"/>
      <c r="AF306" s="65"/>
      <c r="AG306" s="26"/>
      <c r="AH306" s="26"/>
      <c r="AI306" s="26"/>
      <c r="AJ306" s="65"/>
      <c r="AK306" s="26"/>
      <c r="AL306" s="26"/>
      <c r="AM306" s="26"/>
      <c r="AN306" s="26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</row>
    <row r="307" spans="1:40" ht="12.75">
      <c r="A307" s="177"/>
      <c r="B307" s="178"/>
      <c r="C307" s="153"/>
      <c r="D307" s="178"/>
      <c r="E307" s="178"/>
      <c r="F307" s="178"/>
      <c r="G307" s="178"/>
      <c r="H307" s="178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90"/>
      <c r="AC307" s="91"/>
      <c r="AD307" s="92"/>
      <c r="AE307" s="65"/>
      <c r="AF307" s="65"/>
      <c r="AG307" s="26"/>
      <c r="AH307" s="26"/>
      <c r="AI307" s="26"/>
      <c r="AJ307" s="65"/>
      <c r="AK307" s="26"/>
      <c r="AL307" s="26"/>
      <c r="AM307" s="26"/>
      <c r="AN307" s="26"/>
    </row>
    <row r="308" spans="1:40" ht="12.75">
      <c r="A308" s="152"/>
      <c r="B308" s="94"/>
      <c r="C308" s="153"/>
      <c r="D308" s="154"/>
      <c r="E308" s="148"/>
      <c r="F308" s="155"/>
      <c r="G308" s="155"/>
      <c r="H308" s="156"/>
      <c r="I308" s="97">
        <f aca="true" t="shared" si="144" ref="I308:I325">IF(MOD(F308,7)=0,F308+2,IF(MOD(F308,7)=1,F308+1,F308))</f>
        <v>2</v>
      </c>
      <c r="J308" s="98">
        <f aca="true" t="shared" si="145" ref="J308:J325">IF(MOD(G308,7)=0,G308+2,IF(MOD(G308,7)=1,G308+1,G308))</f>
        <v>2</v>
      </c>
      <c r="K308" s="141">
        <f aca="true" t="shared" si="146" ref="K308:K325">(IF(OR(MOD(G308,7)=1,MOD(G308,7)=0),(J308-I308),J308-I308+1))-((((J308-(MOD(J308,7)))-(I308-(MOD(I308,7))))/7)*2)</f>
        <v>0</v>
      </c>
      <c r="L308" s="141">
        <f aca="true" t="shared" si="147" ref="L308:L325">IF(G308&lt;=$B$9,0,IF(F308&gt;=$B$9,K308,(IF(OR(MOD(G308,7)=1,MOD(G308,7)=0),(J308-($B$9+2)),(J308-($B$9+1))))-(((J308-MOD(J308,7)+1)-($B$9+1))/7*2)))</f>
        <v>0</v>
      </c>
      <c r="M308" s="148">
        <v>0</v>
      </c>
      <c r="N308" s="141">
        <f aca="true" t="shared" si="148" ref="N308:N325">IF(G308&lt;=$B$9,0,IF(F308&gt;=$B$9,(VLOOKUP(F308,$F$392:$G$404,2)-VLOOKUP(G308,$F$392:$G$404,2))*-1,(VLOOKUP($B$9,$F$392:$G$406,2)-VLOOKUP(G308,$F$392:$G$404,2))*-1))*(VLOOKUP(E308,$F$408:$G$419,2))</f>
        <v>0</v>
      </c>
      <c r="O308" s="148">
        <v>0</v>
      </c>
      <c r="P308" s="148">
        <v>0</v>
      </c>
      <c r="Q308" s="148">
        <f aca="true" t="shared" si="149" ref="Q308:Q325">IF(AND(E308&gt;=0,E308&lt;=4),(L308*-0.15-N308),IF(AND(E308&gt;=5,E308&lt;=6),(L308*-0.125-N308),IF(AND(E308&gt;=7,E308&lt;=7),(L308*-0.15-N308),IF(AND(E308&gt;=8,E308&lt;=11),(0),IF(AND(E308&gt;=12,E308&lt;=12),(L308*-0.06-N308))))))</f>
        <v>0</v>
      </c>
      <c r="R308" s="141">
        <f>SUM(M308:Q308)</f>
        <v>0</v>
      </c>
      <c r="S308" s="143">
        <v>0</v>
      </c>
      <c r="T308" s="141">
        <f aca="true" t="shared" si="150" ref="T308:T325">IF(L308&lt;=0,0,IF(L308&lt;=ABS(R308),0,IF(B308&gt;150,(L308/14),(H308*(L308+R308))+(1.5*S308))))</f>
        <v>0</v>
      </c>
      <c r="U308" s="144">
        <f aca="true" t="shared" si="151" ref="U308:U325">IF(B308&gt;150,((B308/(K308/14))*T308),(B308*T308))</f>
        <v>0</v>
      </c>
      <c r="V308" s="144">
        <f aca="true" t="shared" si="152" ref="V308:V325">VLOOKUP(E308,$S$8:$AA$20,4)*U308</f>
        <v>0</v>
      </c>
      <c r="W308" s="144">
        <f aca="true" t="shared" si="153" ref="W308:W325">VLOOKUP(E308,$S$8:$AA$20,5)*U308</f>
        <v>0</v>
      </c>
      <c r="X308" s="144">
        <f aca="true" t="shared" si="154" ref="X308:X325">VLOOKUP(E308,$S$8:$AA$20,6)*U308</f>
        <v>0</v>
      </c>
      <c r="Y308" s="144">
        <f>SUM(V308+W308+X308)</f>
        <v>0</v>
      </c>
      <c r="Z308" s="144">
        <f>SUM(U308:X308)</f>
        <v>0</v>
      </c>
      <c r="AA308" s="144">
        <f aca="true" t="shared" si="155" ref="AA308:AA325">VLOOKUP(E308,$S$8:$AA$19,9)*Z308</f>
        <v>0</v>
      </c>
      <c r="AB308" s="145">
        <f>Z308+AA308</f>
        <v>0</v>
      </c>
      <c r="AC308" s="91"/>
      <c r="AD308" s="92"/>
      <c r="AE308" s="65"/>
      <c r="AF308" s="65"/>
      <c r="AG308" s="26"/>
      <c r="AH308" s="26"/>
      <c r="AI308" s="26"/>
      <c r="AJ308" s="26"/>
      <c r="AK308" s="26"/>
      <c r="AL308" s="26"/>
      <c r="AM308" s="26"/>
      <c r="AN308" s="26"/>
    </row>
    <row r="309" spans="1:40" ht="12.75">
      <c r="A309" s="152"/>
      <c r="B309" s="94"/>
      <c r="C309" s="153"/>
      <c r="D309" s="154"/>
      <c r="E309" s="148"/>
      <c r="F309" s="155"/>
      <c r="G309" s="155"/>
      <c r="H309" s="156"/>
      <c r="I309" s="97">
        <f t="shared" si="144"/>
        <v>2</v>
      </c>
      <c r="J309" s="98">
        <f t="shared" si="145"/>
        <v>2</v>
      </c>
      <c r="K309" s="141">
        <f t="shared" si="146"/>
        <v>0</v>
      </c>
      <c r="L309" s="141">
        <f t="shared" si="147"/>
        <v>0</v>
      </c>
      <c r="M309" s="148">
        <v>0</v>
      </c>
      <c r="N309" s="141">
        <f t="shared" si="148"/>
        <v>0</v>
      </c>
      <c r="O309" s="148">
        <v>0</v>
      </c>
      <c r="P309" s="148">
        <v>0</v>
      </c>
      <c r="Q309" s="148">
        <f t="shared" si="149"/>
        <v>0</v>
      </c>
      <c r="R309" s="141">
        <f aca="true" t="shared" si="156" ref="R309:R325">SUM(M309:Q309)</f>
        <v>0</v>
      </c>
      <c r="S309" s="143">
        <v>0</v>
      </c>
      <c r="T309" s="141">
        <f t="shared" si="150"/>
        <v>0</v>
      </c>
      <c r="U309" s="144">
        <f t="shared" si="151"/>
        <v>0</v>
      </c>
      <c r="V309" s="144">
        <f t="shared" si="152"/>
        <v>0</v>
      </c>
      <c r="W309" s="144">
        <f t="shared" si="153"/>
        <v>0</v>
      </c>
      <c r="X309" s="144">
        <f t="shared" si="154"/>
        <v>0</v>
      </c>
      <c r="Y309" s="144">
        <f aca="true" t="shared" si="157" ref="Y309:Y325">SUM(V309+W309+X309)</f>
        <v>0</v>
      </c>
      <c r="Z309" s="144">
        <f aca="true" t="shared" si="158" ref="Z309:Z325">SUM(U309:X309)</f>
        <v>0</v>
      </c>
      <c r="AA309" s="144">
        <f t="shared" si="155"/>
        <v>0</v>
      </c>
      <c r="AB309" s="145">
        <f aca="true" t="shared" si="159" ref="AB309:AB325">Z309+AA309</f>
        <v>0</v>
      </c>
      <c r="AC309" s="91"/>
      <c r="AD309" s="92"/>
      <c r="AE309" s="65"/>
      <c r="AF309" s="65"/>
      <c r="AG309" s="26"/>
      <c r="AH309" s="26"/>
      <c r="AI309" s="26"/>
      <c r="AJ309" s="26"/>
      <c r="AK309" s="26"/>
      <c r="AL309" s="26"/>
      <c r="AM309" s="26"/>
      <c r="AN309" s="26"/>
    </row>
    <row r="310" spans="1:40" ht="12.75">
      <c r="A310" s="152"/>
      <c r="B310" s="94"/>
      <c r="C310" s="153"/>
      <c r="D310" s="154"/>
      <c r="E310" s="148"/>
      <c r="F310" s="155"/>
      <c r="G310" s="155"/>
      <c r="H310" s="156"/>
      <c r="I310" s="97">
        <f t="shared" si="144"/>
        <v>2</v>
      </c>
      <c r="J310" s="98">
        <f t="shared" si="145"/>
        <v>2</v>
      </c>
      <c r="K310" s="141">
        <f t="shared" si="146"/>
        <v>0</v>
      </c>
      <c r="L310" s="141">
        <f t="shared" si="147"/>
        <v>0</v>
      </c>
      <c r="M310" s="148">
        <v>0</v>
      </c>
      <c r="N310" s="141">
        <f t="shared" si="148"/>
        <v>0</v>
      </c>
      <c r="O310" s="148">
        <v>0</v>
      </c>
      <c r="P310" s="148">
        <v>0</v>
      </c>
      <c r="Q310" s="148">
        <f t="shared" si="149"/>
        <v>0</v>
      </c>
      <c r="R310" s="141">
        <f t="shared" si="156"/>
        <v>0</v>
      </c>
      <c r="S310" s="143">
        <v>0</v>
      </c>
      <c r="T310" s="141">
        <f t="shared" si="150"/>
        <v>0</v>
      </c>
      <c r="U310" s="144">
        <f t="shared" si="151"/>
        <v>0</v>
      </c>
      <c r="V310" s="144">
        <f t="shared" si="152"/>
        <v>0</v>
      </c>
      <c r="W310" s="144">
        <f t="shared" si="153"/>
        <v>0</v>
      </c>
      <c r="X310" s="144">
        <f t="shared" si="154"/>
        <v>0</v>
      </c>
      <c r="Y310" s="144">
        <f t="shared" si="157"/>
        <v>0</v>
      </c>
      <c r="Z310" s="144">
        <f t="shared" si="158"/>
        <v>0</v>
      </c>
      <c r="AA310" s="144">
        <f t="shared" si="155"/>
        <v>0</v>
      </c>
      <c r="AB310" s="145">
        <f t="shared" si="159"/>
        <v>0</v>
      </c>
      <c r="AC310" s="25"/>
      <c r="AD310" s="26"/>
      <c r="AE310" s="65"/>
      <c r="AF310" s="65"/>
      <c r="AG310" s="26"/>
      <c r="AH310" s="26"/>
      <c r="AI310" s="26"/>
      <c r="AJ310" s="26"/>
      <c r="AK310" s="26"/>
      <c r="AL310" s="26"/>
      <c r="AM310" s="26"/>
      <c r="AN310" s="26"/>
    </row>
    <row r="311" spans="1:40" ht="12.75">
      <c r="A311" s="152"/>
      <c r="B311" s="94"/>
      <c r="C311" s="153"/>
      <c r="D311" s="154"/>
      <c r="E311" s="148"/>
      <c r="F311" s="155"/>
      <c r="G311" s="155"/>
      <c r="H311" s="156"/>
      <c r="I311" s="97">
        <f t="shared" si="144"/>
        <v>2</v>
      </c>
      <c r="J311" s="98">
        <f t="shared" si="145"/>
        <v>2</v>
      </c>
      <c r="K311" s="141">
        <f t="shared" si="146"/>
        <v>0</v>
      </c>
      <c r="L311" s="141">
        <f t="shared" si="147"/>
        <v>0</v>
      </c>
      <c r="M311" s="148">
        <v>0</v>
      </c>
      <c r="N311" s="141">
        <f t="shared" si="148"/>
        <v>0</v>
      </c>
      <c r="O311" s="148">
        <v>0</v>
      </c>
      <c r="P311" s="148">
        <v>0</v>
      </c>
      <c r="Q311" s="148">
        <f t="shared" si="149"/>
        <v>0</v>
      </c>
      <c r="R311" s="141">
        <f t="shared" si="156"/>
        <v>0</v>
      </c>
      <c r="S311" s="143">
        <v>0</v>
      </c>
      <c r="T311" s="141">
        <f t="shared" si="150"/>
        <v>0</v>
      </c>
      <c r="U311" s="144">
        <f t="shared" si="151"/>
        <v>0</v>
      </c>
      <c r="V311" s="144">
        <f t="shared" si="152"/>
        <v>0</v>
      </c>
      <c r="W311" s="144">
        <f t="shared" si="153"/>
        <v>0</v>
      </c>
      <c r="X311" s="144">
        <f t="shared" si="154"/>
        <v>0</v>
      </c>
      <c r="Y311" s="144">
        <f t="shared" si="157"/>
        <v>0</v>
      </c>
      <c r="Z311" s="144">
        <f t="shared" si="158"/>
        <v>0</v>
      </c>
      <c r="AA311" s="144">
        <f t="shared" si="155"/>
        <v>0</v>
      </c>
      <c r="AB311" s="145">
        <f t="shared" si="159"/>
        <v>0</v>
      </c>
      <c r="AC311" s="25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ht="12.75">
      <c r="A312" s="152"/>
      <c r="B312" s="94"/>
      <c r="C312" s="153"/>
      <c r="D312" s="154"/>
      <c r="E312" s="148"/>
      <c r="F312" s="155"/>
      <c r="G312" s="155"/>
      <c r="H312" s="156"/>
      <c r="I312" s="97">
        <f t="shared" si="144"/>
        <v>2</v>
      </c>
      <c r="J312" s="98">
        <f t="shared" si="145"/>
        <v>2</v>
      </c>
      <c r="K312" s="141">
        <f t="shared" si="146"/>
        <v>0</v>
      </c>
      <c r="L312" s="141">
        <f t="shared" si="147"/>
        <v>0</v>
      </c>
      <c r="M312" s="148">
        <v>0</v>
      </c>
      <c r="N312" s="141">
        <f t="shared" si="148"/>
        <v>0</v>
      </c>
      <c r="O312" s="148">
        <v>0</v>
      </c>
      <c r="P312" s="148">
        <v>0</v>
      </c>
      <c r="Q312" s="148">
        <f t="shared" si="149"/>
        <v>0</v>
      </c>
      <c r="R312" s="141">
        <f t="shared" si="156"/>
        <v>0</v>
      </c>
      <c r="S312" s="143">
        <v>0</v>
      </c>
      <c r="T312" s="141">
        <f t="shared" si="150"/>
        <v>0</v>
      </c>
      <c r="U312" s="144">
        <f t="shared" si="151"/>
        <v>0</v>
      </c>
      <c r="V312" s="144">
        <f t="shared" si="152"/>
        <v>0</v>
      </c>
      <c r="W312" s="144">
        <f t="shared" si="153"/>
        <v>0</v>
      </c>
      <c r="X312" s="144">
        <f t="shared" si="154"/>
        <v>0</v>
      </c>
      <c r="Y312" s="144">
        <f t="shared" si="157"/>
        <v>0</v>
      </c>
      <c r="Z312" s="144">
        <f t="shared" si="158"/>
        <v>0</v>
      </c>
      <c r="AA312" s="144">
        <f t="shared" si="155"/>
        <v>0</v>
      </c>
      <c r="AB312" s="145">
        <f t="shared" si="159"/>
        <v>0</v>
      </c>
      <c r="AC312" s="25"/>
      <c r="AD312" s="26"/>
      <c r="AE312" s="65"/>
      <c r="AF312" s="65"/>
      <c r="AG312" s="26"/>
      <c r="AH312" s="26"/>
      <c r="AI312" s="26"/>
      <c r="AJ312" s="26"/>
      <c r="AK312" s="26"/>
      <c r="AL312" s="26"/>
      <c r="AM312" s="26"/>
      <c r="AN312" s="26"/>
    </row>
    <row r="313" spans="1:40" ht="12.75">
      <c r="A313" s="152"/>
      <c r="B313" s="94"/>
      <c r="C313" s="153"/>
      <c r="D313" s="154"/>
      <c r="E313" s="148"/>
      <c r="F313" s="155"/>
      <c r="G313" s="155"/>
      <c r="H313" s="156"/>
      <c r="I313" s="97">
        <f t="shared" si="144"/>
        <v>2</v>
      </c>
      <c r="J313" s="98">
        <f t="shared" si="145"/>
        <v>2</v>
      </c>
      <c r="K313" s="141">
        <f t="shared" si="146"/>
        <v>0</v>
      </c>
      <c r="L313" s="141">
        <f t="shared" si="147"/>
        <v>0</v>
      </c>
      <c r="M313" s="148">
        <v>0</v>
      </c>
      <c r="N313" s="141">
        <f t="shared" si="148"/>
        <v>0</v>
      </c>
      <c r="O313" s="148">
        <v>0</v>
      </c>
      <c r="P313" s="148">
        <v>0</v>
      </c>
      <c r="Q313" s="148">
        <f t="shared" si="149"/>
        <v>0</v>
      </c>
      <c r="R313" s="141">
        <f t="shared" si="156"/>
        <v>0</v>
      </c>
      <c r="S313" s="143">
        <v>0</v>
      </c>
      <c r="T313" s="141">
        <f t="shared" si="150"/>
        <v>0</v>
      </c>
      <c r="U313" s="144">
        <f t="shared" si="151"/>
        <v>0</v>
      </c>
      <c r="V313" s="144">
        <f t="shared" si="152"/>
        <v>0</v>
      </c>
      <c r="W313" s="144">
        <f t="shared" si="153"/>
        <v>0</v>
      </c>
      <c r="X313" s="144">
        <f t="shared" si="154"/>
        <v>0</v>
      </c>
      <c r="Y313" s="144">
        <f t="shared" si="157"/>
        <v>0</v>
      </c>
      <c r="Z313" s="144">
        <f t="shared" si="158"/>
        <v>0</v>
      </c>
      <c r="AA313" s="144">
        <f t="shared" si="155"/>
        <v>0</v>
      </c>
      <c r="AB313" s="145">
        <f t="shared" si="159"/>
        <v>0</v>
      </c>
      <c r="AC313" s="91"/>
      <c r="AD313" s="26"/>
      <c r="AE313" s="65"/>
      <c r="AF313" s="65"/>
      <c r="AG313" s="26"/>
      <c r="AH313" s="26"/>
      <c r="AI313" s="26"/>
      <c r="AJ313" s="26"/>
      <c r="AK313" s="26"/>
      <c r="AL313" s="26"/>
      <c r="AM313" s="26"/>
      <c r="AN313" s="26"/>
    </row>
    <row r="314" spans="1:40" ht="12.75">
      <c r="A314" s="152"/>
      <c r="B314" s="157"/>
      <c r="C314" s="153"/>
      <c r="D314" s="154"/>
      <c r="E314" s="148"/>
      <c r="F314" s="158"/>
      <c r="G314" s="158"/>
      <c r="H314" s="156"/>
      <c r="I314" s="97">
        <f t="shared" si="144"/>
        <v>2</v>
      </c>
      <c r="J314" s="98">
        <f t="shared" si="145"/>
        <v>2</v>
      </c>
      <c r="K314" s="141">
        <f t="shared" si="146"/>
        <v>0</v>
      </c>
      <c r="L314" s="141">
        <f t="shared" si="147"/>
        <v>0</v>
      </c>
      <c r="M314" s="148">
        <v>0</v>
      </c>
      <c r="N314" s="141">
        <f t="shared" si="148"/>
        <v>0</v>
      </c>
      <c r="O314" s="148">
        <v>0</v>
      </c>
      <c r="P314" s="148">
        <v>0</v>
      </c>
      <c r="Q314" s="148">
        <f t="shared" si="149"/>
        <v>0</v>
      </c>
      <c r="R314" s="141">
        <f t="shared" si="156"/>
        <v>0</v>
      </c>
      <c r="S314" s="143">
        <v>0</v>
      </c>
      <c r="T314" s="141">
        <f t="shared" si="150"/>
        <v>0</v>
      </c>
      <c r="U314" s="144">
        <f t="shared" si="151"/>
        <v>0</v>
      </c>
      <c r="V314" s="144">
        <f t="shared" si="152"/>
        <v>0</v>
      </c>
      <c r="W314" s="144">
        <f t="shared" si="153"/>
        <v>0</v>
      </c>
      <c r="X314" s="144">
        <f t="shared" si="154"/>
        <v>0</v>
      </c>
      <c r="Y314" s="144">
        <f t="shared" si="157"/>
        <v>0</v>
      </c>
      <c r="Z314" s="144">
        <f t="shared" si="158"/>
        <v>0</v>
      </c>
      <c r="AA314" s="144">
        <f t="shared" si="155"/>
        <v>0</v>
      </c>
      <c r="AB314" s="145">
        <f t="shared" si="159"/>
        <v>0</v>
      </c>
      <c r="AC314" s="25"/>
      <c r="AD314" s="26"/>
      <c r="AE314" s="65"/>
      <c r="AF314" s="65"/>
      <c r="AG314" s="26"/>
      <c r="AH314" s="26"/>
      <c r="AI314" s="26"/>
      <c r="AJ314" s="26"/>
      <c r="AK314" s="26"/>
      <c r="AL314" s="26"/>
      <c r="AM314" s="26"/>
      <c r="AN314" s="26"/>
    </row>
    <row r="315" spans="1:40" ht="12.75">
      <c r="A315" s="152"/>
      <c r="B315" s="157"/>
      <c r="C315" s="153"/>
      <c r="D315" s="154"/>
      <c r="E315" s="148"/>
      <c r="F315" s="158"/>
      <c r="G315" s="158"/>
      <c r="H315" s="156"/>
      <c r="I315" s="97">
        <f t="shared" si="144"/>
        <v>2</v>
      </c>
      <c r="J315" s="98">
        <f t="shared" si="145"/>
        <v>2</v>
      </c>
      <c r="K315" s="141">
        <f t="shared" si="146"/>
        <v>0</v>
      </c>
      <c r="L315" s="141">
        <f t="shared" si="147"/>
        <v>0</v>
      </c>
      <c r="M315" s="148">
        <v>0</v>
      </c>
      <c r="N315" s="141">
        <f t="shared" si="148"/>
        <v>0</v>
      </c>
      <c r="O315" s="148">
        <v>0</v>
      </c>
      <c r="P315" s="148">
        <v>0</v>
      </c>
      <c r="Q315" s="148">
        <f t="shared" si="149"/>
        <v>0</v>
      </c>
      <c r="R315" s="141">
        <f t="shared" si="156"/>
        <v>0</v>
      </c>
      <c r="S315" s="143">
        <v>0</v>
      </c>
      <c r="T315" s="141">
        <f t="shared" si="150"/>
        <v>0</v>
      </c>
      <c r="U315" s="144">
        <f t="shared" si="151"/>
        <v>0</v>
      </c>
      <c r="V315" s="144">
        <f t="shared" si="152"/>
        <v>0</v>
      </c>
      <c r="W315" s="144">
        <f t="shared" si="153"/>
        <v>0</v>
      </c>
      <c r="X315" s="144">
        <f t="shared" si="154"/>
        <v>0</v>
      </c>
      <c r="Y315" s="144">
        <f t="shared" si="157"/>
        <v>0</v>
      </c>
      <c r="Z315" s="144">
        <f t="shared" si="158"/>
        <v>0</v>
      </c>
      <c r="AA315" s="144">
        <f t="shared" si="155"/>
        <v>0</v>
      </c>
      <c r="AB315" s="145">
        <f t="shared" si="159"/>
        <v>0</v>
      </c>
      <c r="AC315" s="25"/>
      <c r="AD315" s="26"/>
      <c r="AE315" s="65"/>
      <c r="AF315" s="65"/>
      <c r="AG315" s="26"/>
      <c r="AH315" s="26"/>
      <c r="AI315" s="26"/>
      <c r="AJ315" s="26"/>
      <c r="AK315" s="26"/>
      <c r="AL315" s="26"/>
      <c r="AM315" s="26"/>
      <c r="AN315" s="26"/>
    </row>
    <row r="316" spans="1:40" ht="12.75">
      <c r="A316" s="152"/>
      <c r="B316" s="157"/>
      <c r="C316" s="153"/>
      <c r="D316" s="154"/>
      <c r="E316" s="148"/>
      <c r="F316" s="158"/>
      <c r="G316" s="158"/>
      <c r="H316" s="156"/>
      <c r="I316" s="97">
        <f t="shared" si="144"/>
        <v>2</v>
      </c>
      <c r="J316" s="98">
        <f t="shared" si="145"/>
        <v>2</v>
      </c>
      <c r="K316" s="141">
        <f t="shared" si="146"/>
        <v>0</v>
      </c>
      <c r="L316" s="141">
        <f t="shared" si="147"/>
        <v>0</v>
      </c>
      <c r="M316" s="148">
        <v>0</v>
      </c>
      <c r="N316" s="141">
        <f t="shared" si="148"/>
        <v>0</v>
      </c>
      <c r="O316" s="148">
        <v>0</v>
      </c>
      <c r="P316" s="148">
        <v>0</v>
      </c>
      <c r="Q316" s="148">
        <f t="shared" si="149"/>
        <v>0</v>
      </c>
      <c r="R316" s="141">
        <f t="shared" si="156"/>
        <v>0</v>
      </c>
      <c r="S316" s="143">
        <v>0</v>
      </c>
      <c r="T316" s="141">
        <f t="shared" si="150"/>
        <v>0</v>
      </c>
      <c r="U316" s="144">
        <f t="shared" si="151"/>
        <v>0</v>
      </c>
      <c r="V316" s="144">
        <f t="shared" si="152"/>
        <v>0</v>
      </c>
      <c r="W316" s="144">
        <f t="shared" si="153"/>
        <v>0</v>
      </c>
      <c r="X316" s="144">
        <f t="shared" si="154"/>
        <v>0</v>
      </c>
      <c r="Y316" s="144">
        <f t="shared" si="157"/>
        <v>0</v>
      </c>
      <c r="Z316" s="144">
        <f t="shared" si="158"/>
        <v>0</v>
      </c>
      <c r="AA316" s="144">
        <f t="shared" si="155"/>
        <v>0</v>
      </c>
      <c r="AB316" s="145">
        <f t="shared" si="159"/>
        <v>0</v>
      </c>
      <c r="AC316" s="25"/>
      <c r="AD316" s="26"/>
      <c r="AE316" s="65"/>
      <c r="AF316" s="65"/>
      <c r="AG316" s="26"/>
      <c r="AH316" s="26"/>
      <c r="AI316" s="26"/>
      <c r="AJ316" s="26"/>
      <c r="AK316" s="26"/>
      <c r="AL316" s="26"/>
      <c r="AM316" s="26"/>
      <c r="AN316" s="26"/>
    </row>
    <row r="317" spans="1:40" ht="12.75">
      <c r="A317" s="152"/>
      <c r="B317" s="157"/>
      <c r="C317" s="153"/>
      <c r="D317" s="154"/>
      <c r="E317" s="148"/>
      <c r="F317" s="158"/>
      <c r="G317" s="158"/>
      <c r="H317" s="156"/>
      <c r="I317" s="97">
        <f t="shared" si="144"/>
        <v>2</v>
      </c>
      <c r="J317" s="98">
        <f t="shared" si="145"/>
        <v>2</v>
      </c>
      <c r="K317" s="141">
        <f t="shared" si="146"/>
        <v>0</v>
      </c>
      <c r="L317" s="141">
        <f t="shared" si="147"/>
        <v>0</v>
      </c>
      <c r="M317" s="148">
        <v>0</v>
      </c>
      <c r="N317" s="141">
        <f t="shared" si="148"/>
        <v>0</v>
      </c>
      <c r="O317" s="148">
        <v>0</v>
      </c>
      <c r="P317" s="148">
        <v>0</v>
      </c>
      <c r="Q317" s="148">
        <f t="shared" si="149"/>
        <v>0</v>
      </c>
      <c r="R317" s="141">
        <f t="shared" si="156"/>
        <v>0</v>
      </c>
      <c r="S317" s="143">
        <v>0</v>
      </c>
      <c r="T317" s="141">
        <f t="shared" si="150"/>
        <v>0</v>
      </c>
      <c r="U317" s="144">
        <f t="shared" si="151"/>
        <v>0</v>
      </c>
      <c r="V317" s="144">
        <f t="shared" si="152"/>
        <v>0</v>
      </c>
      <c r="W317" s="144">
        <f t="shared" si="153"/>
        <v>0</v>
      </c>
      <c r="X317" s="144">
        <f t="shared" si="154"/>
        <v>0</v>
      </c>
      <c r="Y317" s="144">
        <f t="shared" si="157"/>
        <v>0</v>
      </c>
      <c r="Z317" s="144">
        <f t="shared" si="158"/>
        <v>0</v>
      </c>
      <c r="AA317" s="144">
        <f t="shared" si="155"/>
        <v>0</v>
      </c>
      <c r="AB317" s="145">
        <f t="shared" si="159"/>
        <v>0</v>
      </c>
      <c r="AC317" s="25"/>
      <c r="AD317" s="26"/>
      <c r="AE317" s="65"/>
      <c r="AF317" s="65"/>
      <c r="AG317" s="26"/>
      <c r="AH317" s="26"/>
      <c r="AI317" s="26"/>
      <c r="AJ317" s="26"/>
      <c r="AK317" s="26"/>
      <c r="AL317" s="26"/>
      <c r="AM317" s="26"/>
      <c r="AN317" s="26"/>
    </row>
    <row r="318" spans="1:40" ht="12.75">
      <c r="A318" s="152"/>
      <c r="B318" s="157"/>
      <c r="C318" s="153"/>
      <c r="D318" s="154"/>
      <c r="E318" s="148"/>
      <c r="F318" s="158"/>
      <c r="G318" s="158"/>
      <c r="H318" s="156"/>
      <c r="I318" s="97">
        <f t="shared" si="144"/>
        <v>2</v>
      </c>
      <c r="J318" s="98">
        <f t="shared" si="145"/>
        <v>2</v>
      </c>
      <c r="K318" s="141">
        <f t="shared" si="146"/>
        <v>0</v>
      </c>
      <c r="L318" s="141">
        <f t="shared" si="147"/>
        <v>0</v>
      </c>
      <c r="M318" s="148">
        <v>0</v>
      </c>
      <c r="N318" s="141">
        <f t="shared" si="148"/>
        <v>0</v>
      </c>
      <c r="O318" s="148">
        <v>0</v>
      </c>
      <c r="P318" s="148">
        <v>0</v>
      </c>
      <c r="Q318" s="148">
        <f t="shared" si="149"/>
        <v>0</v>
      </c>
      <c r="R318" s="141">
        <f t="shared" si="156"/>
        <v>0</v>
      </c>
      <c r="S318" s="143">
        <v>0</v>
      </c>
      <c r="T318" s="141">
        <f t="shared" si="150"/>
        <v>0</v>
      </c>
      <c r="U318" s="144">
        <f t="shared" si="151"/>
        <v>0</v>
      </c>
      <c r="V318" s="144">
        <f t="shared" si="152"/>
        <v>0</v>
      </c>
      <c r="W318" s="144">
        <f t="shared" si="153"/>
        <v>0</v>
      </c>
      <c r="X318" s="144">
        <f t="shared" si="154"/>
        <v>0</v>
      </c>
      <c r="Y318" s="144">
        <f t="shared" si="157"/>
        <v>0</v>
      </c>
      <c r="Z318" s="144">
        <f t="shared" si="158"/>
        <v>0</v>
      </c>
      <c r="AA318" s="144">
        <f t="shared" si="155"/>
        <v>0</v>
      </c>
      <c r="AB318" s="145">
        <f t="shared" si="159"/>
        <v>0</v>
      </c>
      <c r="AC318" s="25"/>
      <c r="AD318" s="26"/>
      <c r="AE318" s="65"/>
      <c r="AF318" s="65"/>
      <c r="AG318" s="26"/>
      <c r="AH318" s="26"/>
      <c r="AI318" s="26"/>
      <c r="AJ318" s="26"/>
      <c r="AK318" s="26"/>
      <c r="AL318" s="26"/>
      <c r="AM318" s="26"/>
      <c r="AN318" s="26"/>
    </row>
    <row r="319" spans="1:40" ht="12.75">
      <c r="A319" s="152"/>
      <c r="B319" s="157"/>
      <c r="C319" s="153"/>
      <c r="D319" s="154"/>
      <c r="E319" s="148"/>
      <c r="F319" s="158"/>
      <c r="G319" s="158"/>
      <c r="H319" s="156"/>
      <c r="I319" s="97">
        <f t="shared" si="144"/>
        <v>2</v>
      </c>
      <c r="J319" s="98">
        <f t="shared" si="145"/>
        <v>2</v>
      </c>
      <c r="K319" s="141">
        <f t="shared" si="146"/>
        <v>0</v>
      </c>
      <c r="L319" s="141">
        <f t="shared" si="147"/>
        <v>0</v>
      </c>
      <c r="M319" s="148">
        <v>0</v>
      </c>
      <c r="N319" s="141">
        <f t="shared" si="148"/>
        <v>0</v>
      </c>
      <c r="O319" s="148">
        <v>0</v>
      </c>
      <c r="P319" s="148">
        <v>0</v>
      </c>
      <c r="Q319" s="148">
        <f t="shared" si="149"/>
        <v>0</v>
      </c>
      <c r="R319" s="141">
        <f t="shared" si="156"/>
        <v>0</v>
      </c>
      <c r="S319" s="143">
        <v>0</v>
      </c>
      <c r="T319" s="141">
        <f t="shared" si="150"/>
        <v>0</v>
      </c>
      <c r="U319" s="144">
        <f t="shared" si="151"/>
        <v>0</v>
      </c>
      <c r="V319" s="144">
        <f t="shared" si="152"/>
        <v>0</v>
      </c>
      <c r="W319" s="144">
        <f t="shared" si="153"/>
        <v>0</v>
      </c>
      <c r="X319" s="144">
        <f t="shared" si="154"/>
        <v>0</v>
      </c>
      <c r="Y319" s="144">
        <f t="shared" si="157"/>
        <v>0</v>
      </c>
      <c r="Z319" s="144">
        <f t="shared" si="158"/>
        <v>0</v>
      </c>
      <c r="AA319" s="144">
        <f t="shared" si="155"/>
        <v>0</v>
      </c>
      <c r="AB319" s="145">
        <f t="shared" si="159"/>
        <v>0</v>
      </c>
      <c r="AC319" s="25"/>
      <c r="AD319" s="26"/>
      <c r="AE319" s="65"/>
      <c r="AF319" s="65"/>
      <c r="AG319" s="26"/>
      <c r="AH319" s="26"/>
      <c r="AI319" s="26"/>
      <c r="AJ319" s="26"/>
      <c r="AK319" s="26"/>
      <c r="AL319" s="26"/>
      <c r="AM319" s="26"/>
      <c r="AN319" s="26"/>
    </row>
    <row r="320" spans="1:40" ht="12.75">
      <c r="A320" s="152"/>
      <c r="B320" s="157"/>
      <c r="C320" s="153"/>
      <c r="D320" s="154"/>
      <c r="E320" s="148"/>
      <c r="F320" s="158"/>
      <c r="G320" s="158"/>
      <c r="H320" s="156"/>
      <c r="I320" s="97">
        <f t="shared" si="144"/>
        <v>2</v>
      </c>
      <c r="J320" s="98">
        <f t="shared" si="145"/>
        <v>2</v>
      </c>
      <c r="K320" s="141">
        <f t="shared" si="146"/>
        <v>0</v>
      </c>
      <c r="L320" s="141">
        <f t="shared" si="147"/>
        <v>0</v>
      </c>
      <c r="M320" s="148">
        <v>0</v>
      </c>
      <c r="N320" s="141">
        <f t="shared" si="148"/>
        <v>0</v>
      </c>
      <c r="O320" s="148">
        <v>0</v>
      </c>
      <c r="P320" s="148">
        <v>0</v>
      </c>
      <c r="Q320" s="148">
        <f t="shared" si="149"/>
        <v>0</v>
      </c>
      <c r="R320" s="141">
        <f t="shared" si="156"/>
        <v>0</v>
      </c>
      <c r="S320" s="143">
        <v>0</v>
      </c>
      <c r="T320" s="141">
        <f t="shared" si="150"/>
        <v>0</v>
      </c>
      <c r="U320" s="144">
        <f t="shared" si="151"/>
        <v>0</v>
      </c>
      <c r="V320" s="144">
        <f t="shared" si="152"/>
        <v>0</v>
      </c>
      <c r="W320" s="144">
        <f t="shared" si="153"/>
        <v>0</v>
      </c>
      <c r="X320" s="144">
        <f t="shared" si="154"/>
        <v>0</v>
      </c>
      <c r="Y320" s="144">
        <f t="shared" si="157"/>
        <v>0</v>
      </c>
      <c r="Z320" s="144">
        <f t="shared" si="158"/>
        <v>0</v>
      </c>
      <c r="AA320" s="144">
        <f t="shared" si="155"/>
        <v>0</v>
      </c>
      <c r="AB320" s="145">
        <f t="shared" si="159"/>
        <v>0</v>
      </c>
      <c r="AC320" s="25"/>
      <c r="AD320" s="26"/>
      <c r="AE320" s="65"/>
      <c r="AF320" s="65"/>
      <c r="AG320" s="26"/>
      <c r="AH320" s="26"/>
      <c r="AI320" s="26"/>
      <c r="AJ320" s="26"/>
      <c r="AK320" s="26"/>
      <c r="AL320" s="26"/>
      <c r="AM320" s="26"/>
      <c r="AN320" s="26"/>
    </row>
    <row r="321" spans="1:40" ht="12.75">
      <c r="A321" s="152"/>
      <c r="B321" s="157"/>
      <c r="C321" s="153"/>
      <c r="D321" s="154"/>
      <c r="E321" s="148"/>
      <c r="F321" s="158"/>
      <c r="G321" s="158"/>
      <c r="H321" s="156"/>
      <c r="I321" s="97">
        <f t="shared" si="144"/>
        <v>2</v>
      </c>
      <c r="J321" s="98">
        <f t="shared" si="145"/>
        <v>2</v>
      </c>
      <c r="K321" s="141">
        <f t="shared" si="146"/>
        <v>0</v>
      </c>
      <c r="L321" s="141">
        <f t="shared" si="147"/>
        <v>0</v>
      </c>
      <c r="M321" s="148">
        <v>0</v>
      </c>
      <c r="N321" s="141">
        <f t="shared" si="148"/>
        <v>0</v>
      </c>
      <c r="O321" s="148">
        <v>0</v>
      </c>
      <c r="P321" s="148">
        <v>0</v>
      </c>
      <c r="Q321" s="148">
        <f t="shared" si="149"/>
        <v>0</v>
      </c>
      <c r="R321" s="141">
        <f t="shared" si="156"/>
        <v>0</v>
      </c>
      <c r="S321" s="143">
        <v>0</v>
      </c>
      <c r="T321" s="141">
        <f t="shared" si="150"/>
        <v>0</v>
      </c>
      <c r="U321" s="144">
        <f t="shared" si="151"/>
        <v>0</v>
      </c>
      <c r="V321" s="144">
        <f t="shared" si="152"/>
        <v>0</v>
      </c>
      <c r="W321" s="144">
        <f t="shared" si="153"/>
        <v>0</v>
      </c>
      <c r="X321" s="144">
        <f t="shared" si="154"/>
        <v>0</v>
      </c>
      <c r="Y321" s="144">
        <f t="shared" si="157"/>
        <v>0</v>
      </c>
      <c r="Z321" s="144">
        <f t="shared" si="158"/>
        <v>0</v>
      </c>
      <c r="AA321" s="144">
        <f t="shared" si="155"/>
        <v>0</v>
      </c>
      <c r="AB321" s="145">
        <f t="shared" si="159"/>
        <v>0</v>
      </c>
      <c r="AC321" s="25"/>
      <c r="AD321" s="26"/>
      <c r="AE321" s="65"/>
      <c r="AF321" s="65"/>
      <c r="AG321" s="26"/>
      <c r="AH321" s="26"/>
      <c r="AI321" s="26"/>
      <c r="AJ321" s="26"/>
      <c r="AK321" s="26"/>
      <c r="AL321" s="26"/>
      <c r="AM321" s="26"/>
      <c r="AN321" s="26"/>
    </row>
    <row r="322" spans="1:40" ht="12.75">
      <c r="A322" s="152"/>
      <c r="B322" s="157"/>
      <c r="C322" s="153"/>
      <c r="D322" s="154"/>
      <c r="E322" s="148"/>
      <c r="F322" s="158"/>
      <c r="G322" s="158"/>
      <c r="H322" s="156"/>
      <c r="I322" s="97">
        <f t="shared" si="144"/>
        <v>2</v>
      </c>
      <c r="J322" s="98">
        <f t="shared" si="145"/>
        <v>2</v>
      </c>
      <c r="K322" s="141">
        <f t="shared" si="146"/>
        <v>0</v>
      </c>
      <c r="L322" s="141">
        <f t="shared" si="147"/>
        <v>0</v>
      </c>
      <c r="M322" s="148">
        <v>0</v>
      </c>
      <c r="N322" s="141">
        <f t="shared" si="148"/>
        <v>0</v>
      </c>
      <c r="O322" s="148">
        <v>0</v>
      </c>
      <c r="P322" s="148">
        <v>0</v>
      </c>
      <c r="Q322" s="148">
        <f t="shared" si="149"/>
        <v>0</v>
      </c>
      <c r="R322" s="141">
        <f t="shared" si="156"/>
        <v>0</v>
      </c>
      <c r="S322" s="143">
        <v>0</v>
      </c>
      <c r="T322" s="141">
        <f t="shared" si="150"/>
        <v>0</v>
      </c>
      <c r="U322" s="144">
        <f t="shared" si="151"/>
        <v>0</v>
      </c>
      <c r="V322" s="144">
        <f t="shared" si="152"/>
        <v>0</v>
      </c>
      <c r="W322" s="144">
        <f t="shared" si="153"/>
        <v>0</v>
      </c>
      <c r="X322" s="144">
        <f t="shared" si="154"/>
        <v>0</v>
      </c>
      <c r="Y322" s="144">
        <f t="shared" si="157"/>
        <v>0</v>
      </c>
      <c r="Z322" s="144">
        <f t="shared" si="158"/>
        <v>0</v>
      </c>
      <c r="AA322" s="144">
        <f t="shared" si="155"/>
        <v>0</v>
      </c>
      <c r="AB322" s="145">
        <f t="shared" si="159"/>
        <v>0</v>
      </c>
      <c r="AC322" s="25"/>
      <c r="AD322" s="26"/>
      <c r="AE322" s="65"/>
      <c r="AF322" s="65"/>
      <c r="AG322" s="26"/>
      <c r="AH322" s="26"/>
      <c r="AI322" s="26"/>
      <c r="AJ322" s="26"/>
      <c r="AK322" s="26"/>
      <c r="AL322" s="26"/>
      <c r="AM322" s="26"/>
      <c r="AN322" s="26"/>
    </row>
    <row r="323" spans="1:51" ht="12.75">
      <c r="A323" s="152"/>
      <c r="B323" s="157"/>
      <c r="C323" s="153"/>
      <c r="D323" s="154"/>
      <c r="E323" s="148"/>
      <c r="F323" s="158"/>
      <c r="G323" s="158"/>
      <c r="H323" s="156"/>
      <c r="I323" s="97">
        <f t="shared" si="144"/>
        <v>2</v>
      </c>
      <c r="J323" s="98">
        <f t="shared" si="145"/>
        <v>2</v>
      </c>
      <c r="K323" s="141">
        <f t="shared" si="146"/>
        <v>0</v>
      </c>
      <c r="L323" s="141">
        <f t="shared" si="147"/>
        <v>0</v>
      </c>
      <c r="M323" s="148">
        <v>0</v>
      </c>
      <c r="N323" s="141">
        <f t="shared" si="148"/>
        <v>0</v>
      </c>
      <c r="O323" s="148">
        <v>0</v>
      </c>
      <c r="P323" s="148">
        <v>0</v>
      </c>
      <c r="Q323" s="148">
        <f t="shared" si="149"/>
        <v>0</v>
      </c>
      <c r="R323" s="141">
        <f t="shared" si="156"/>
        <v>0</v>
      </c>
      <c r="S323" s="143">
        <v>0</v>
      </c>
      <c r="T323" s="141">
        <f t="shared" si="150"/>
        <v>0</v>
      </c>
      <c r="U323" s="144">
        <f t="shared" si="151"/>
        <v>0</v>
      </c>
      <c r="V323" s="144">
        <f t="shared" si="152"/>
        <v>0</v>
      </c>
      <c r="W323" s="144">
        <f t="shared" si="153"/>
        <v>0</v>
      </c>
      <c r="X323" s="144">
        <f t="shared" si="154"/>
        <v>0</v>
      </c>
      <c r="Y323" s="144">
        <f t="shared" si="157"/>
        <v>0</v>
      </c>
      <c r="Z323" s="144">
        <f t="shared" si="158"/>
        <v>0</v>
      </c>
      <c r="AA323" s="144">
        <f t="shared" si="155"/>
        <v>0</v>
      </c>
      <c r="AB323" s="145">
        <f t="shared" si="159"/>
        <v>0</v>
      </c>
      <c r="AC323" s="25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X323" s="70"/>
      <c r="AY323" s="70"/>
    </row>
    <row r="324" spans="1:40" ht="12.75">
      <c r="A324" s="152"/>
      <c r="B324" s="157"/>
      <c r="C324" s="153"/>
      <c r="D324" s="154"/>
      <c r="E324" s="148"/>
      <c r="F324" s="158"/>
      <c r="G324" s="158"/>
      <c r="H324" s="156"/>
      <c r="I324" s="97">
        <f t="shared" si="144"/>
        <v>2</v>
      </c>
      <c r="J324" s="98">
        <f t="shared" si="145"/>
        <v>2</v>
      </c>
      <c r="K324" s="141">
        <f t="shared" si="146"/>
        <v>0</v>
      </c>
      <c r="L324" s="141">
        <f t="shared" si="147"/>
        <v>0</v>
      </c>
      <c r="M324" s="148">
        <v>0</v>
      </c>
      <c r="N324" s="141">
        <f t="shared" si="148"/>
        <v>0</v>
      </c>
      <c r="O324" s="148">
        <v>0</v>
      </c>
      <c r="P324" s="148">
        <v>0</v>
      </c>
      <c r="Q324" s="148">
        <f t="shared" si="149"/>
        <v>0</v>
      </c>
      <c r="R324" s="141">
        <f t="shared" si="156"/>
        <v>0</v>
      </c>
      <c r="S324" s="143">
        <v>0</v>
      </c>
      <c r="T324" s="141">
        <f t="shared" si="150"/>
        <v>0</v>
      </c>
      <c r="U324" s="144">
        <f t="shared" si="151"/>
        <v>0</v>
      </c>
      <c r="V324" s="144">
        <f t="shared" si="152"/>
        <v>0</v>
      </c>
      <c r="W324" s="144">
        <f t="shared" si="153"/>
        <v>0</v>
      </c>
      <c r="X324" s="144">
        <f t="shared" si="154"/>
        <v>0</v>
      </c>
      <c r="Y324" s="144">
        <f t="shared" si="157"/>
        <v>0</v>
      </c>
      <c r="Z324" s="144">
        <f t="shared" si="158"/>
        <v>0</v>
      </c>
      <c r="AA324" s="144">
        <f t="shared" si="155"/>
        <v>0</v>
      </c>
      <c r="AB324" s="145">
        <f t="shared" si="159"/>
        <v>0</v>
      </c>
      <c r="AC324" s="25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ht="12.75">
      <c r="A325" s="93"/>
      <c r="B325" s="100"/>
      <c r="C325" s="89"/>
      <c r="D325" s="32"/>
      <c r="E325" s="95"/>
      <c r="F325" s="101"/>
      <c r="G325" s="101"/>
      <c r="H325" s="96"/>
      <c r="I325" s="97">
        <f t="shared" si="144"/>
        <v>2</v>
      </c>
      <c r="J325" s="98">
        <f t="shared" si="145"/>
        <v>2</v>
      </c>
      <c r="K325" s="141">
        <f t="shared" si="146"/>
        <v>0</v>
      </c>
      <c r="L325" s="141">
        <f t="shared" si="147"/>
        <v>0</v>
      </c>
      <c r="M325" s="148">
        <v>0</v>
      </c>
      <c r="N325" s="141">
        <f t="shared" si="148"/>
        <v>0</v>
      </c>
      <c r="O325" s="148">
        <v>0</v>
      </c>
      <c r="P325" s="148">
        <v>0</v>
      </c>
      <c r="Q325" s="148">
        <f t="shared" si="149"/>
        <v>0</v>
      </c>
      <c r="R325" s="141">
        <f t="shared" si="156"/>
        <v>0</v>
      </c>
      <c r="S325" s="143">
        <v>0</v>
      </c>
      <c r="T325" s="141">
        <f t="shared" si="150"/>
        <v>0</v>
      </c>
      <c r="U325" s="144">
        <f t="shared" si="151"/>
        <v>0</v>
      </c>
      <c r="V325" s="144">
        <f t="shared" si="152"/>
        <v>0</v>
      </c>
      <c r="W325" s="144">
        <f t="shared" si="153"/>
        <v>0</v>
      </c>
      <c r="X325" s="144">
        <f t="shared" si="154"/>
        <v>0</v>
      </c>
      <c r="Y325" s="144">
        <f t="shared" si="157"/>
        <v>0</v>
      </c>
      <c r="Z325" s="144">
        <f t="shared" si="158"/>
        <v>0</v>
      </c>
      <c r="AA325" s="144">
        <f t="shared" si="155"/>
        <v>0</v>
      </c>
      <c r="AB325" s="145">
        <f t="shared" si="159"/>
        <v>0</v>
      </c>
      <c r="AC325" s="25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ht="12.75">
      <c r="A326" s="93"/>
      <c r="B326" s="100"/>
      <c r="C326" s="89"/>
      <c r="D326" s="32"/>
      <c r="E326" s="32"/>
      <c r="F326" s="32"/>
      <c r="G326" s="32"/>
      <c r="H326" s="96"/>
      <c r="I326" s="97"/>
      <c r="J326" s="102"/>
      <c r="K326" s="141"/>
      <c r="L326" s="141"/>
      <c r="M326" s="142"/>
      <c r="N326" s="141"/>
      <c r="O326" s="142"/>
      <c r="P326" s="142"/>
      <c r="Q326" s="142"/>
      <c r="R326" s="141"/>
      <c r="S326" s="143"/>
      <c r="T326" s="146" t="s">
        <v>117</v>
      </c>
      <c r="U326" s="146" t="s">
        <v>117</v>
      </c>
      <c r="V326" s="146" t="s">
        <v>117</v>
      </c>
      <c r="W326" s="146" t="s">
        <v>117</v>
      </c>
      <c r="X326" s="146" t="s">
        <v>117</v>
      </c>
      <c r="Y326" s="146" t="s">
        <v>117</v>
      </c>
      <c r="Z326" s="146" t="s">
        <v>117</v>
      </c>
      <c r="AA326" s="146" t="s">
        <v>117</v>
      </c>
      <c r="AB326" s="147" t="s">
        <v>117</v>
      </c>
      <c r="AC326" s="25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ht="12.75">
      <c r="A327" s="58" t="s">
        <v>118</v>
      </c>
      <c r="B327" s="32"/>
      <c r="C327" s="89"/>
      <c r="D327" s="32"/>
      <c r="E327" s="32"/>
      <c r="F327" s="32"/>
      <c r="G327" s="32"/>
      <c r="H327" s="96"/>
      <c r="I327" s="97"/>
      <c r="J327" s="102">
        <f>IF(MOD(G327,7)=0,G327+2,IF(MOD(G327,7)=1,G327+1,G327))</f>
        <v>2</v>
      </c>
      <c r="K327" s="141"/>
      <c r="L327" s="141"/>
      <c r="M327" s="142"/>
      <c r="N327" s="141"/>
      <c r="O327" s="142"/>
      <c r="P327" s="142"/>
      <c r="Q327" s="142"/>
      <c r="R327" s="141"/>
      <c r="S327" s="143"/>
      <c r="T327" s="141">
        <f aca="true" t="shared" si="160" ref="T327:AB327">SUM(T308:T326)</f>
        <v>0</v>
      </c>
      <c r="U327" s="144">
        <f t="shared" si="160"/>
        <v>0</v>
      </c>
      <c r="V327" s="144">
        <f t="shared" si="160"/>
        <v>0</v>
      </c>
      <c r="W327" s="144">
        <f t="shared" si="160"/>
        <v>0</v>
      </c>
      <c r="X327" s="144">
        <f t="shared" si="160"/>
        <v>0</v>
      </c>
      <c r="Y327" s="144">
        <f t="shared" si="160"/>
        <v>0</v>
      </c>
      <c r="Z327" s="144">
        <f t="shared" si="160"/>
        <v>0</v>
      </c>
      <c r="AA327" s="144">
        <f t="shared" si="160"/>
        <v>0</v>
      </c>
      <c r="AB327" s="145">
        <f t="shared" si="160"/>
        <v>0</v>
      </c>
      <c r="AC327" s="25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ht="12.75">
      <c r="A328" s="93"/>
      <c r="B328" s="32"/>
      <c r="C328" s="89"/>
      <c r="D328" s="32"/>
      <c r="E328" s="32"/>
      <c r="F328" s="32"/>
      <c r="G328" s="32"/>
      <c r="H328" s="32"/>
      <c r="I328" s="32"/>
      <c r="J328" s="103"/>
      <c r="K328" s="159"/>
      <c r="L328" s="159"/>
      <c r="M328" s="143"/>
      <c r="N328" s="159"/>
      <c r="O328" s="143"/>
      <c r="P328" s="143"/>
      <c r="Q328" s="143"/>
      <c r="R328" s="159"/>
      <c r="S328" s="143"/>
      <c r="T328" s="160" t="s">
        <v>119</v>
      </c>
      <c r="U328" s="160" t="s">
        <v>119</v>
      </c>
      <c r="V328" s="160" t="s">
        <v>119</v>
      </c>
      <c r="W328" s="160" t="s">
        <v>119</v>
      </c>
      <c r="X328" s="160" t="s">
        <v>119</v>
      </c>
      <c r="Y328" s="160" t="s">
        <v>119</v>
      </c>
      <c r="Z328" s="160" t="s">
        <v>119</v>
      </c>
      <c r="AA328" s="160" t="s">
        <v>119</v>
      </c>
      <c r="AB328" s="161" t="s">
        <v>119</v>
      </c>
      <c r="AC328" s="25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ht="12.75">
      <c r="A329" s="93"/>
      <c r="B329" s="32"/>
      <c r="C329" s="89"/>
      <c r="D329" s="32"/>
      <c r="E329" s="32"/>
      <c r="F329" s="32"/>
      <c r="G329" s="32"/>
      <c r="H329" s="32"/>
      <c r="I329" s="32"/>
      <c r="J329" s="103"/>
      <c r="K329" s="159"/>
      <c r="L329" s="159"/>
      <c r="M329" s="143"/>
      <c r="N329" s="159"/>
      <c r="O329" s="143"/>
      <c r="P329" s="143"/>
      <c r="Q329" s="143"/>
      <c r="R329" s="159"/>
      <c r="S329" s="143"/>
      <c r="T329" s="143"/>
      <c r="U329" s="143"/>
      <c r="V329" s="143"/>
      <c r="W329" s="143"/>
      <c r="X329" s="162" t="s">
        <v>120</v>
      </c>
      <c r="Y329" s="143"/>
      <c r="Z329" s="143"/>
      <c r="AA329" s="143"/>
      <c r="AB329" s="163"/>
      <c r="AC329" s="25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ht="12.75">
      <c r="A330" s="93"/>
      <c r="B330" s="32"/>
      <c r="C330" s="89"/>
      <c r="D330" s="32"/>
      <c r="E330" s="32"/>
      <c r="F330" s="32"/>
      <c r="G330" s="32"/>
      <c r="H330" s="32"/>
      <c r="I330" s="32"/>
      <c r="J330" s="103"/>
      <c r="K330" s="159"/>
      <c r="L330" s="159"/>
      <c r="M330" s="143"/>
      <c r="N330" s="159"/>
      <c r="O330" s="143"/>
      <c r="P330" s="143"/>
      <c r="Q330" s="143"/>
      <c r="R330" s="159"/>
      <c r="S330" s="143"/>
      <c r="T330" s="143"/>
      <c r="U330" s="143"/>
      <c r="V330" s="143"/>
      <c r="W330" s="143"/>
      <c r="X330" s="164" t="s">
        <v>121</v>
      </c>
      <c r="Y330" s="143"/>
      <c r="Z330" s="143"/>
      <c r="AA330" s="143"/>
      <c r="AB330" s="163"/>
      <c r="AC330" s="25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ht="12.75">
      <c r="A331" s="93"/>
      <c r="B331" s="32"/>
      <c r="C331" s="89"/>
      <c r="D331" s="32"/>
      <c r="E331" s="32"/>
      <c r="F331" s="32"/>
      <c r="G331" s="32"/>
      <c r="H331" s="32"/>
      <c r="I331" s="32"/>
      <c r="J331" s="103"/>
      <c r="K331" s="159"/>
      <c r="L331" s="159"/>
      <c r="M331" s="143"/>
      <c r="N331" s="159"/>
      <c r="O331" s="143"/>
      <c r="P331" s="143"/>
      <c r="Q331" s="143"/>
      <c r="R331" s="159"/>
      <c r="S331" s="143"/>
      <c r="T331" s="143"/>
      <c r="U331" s="143"/>
      <c r="V331" s="143"/>
      <c r="W331" s="143"/>
      <c r="X331" s="160" t="s">
        <v>122</v>
      </c>
      <c r="Y331" s="143"/>
      <c r="Z331" s="143"/>
      <c r="AA331" s="143"/>
      <c r="AB331" s="163"/>
      <c r="AC331" s="25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ht="12.75">
      <c r="A332" s="58" t="s">
        <v>123</v>
      </c>
      <c r="B332" s="32"/>
      <c r="C332" s="89"/>
      <c r="D332" s="32"/>
      <c r="E332" s="32"/>
      <c r="F332" s="32"/>
      <c r="G332" s="32"/>
      <c r="H332" s="32"/>
      <c r="I332" s="32"/>
      <c r="J332" s="103"/>
      <c r="K332" s="159"/>
      <c r="L332" s="159"/>
      <c r="M332" s="143"/>
      <c r="N332" s="159"/>
      <c r="O332" s="143"/>
      <c r="P332" s="143"/>
      <c r="Q332" s="143"/>
      <c r="R332" s="159"/>
      <c r="S332" s="143"/>
      <c r="T332" s="143"/>
      <c r="U332" s="162" t="s">
        <v>124</v>
      </c>
      <c r="V332" s="143"/>
      <c r="W332" s="143"/>
      <c r="X332" s="165">
        <f>X295</f>
        <v>0.097</v>
      </c>
      <c r="Y332" s="143"/>
      <c r="Z332" s="149">
        <v>0</v>
      </c>
      <c r="AA332" s="144">
        <f>Z332*X332</f>
        <v>0</v>
      </c>
      <c r="AB332" s="145">
        <f aca="true" t="shared" si="161" ref="AB332:AB337">Z332+AA332</f>
        <v>0</v>
      </c>
      <c r="AC332" s="25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ht="12.75">
      <c r="A333" s="93"/>
      <c r="B333" s="32"/>
      <c r="C333" s="89"/>
      <c r="D333" s="32"/>
      <c r="E333" s="32"/>
      <c r="F333" s="32"/>
      <c r="G333" s="32"/>
      <c r="H333" s="32"/>
      <c r="I333" s="32"/>
      <c r="J333" s="103"/>
      <c r="K333" s="159"/>
      <c r="L333" s="159"/>
      <c r="M333" s="143"/>
      <c r="N333" s="159"/>
      <c r="O333" s="143"/>
      <c r="P333" s="143"/>
      <c r="Q333" s="143"/>
      <c r="R333" s="159"/>
      <c r="S333" s="143"/>
      <c r="T333" s="143"/>
      <c r="U333" s="166" t="s">
        <v>125</v>
      </c>
      <c r="V333" s="143"/>
      <c r="W333" s="143"/>
      <c r="X333" s="165">
        <f>X296</f>
        <v>0.308</v>
      </c>
      <c r="Y333" s="143"/>
      <c r="Z333" s="149">
        <v>0</v>
      </c>
      <c r="AA333" s="144">
        <f>Z333*X333</f>
        <v>0</v>
      </c>
      <c r="AB333" s="145">
        <f t="shared" si="161"/>
        <v>0</v>
      </c>
      <c r="AC333" s="25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ht="12.75">
      <c r="A334" s="93"/>
      <c r="B334" s="32"/>
      <c r="C334" s="89"/>
      <c r="D334" s="32"/>
      <c r="E334" s="32"/>
      <c r="F334" s="32"/>
      <c r="G334" s="32"/>
      <c r="H334" s="32"/>
      <c r="I334" s="32"/>
      <c r="J334" s="103"/>
      <c r="K334" s="159"/>
      <c r="L334" s="159"/>
      <c r="M334" s="143"/>
      <c r="N334" s="159"/>
      <c r="O334" s="143"/>
      <c r="P334" s="143"/>
      <c r="Q334" s="143"/>
      <c r="R334" s="159"/>
      <c r="S334" s="143"/>
      <c r="T334" s="143"/>
      <c r="U334" s="166" t="s">
        <v>186</v>
      </c>
      <c r="V334" s="143"/>
      <c r="W334" s="143"/>
      <c r="X334" s="165">
        <f>X297</f>
        <v>0</v>
      </c>
      <c r="Y334" s="143"/>
      <c r="Z334" s="149">
        <v>0</v>
      </c>
      <c r="AA334" s="144">
        <f>Z334*X334</f>
        <v>0</v>
      </c>
      <c r="AB334" s="145">
        <f t="shared" si="161"/>
        <v>0</v>
      </c>
      <c r="AC334" s="25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ht="12.75">
      <c r="A335" s="93"/>
      <c r="B335" s="32"/>
      <c r="C335" s="89"/>
      <c r="D335" s="32"/>
      <c r="E335" s="32"/>
      <c r="F335" s="32"/>
      <c r="G335" s="32"/>
      <c r="H335" s="32"/>
      <c r="I335" s="32"/>
      <c r="J335" s="103"/>
      <c r="K335" s="159"/>
      <c r="L335" s="159"/>
      <c r="M335" s="143"/>
      <c r="N335" s="159"/>
      <c r="O335" s="143"/>
      <c r="P335" s="143"/>
      <c r="Q335" s="143"/>
      <c r="R335" s="159"/>
      <c r="S335" s="143"/>
      <c r="T335" s="143"/>
      <c r="U335" s="162" t="s">
        <v>126</v>
      </c>
      <c r="V335" s="143"/>
      <c r="W335" s="143"/>
      <c r="X335" s="165">
        <f>X298</f>
        <v>0.518</v>
      </c>
      <c r="Y335" s="143"/>
      <c r="Z335" s="149">
        <v>0</v>
      </c>
      <c r="AA335" s="144">
        <f>Z335*X335</f>
        <v>0</v>
      </c>
      <c r="AB335" s="145">
        <f t="shared" si="161"/>
        <v>0</v>
      </c>
      <c r="AC335" s="25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ht="12.75">
      <c r="A336" s="93"/>
      <c r="B336" s="32"/>
      <c r="C336" s="89"/>
      <c r="D336" s="32"/>
      <c r="E336" s="32"/>
      <c r="F336" s="32"/>
      <c r="G336" s="32"/>
      <c r="H336" s="32"/>
      <c r="I336" s="32"/>
      <c r="J336" s="103"/>
      <c r="K336" s="159"/>
      <c r="L336" s="159"/>
      <c r="M336" s="143"/>
      <c r="N336" s="159"/>
      <c r="O336" s="143"/>
      <c r="P336" s="143"/>
      <c r="Q336" s="143"/>
      <c r="R336" s="159"/>
      <c r="S336" s="143"/>
      <c r="T336" s="143"/>
      <c r="U336" s="162" t="s">
        <v>127</v>
      </c>
      <c r="V336" s="143"/>
      <c r="W336" s="143"/>
      <c r="X336" s="165">
        <f>X299</f>
        <v>0.088</v>
      </c>
      <c r="Y336" s="143"/>
      <c r="Z336" s="149">
        <v>0</v>
      </c>
      <c r="AA336" s="144">
        <f>Z336*X336</f>
        <v>0</v>
      </c>
      <c r="AB336" s="145">
        <f t="shared" si="161"/>
        <v>0</v>
      </c>
      <c r="AC336" s="25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1:40" ht="12.75">
      <c r="A337" s="93"/>
      <c r="B337" s="32"/>
      <c r="C337" s="89"/>
      <c r="D337" s="32"/>
      <c r="E337" s="32"/>
      <c r="F337" s="32"/>
      <c r="G337" s="32"/>
      <c r="H337" s="32"/>
      <c r="I337" s="32"/>
      <c r="J337" s="103"/>
      <c r="K337" s="159"/>
      <c r="L337" s="159"/>
      <c r="M337" s="143"/>
      <c r="N337" s="159"/>
      <c r="O337" s="143"/>
      <c r="P337" s="143"/>
      <c r="Q337" s="143"/>
      <c r="R337" s="159"/>
      <c r="S337" s="143"/>
      <c r="T337" s="143"/>
      <c r="U337" s="162" t="s">
        <v>128</v>
      </c>
      <c r="V337" s="143"/>
      <c r="W337" s="143"/>
      <c r="X337" s="167" t="s">
        <v>129</v>
      </c>
      <c r="Y337" s="143"/>
      <c r="Z337" s="149">
        <v>0</v>
      </c>
      <c r="AA337" s="144">
        <v>0</v>
      </c>
      <c r="AB337" s="145">
        <f t="shared" si="161"/>
        <v>0</v>
      </c>
      <c r="AC337" s="25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1:40" ht="12.75">
      <c r="A338" s="93"/>
      <c r="B338" s="32"/>
      <c r="C338" s="89"/>
      <c r="D338" s="32"/>
      <c r="E338" s="32"/>
      <c r="F338" s="32"/>
      <c r="G338" s="32"/>
      <c r="H338" s="32"/>
      <c r="I338" s="32"/>
      <c r="J338" s="103"/>
      <c r="K338" s="159"/>
      <c r="L338" s="159"/>
      <c r="M338" s="143"/>
      <c r="N338" s="159"/>
      <c r="O338" s="143"/>
      <c r="P338" s="143"/>
      <c r="Q338" s="143"/>
      <c r="R338" s="159"/>
      <c r="S338" s="143"/>
      <c r="T338" s="143"/>
      <c r="U338" s="143"/>
      <c r="V338" s="143"/>
      <c r="W338" s="143"/>
      <c r="X338" s="143"/>
      <c r="Y338" s="143"/>
      <c r="Z338" s="168" t="s">
        <v>117</v>
      </c>
      <c r="AA338" s="150" t="s">
        <v>117</v>
      </c>
      <c r="AB338" s="151" t="s">
        <v>117</v>
      </c>
      <c r="AC338" s="25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1:40" ht="12.75">
      <c r="A339" s="58" t="s">
        <v>130</v>
      </c>
      <c r="B339" s="32"/>
      <c r="C339" s="89"/>
      <c r="D339" s="32"/>
      <c r="E339" s="32"/>
      <c r="F339" s="32"/>
      <c r="G339" s="32"/>
      <c r="H339" s="32"/>
      <c r="I339" s="97">
        <f>IF(MOD(F339,7)=0,F339+2,IF(MOD(F339,7)=1,F339+1,F339))</f>
        <v>2</v>
      </c>
      <c r="J339" s="102">
        <f>IF(MOD(G339,7)=0,G339+2,IF(MOD(G339,7)=1,G339+1,G339))</f>
        <v>2</v>
      </c>
      <c r="K339" s="112" t="s">
        <v>60</v>
      </c>
      <c r="L339" s="112" t="s">
        <v>60</v>
      </c>
      <c r="M339" s="113" t="s">
        <v>60</v>
      </c>
      <c r="N339" s="112" t="s">
        <v>60</v>
      </c>
      <c r="O339" s="113" t="s">
        <v>60</v>
      </c>
      <c r="P339" s="113" t="s">
        <v>60</v>
      </c>
      <c r="Q339" s="113" t="s">
        <v>60</v>
      </c>
      <c r="R339" s="112" t="s">
        <v>60</v>
      </c>
      <c r="S339" s="104" t="s">
        <v>60</v>
      </c>
      <c r="T339" s="113" t="s">
        <v>60</v>
      </c>
      <c r="U339" s="114" t="s">
        <v>60</v>
      </c>
      <c r="V339" s="114" t="s">
        <v>60</v>
      </c>
      <c r="W339" s="114" t="s">
        <v>131</v>
      </c>
      <c r="X339" s="114" t="s">
        <v>60</v>
      </c>
      <c r="Y339" s="115"/>
      <c r="Z339" s="116">
        <f>SUM(Z327:Z338)</f>
        <v>0</v>
      </c>
      <c r="AA339" s="117">
        <f>SUM(AA327:AA338)</f>
        <v>0</v>
      </c>
      <c r="AB339" s="118">
        <f>SUM(AB327:AB338)</f>
        <v>0</v>
      </c>
      <c r="AC339" s="25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1:40" ht="12.75">
      <c r="A340" s="58"/>
      <c r="B340" s="32"/>
      <c r="C340" s="89"/>
      <c r="D340" s="32"/>
      <c r="E340" s="32"/>
      <c r="F340" s="32"/>
      <c r="G340" s="32"/>
      <c r="H340" s="32"/>
      <c r="I340" s="97"/>
      <c r="J340" s="102"/>
      <c r="K340" s="112"/>
      <c r="L340" s="112"/>
      <c r="M340" s="113"/>
      <c r="N340" s="112"/>
      <c r="O340" s="113"/>
      <c r="P340" s="113"/>
      <c r="Q340" s="113"/>
      <c r="R340" s="112"/>
      <c r="S340" s="104"/>
      <c r="T340" s="113"/>
      <c r="U340" s="114"/>
      <c r="V340" s="114"/>
      <c r="W340" s="114"/>
      <c r="X340" s="114"/>
      <c r="Y340" s="115"/>
      <c r="Z340" s="116"/>
      <c r="AA340" s="117"/>
      <c r="AB340" s="118"/>
      <c r="AC340" s="25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1:40" ht="12.75">
      <c r="A341" s="71" t="s">
        <v>90</v>
      </c>
      <c r="B341" s="30"/>
      <c r="C341" s="72"/>
      <c r="D341" s="30"/>
      <c r="E341" s="30"/>
      <c r="F341" s="73"/>
      <c r="G341" s="73"/>
      <c r="H341" s="72" t="s">
        <v>91</v>
      </c>
      <c r="I341" s="30"/>
      <c r="J341" s="30"/>
      <c r="K341" s="72" t="s">
        <v>92</v>
      </c>
      <c r="L341" s="72"/>
      <c r="M341" s="74"/>
      <c r="N341" s="74"/>
      <c r="O341" s="74"/>
      <c r="P341" s="74"/>
      <c r="Q341" s="74"/>
      <c r="R341" s="72" t="s">
        <v>3</v>
      </c>
      <c r="S341" s="30"/>
      <c r="T341" s="72" t="s">
        <v>4</v>
      </c>
      <c r="U341" s="30"/>
      <c r="V341" s="75"/>
      <c r="W341" s="75"/>
      <c r="X341" s="75"/>
      <c r="Y341" s="75"/>
      <c r="Z341" s="75"/>
      <c r="AA341" s="75"/>
      <c r="AB341" s="76"/>
      <c r="AC341" s="25"/>
      <c r="AD341" s="26"/>
      <c r="AE341" s="65"/>
      <c r="AF341" s="65"/>
      <c r="AG341" s="26"/>
      <c r="AH341" s="26"/>
      <c r="AI341" s="26"/>
      <c r="AJ341" s="65"/>
      <c r="AK341" s="26"/>
      <c r="AL341" s="26"/>
      <c r="AM341" s="26"/>
      <c r="AN341" s="26"/>
    </row>
    <row r="342" spans="1:40" ht="12.75">
      <c r="A342" s="77"/>
      <c r="B342" s="78" t="s">
        <v>93</v>
      </c>
      <c r="C342" s="79"/>
      <c r="D342" s="80" t="s">
        <v>60</v>
      </c>
      <c r="E342" s="79" t="s">
        <v>94</v>
      </c>
      <c r="F342" s="79" t="s">
        <v>95</v>
      </c>
      <c r="G342" s="79" t="s">
        <v>96</v>
      </c>
      <c r="H342" s="79" t="s">
        <v>97</v>
      </c>
      <c r="I342" s="81"/>
      <c r="J342" s="81"/>
      <c r="K342" s="79" t="s">
        <v>97</v>
      </c>
      <c r="L342" s="79" t="s">
        <v>92</v>
      </c>
      <c r="M342" s="82"/>
      <c r="N342" s="83" t="s">
        <v>98</v>
      </c>
      <c r="O342" s="82"/>
      <c r="P342" s="79" t="s">
        <v>99</v>
      </c>
      <c r="Q342" s="82"/>
      <c r="R342" s="79" t="s">
        <v>100</v>
      </c>
      <c r="S342" s="81"/>
      <c r="T342" s="79" t="s">
        <v>91</v>
      </c>
      <c r="U342" s="79" t="s">
        <v>101</v>
      </c>
      <c r="V342" s="79" t="s">
        <v>102</v>
      </c>
      <c r="W342" s="79" t="s">
        <v>52</v>
      </c>
      <c r="X342" s="79" t="s">
        <v>53</v>
      </c>
      <c r="Y342" s="79" t="s">
        <v>3</v>
      </c>
      <c r="Z342" s="79" t="s">
        <v>3</v>
      </c>
      <c r="AA342" s="79" t="s">
        <v>3</v>
      </c>
      <c r="AB342" s="84" t="s">
        <v>3</v>
      </c>
      <c r="AC342" s="25"/>
      <c r="AD342" s="26"/>
      <c r="AE342" s="65"/>
      <c r="AF342" s="65"/>
      <c r="AG342" s="26"/>
      <c r="AH342" s="26"/>
      <c r="AI342" s="26"/>
      <c r="AJ342" s="65"/>
      <c r="AK342" s="26"/>
      <c r="AL342" s="26"/>
      <c r="AM342" s="26"/>
      <c r="AN342" s="26"/>
    </row>
    <row r="343" spans="1:86" ht="12.75">
      <c r="A343" s="85" t="s">
        <v>103</v>
      </c>
      <c r="B343" s="86" t="s">
        <v>104</v>
      </c>
      <c r="C343" s="86" t="s">
        <v>105</v>
      </c>
      <c r="D343" s="86" t="s">
        <v>106</v>
      </c>
      <c r="E343" s="86" t="s">
        <v>107</v>
      </c>
      <c r="F343" s="86" t="s">
        <v>8</v>
      </c>
      <c r="G343" s="86" t="s">
        <v>8</v>
      </c>
      <c r="H343" s="86" t="s">
        <v>108</v>
      </c>
      <c r="I343" s="87"/>
      <c r="J343" s="87"/>
      <c r="K343" s="86" t="s">
        <v>109</v>
      </c>
      <c r="L343" s="86" t="s">
        <v>110</v>
      </c>
      <c r="M343" s="86" t="s">
        <v>52</v>
      </c>
      <c r="N343" s="86" t="s">
        <v>111</v>
      </c>
      <c r="O343" s="86" t="s">
        <v>102</v>
      </c>
      <c r="P343" s="86" t="s">
        <v>112</v>
      </c>
      <c r="Q343" s="86" t="s">
        <v>113</v>
      </c>
      <c r="R343" s="86" t="s">
        <v>61</v>
      </c>
      <c r="S343" s="87"/>
      <c r="T343" s="86" t="s">
        <v>110</v>
      </c>
      <c r="U343" s="86" t="s">
        <v>114</v>
      </c>
      <c r="V343" s="86" t="s">
        <v>61</v>
      </c>
      <c r="W343" s="86" t="s">
        <v>61</v>
      </c>
      <c r="X343" s="86" t="s">
        <v>61</v>
      </c>
      <c r="Y343" s="86" t="s">
        <v>61</v>
      </c>
      <c r="Z343" s="86" t="s">
        <v>115</v>
      </c>
      <c r="AA343" s="86" t="s">
        <v>28</v>
      </c>
      <c r="AB343" s="88" t="s">
        <v>116</v>
      </c>
      <c r="AC343" s="25"/>
      <c r="AD343" s="26"/>
      <c r="AE343" s="65"/>
      <c r="AF343" s="65"/>
      <c r="AG343" s="26"/>
      <c r="AH343" s="26"/>
      <c r="AI343" s="26"/>
      <c r="AJ343" s="65"/>
      <c r="AK343" s="26"/>
      <c r="AL343" s="26"/>
      <c r="AM343" s="26"/>
      <c r="AN343" s="26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</row>
    <row r="344" spans="1:40" ht="12.75">
      <c r="A344" s="177"/>
      <c r="B344" s="178"/>
      <c r="C344" s="153"/>
      <c r="D344" s="178"/>
      <c r="E344" s="178"/>
      <c r="F344" s="178"/>
      <c r="G344" s="178"/>
      <c r="H344" s="178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90"/>
      <c r="AC344" s="91"/>
      <c r="AD344" s="92"/>
      <c r="AE344" s="65"/>
      <c r="AF344" s="65"/>
      <c r="AG344" s="26"/>
      <c r="AH344" s="26"/>
      <c r="AI344" s="26"/>
      <c r="AJ344" s="65"/>
      <c r="AK344" s="26"/>
      <c r="AL344" s="26"/>
      <c r="AM344" s="26"/>
      <c r="AN344" s="26"/>
    </row>
    <row r="345" spans="1:40" ht="12.75">
      <c r="A345" s="152"/>
      <c r="B345" s="94"/>
      <c r="C345" s="153"/>
      <c r="D345" s="154"/>
      <c r="E345" s="148"/>
      <c r="F345" s="155"/>
      <c r="G345" s="155"/>
      <c r="H345" s="156"/>
      <c r="I345" s="97">
        <f aca="true" t="shared" si="162" ref="I345:I362">IF(MOD(F345,7)=0,F345+2,IF(MOD(F345,7)=1,F345+1,F345))</f>
        <v>2</v>
      </c>
      <c r="J345" s="98">
        <f aca="true" t="shared" si="163" ref="J345:J362">IF(MOD(G345,7)=0,G345+2,IF(MOD(G345,7)=1,G345+1,G345))</f>
        <v>2</v>
      </c>
      <c r="K345" s="141">
        <f aca="true" t="shared" si="164" ref="K345:K362">(IF(OR(MOD(G345,7)=1,MOD(G345,7)=0),(J345-I345),J345-I345+1))-((((J345-(MOD(J345,7)))-(I345-(MOD(I345,7))))/7)*2)</f>
        <v>0</v>
      </c>
      <c r="L345" s="141">
        <f aca="true" t="shared" si="165" ref="L345:L362">IF(G345&lt;=$B$9,0,IF(F345&gt;=$B$9,K345,(IF(OR(MOD(G345,7)=1,MOD(G345,7)=0),(J345-($B$9+2)),(J345-($B$9+1))))-(((J345-MOD(J345,7)+1)-($B$9+1))/7*2)))</f>
        <v>0</v>
      </c>
      <c r="M345" s="148">
        <v>0</v>
      </c>
      <c r="N345" s="141">
        <f aca="true" t="shared" si="166" ref="N345:N362">IF(G345&lt;=$B$9,0,IF(F345&gt;=$B$9,(VLOOKUP(F345,$F$392:$G$404,2)-VLOOKUP(G345,$F$392:$G$404,2))*-1,(VLOOKUP($B$9,$F$392:$G$406,2)-VLOOKUP(G345,$F$392:$G$404,2))*-1))*(VLOOKUP(E345,$F$408:$G$419,2))</f>
        <v>0</v>
      </c>
      <c r="O345" s="148">
        <v>0</v>
      </c>
      <c r="P345" s="148">
        <v>0</v>
      </c>
      <c r="Q345" s="148">
        <f aca="true" t="shared" si="167" ref="Q345:Q362">IF(AND(E345&gt;=0,E345&lt;=4),(L345*-0.15-N345),IF(AND(E345&gt;=5,E345&lt;=6),(L345*-0.125-N345),IF(AND(E345&gt;=7,E345&lt;=7),(L345*-0.15-N345),IF(AND(E345&gt;=8,E345&lt;=11),(0),IF(AND(E345&gt;=12,E345&lt;=12),(L345*-0.06-N345))))))</f>
        <v>0</v>
      </c>
      <c r="R345" s="141">
        <f>SUM(M345:Q345)</f>
        <v>0</v>
      </c>
      <c r="S345" s="143">
        <v>0</v>
      </c>
      <c r="T345" s="141">
        <f aca="true" t="shared" si="168" ref="T345:T362">IF(L345&lt;=0,0,IF(L345&lt;=ABS(R345),0,IF(B345&gt;150,(L345/14),(H345*(L345+R345))+(1.5*S345))))</f>
        <v>0</v>
      </c>
      <c r="U345" s="144">
        <f aca="true" t="shared" si="169" ref="U345:U362">IF(B345&gt;150,((B345/(K345/14))*T345),(B345*T345))</f>
        <v>0</v>
      </c>
      <c r="V345" s="144">
        <f aca="true" t="shared" si="170" ref="V345:V362">VLOOKUP(E345,$S$8:$AA$20,4)*U345</f>
        <v>0</v>
      </c>
      <c r="W345" s="144">
        <f aca="true" t="shared" si="171" ref="W345:W362">VLOOKUP(E345,$S$8:$AA$20,5)*U345</f>
        <v>0</v>
      </c>
      <c r="X345" s="144">
        <f aca="true" t="shared" si="172" ref="X345:X362">VLOOKUP(E345,$S$8:$AA$20,6)*U345</f>
        <v>0</v>
      </c>
      <c r="Y345" s="144">
        <f>SUM(V345+W345+X345)</f>
        <v>0</v>
      </c>
      <c r="Z345" s="144">
        <f>SUM(U345:X345)</f>
        <v>0</v>
      </c>
      <c r="AA345" s="144">
        <f aca="true" t="shared" si="173" ref="AA345:AA362">VLOOKUP(E345,$S$8:$AA$19,9)*Z345</f>
        <v>0</v>
      </c>
      <c r="AB345" s="145">
        <f>Z345+AA345</f>
        <v>0</v>
      </c>
      <c r="AC345" s="91"/>
      <c r="AD345" s="92"/>
      <c r="AE345" s="65"/>
      <c r="AF345" s="65"/>
      <c r="AG345" s="26"/>
      <c r="AH345" s="26"/>
      <c r="AI345" s="26"/>
      <c r="AJ345" s="26"/>
      <c r="AK345" s="26"/>
      <c r="AL345" s="26"/>
      <c r="AM345" s="26"/>
      <c r="AN345" s="26"/>
    </row>
    <row r="346" spans="1:40" ht="12.75">
      <c r="A346" s="152"/>
      <c r="B346" s="94"/>
      <c r="C346" s="153"/>
      <c r="D346" s="154"/>
      <c r="E346" s="148"/>
      <c r="F346" s="155"/>
      <c r="G346" s="155"/>
      <c r="H346" s="156"/>
      <c r="I346" s="97">
        <f t="shared" si="162"/>
        <v>2</v>
      </c>
      <c r="J346" s="98">
        <f t="shared" si="163"/>
        <v>2</v>
      </c>
      <c r="K346" s="141">
        <f t="shared" si="164"/>
        <v>0</v>
      </c>
      <c r="L346" s="141">
        <f t="shared" si="165"/>
        <v>0</v>
      </c>
      <c r="M346" s="148">
        <v>0</v>
      </c>
      <c r="N346" s="141">
        <f t="shared" si="166"/>
        <v>0</v>
      </c>
      <c r="O346" s="148">
        <v>0</v>
      </c>
      <c r="P346" s="148">
        <v>0</v>
      </c>
      <c r="Q346" s="148">
        <f t="shared" si="167"/>
        <v>0</v>
      </c>
      <c r="R346" s="141">
        <f aca="true" t="shared" si="174" ref="R346:R362">SUM(M346:Q346)</f>
        <v>0</v>
      </c>
      <c r="S346" s="143">
        <v>0</v>
      </c>
      <c r="T346" s="141">
        <f t="shared" si="168"/>
        <v>0</v>
      </c>
      <c r="U346" s="144">
        <f t="shared" si="169"/>
        <v>0</v>
      </c>
      <c r="V346" s="144">
        <f t="shared" si="170"/>
        <v>0</v>
      </c>
      <c r="W346" s="144">
        <f t="shared" si="171"/>
        <v>0</v>
      </c>
      <c r="X346" s="144">
        <f t="shared" si="172"/>
        <v>0</v>
      </c>
      <c r="Y346" s="144">
        <f aca="true" t="shared" si="175" ref="Y346:Y362">SUM(V346+W346+X346)</f>
        <v>0</v>
      </c>
      <c r="Z346" s="144">
        <f aca="true" t="shared" si="176" ref="Z346:Z362">SUM(U346:X346)</f>
        <v>0</v>
      </c>
      <c r="AA346" s="144">
        <f t="shared" si="173"/>
        <v>0</v>
      </c>
      <c r="AB346" s="145">
        <f aca="true" t="shared" si="177" ref="AB346:AB362">Z346+AA346</f>
        <v>0</v>
      </c>
      <c r="AC346" s="91"/>
      <c r="AD346" s="92"/>
      <c r="AE346" s="65"/>
      <c r="AF346" s="65"/>
      <c r="AG346" s="26"/>
      <c r="AH346" s="26"/>
      <c r="AI346" s="26"/>
      <c r="AJ346" s="26"/>
      <c r="AK346" s="26"/>
      <c r="AL346" s="26"/>
      <c r="AM346" s="26"/>
      <c r="AN346" s="26"/>
    </row>
    <row r="347" spans="1:40" ht="12.75">
      <c r="A347" s="152"/>
      <c r="B347" s="94"/>
      <c r="C347" s="153"/>
      <c r="D347" s="154"/>
      <c r="E347" s="148"/>
      <c r="F347" s="155"/>
      <c r="G347" s="155"/>
      <c r="H347" s="156"/>
      <c r="I347" s="97">
        <f t="shared" si="162"/>
        <v>2</v>
      </c>
      <c r="J347" s="98">
        <f t="shared" si="163"/>
        <v>2</v>
      </c>
      <c r="K347" s="141">
        <f t="shared" si="164"/>
        <v>0</v>
      </c>
      <c r="L347" s="141">
        <f t="shared" si="165"/>
        <v>0</v>
      </c>
      <c r="M347" s="148">
        <v>0</v>
      </c>
      <c r="N347" s="141">
        <f t="shared" si="166"/>
        <v>0</v>
      </c>
      <c r="O347" s="148">
        <v>0</v>
      </c>
      <c r="P347" s="148">
        <v>0</v>
      </c>
      <c r="Q347" s="148">
        <f t="shared" si="167"/>
        <v>0</v>
      </c>
      <c r="R347" s="141">
        <f t="shared" si="174"/>
        <v>0</v>
      </c>
      <c r="S347" s="143">
        <v>0</v>
      </c>
      <c r="T347" s="141">
        <f t="shared" si="168"/>
        <v>0</v>
      </c>
      <c r="U347" s="144">
        <f t="shared" si="169"/>
        <v>0</v>
      </c>
      <c r="V347" s="144">
        <f t="shared" si="170"/>
        <v>0</v>
      </c>
      <c r="W347" s="144">
        <f t="shared" si="171"/>
        <v>0</v>
      </c>
      <c r="X347" s="144">
        <f t="shared" si="172"/>
        <v>0</v>
      </c>
      <c r="Y347" s="144">
        <f t="shared" si="175"/>
        <v>0</v>
      </c>
      <c r="Z347" s="144">
        <f t="shared" si="176"/>
        <v>0</v>
      </c>
      <c r="AA347" s="144">
        <f t="shared" si="173"/>
        <v>0</v>
      </c>
      <c r="AB347" s="145">
        <f t="shared" si="177"/>
        <v>0</v>
      </c>
      <c r="AC347" s="25"/>
      <c r="AD347" s="26"/>
      <c r="AE347" s="65"/>
      <c r="AF347" s="65"/>
      <c r="AG347" s="26"/>
      <c r="AH347" s="26"/>
      <c r="AI347" s="26"/>
      <c r="AJ347" s="26"/>
      <c r="AK347" s="26"/>
      <c r="AL347" s="26"/>
      <c r="AM347" s="26"/>
      <c r="AN347" s="26"/>
    </row>
    <row r="348" spans="1:40" ht="12.75">
      <c r="A348" s="152"/>
      <c r="B348" s="94"/>
      <c r="C348" s="153"/>
      <c r="D348" s="154"/>
      <c r="E348" s="148"/>
      <c r="F348" s="155"/>
      <c r="G348" s="155"/>
      <c r="H348" s="156"/>
      <c r="I348" s="97">
        <f t="shared" si="162"/>
        <v>2</v>
      </c>
      <c r="J348" s="98">
        <f t="shared" si="163"/>
        <v>2</v>
      </c>
      <c r="K348" s="141">
        <f t="shared" si="164"/>
        <v>0</v>
      </c>
      <c r="L348" s="141">
        <f t="shared" si="165"/>
        <v>0</v>
      </c>
      <c r="M348" s="148">
        <v>0</v>
      </c>
      <c r="N348" s="141">
        <f t="shared" si="166"/>
        <v>0</v>
      </c>
      <c r="O348" s="148">
        <v>0</v>
      </c>
      <c r="P348" s="148">
        <v>0</v>
      </c>
      <c r="Q348" s="148">
        <f t="shared" si="167"/>
        <v>0</v>
      </c>
      <c r="R348" s="141">
        <f t="shared" si="174"/>
        <v>0</v>
      </c>
      <c r="S348" s="143">
        <v>0</v>
      </c>
      <c r="T348" s="141">
        <f t="shared" si="168"/>
        <v>0</v>
      </c>
      <c r="U348" s="144">
        <f t="shared" si="169"/>
        <v>0</v>
      </c>
      <c r="V348" s="144">
        <f t="shared" si="170"/>
        <v>0</v>
      </c>
      <c r="W348" s="144">
        <f t="shared" si="171"/>
        <v>0</v>
      </c>
      <c r="X348" s="144">
        <f t="shared" si="172"/>
        <v>0</v>
      </c>
      <c r="Y348" s="144">
        <f t="shared" si="175"/>
        <v>0</v>
      </c>
      <c r="Z348" s="144">
        <f t="shared" si="176"/>
        <v>0</v>
      </c>
      <c r="AA348" s="144">
        <f t="shared" si="173"/>
        <v>0</v>
      </c>
      <c r="AB348" s="145">
        <f t="shared" si="177"/>
        <v>0</v>
      </c>
      <c r="AC348" s="25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ht="12.75">
      <c r="A349" s="152"/>
      <c r="B349" s="94"/>
      <c r="C349" s="153"/>
      <c r="D349" s="154"/>
      <c r="E349" s="148"/>
      <c r="F349" s="155"/>
      <c r="G349" s="155"/>
      <c r="H349" s="156"/>
      <c r="I349" s="97">
        <f t="shared" si="162"/>
        <v>2</v>
      </c>
      <c r="J349" s="98">
        <f t="shared" si="163"/>
        <v>2</v>
      </c>
      <c r="K349" s="141">
        <f t="shared" si="164"/>
        <v>0</v>
      </c>
      <c r="L349" s="141">
        <f t="shared" si="165"/>
        <v>0</v>
      </c>
      <c r="M349" s="148">
        <v>0</v>
      </c>
      <c r="N349" s="141">
        <f t="shared" si="166"/>
        <v>0</v>
      </c>
      <c r="O349" s="148">
        <v>0</v>
      </c>
      <c r="P349" s="148">
        <v>0</v>
      </c>
      <c r="Q349" s="148">
        <f t="shared" si="167"/>
        <v>0</v>
      </c>
      <c r="R349" s="141">
        <f t="shared" si="174"/>
        <v>0</v>
      </c>
      <c r="S349" s="143">
        <v>0</v>
      </c>
      <c r="T349" s="141">
        <f t="shared" si="168"/>
        <v>0</v>
      </c>
      <c r="U349" s="144">
        <f t="shared" si="169"/>
        <v>0</v>
      </c>
      <c r="V349" s="144">
        <f t="shared" si="170"/>
        <v>0</v>
      </c>
      <c r="W349" s="144">
        <f t="shared" si="171"/>
        <v>0</v>
      </c>
      <c r="X349" s="144">
        <f t="shared" si="172"/>
        <v>0</v>
      </c>
      <c r="Y349" s="144">
        <f t="shared" si="175"/>
        <v>0</v>
      </c>
      <c r="Z349" s="144">
        <f t="shared" si="176"/>
        <v>0</v>
      </c>
      <c r="AA349" s="144">
        <f t="shared" si="173"/>
        <v>0</v>
      </c>
      <c r="AB349" s="145">
        <f t="shared" si="177"/>
        <v>0</v>
      </c>
      <c r="AC349" s="25"/>
      <c r="AD349" s="26"/>
      <c r="AE349" s="65"/>
      <c r="AF349" s="65"/>
      <c r="AG349" s="26"/>
      <c r="AH349" s="26"/>
      <c r="AI349" s="26"/>
      <c r="AJ349" s="26"/>
      <c r="AK349" s="26"/>
      <c r="AL349" s="26"/>
      <c r="AM349" s="26"/>
      <c r="AN349" s="26"/>
    </row>
    <row r="350" spans="1:40" ht="12.75">
      <c r="A350" s="152"/>
      <c r="B350" s="94"/>
      <c r="C350" s="153"/>
      <c r="D350" s="154"/>
      <c r="E350" s="148"/>
      <c r="F350" s="155"/>
      <c r="G350" s="155"/>
      <c r="H350" s="156"/>
      <c r="I350" s="97">
        <f t="shared" si="162"/>
        <v>2</v>
      </c>
      <c r="J350" s="98">
        <f t="shared" si="163"/>
        <v>2</v>
      </c>
      <c r="K350" s="141">
        <f t="shared" si="164"/>
        <v>0</v>
      </c>
      <c r="L350" s="141">
        <f t="shared" si="165"/>
        <v>0</v>
      </c>
      <c r="M350" s="148">
        <v>0</v>
      </c>
      <c r="N350" s="141">
        <f t="shared" si="166"/>
        <v>0</v>
      </c>
      <c r="O350" s="148">
        <v>0</v>
      </c>
      <c r="P350" s="148">
        <v>0</v>
      </c>
      <c r="Q350" s="148">
        <f t="shared" si="167"/>
        <v>0</v>
      </c>
      <c r="R350" s="141">
        <f t="shared" si="174"/>
        <v>0</v>
      </c>
      <c r="S350" s="143">
        <v>0</v>
      </c>
      <c r="T350" s="141">
        <f t="shared" si="168"/>
        <v>0</v>
      </c>
      <c r="U350" s="144">
        <f t="shared" si="169"/>
        <v>0</v>
      </c>
      <c r="V350" s="144">
        <f t="shared" si="170"/>
        <v>0</v>
      </c>
      <c r="W350" s="144">
        <f t="shared" si="171"/>
        <v>0</v>
      </c>
      <c r="X350" s="144">
        <f t="shared" si="172"/>
        <v>0</v>
      </c>
      <c r="Y350" s="144">
        <f t="shared" si="175"/>
        <v>0</v>
      </c>
      <c r="Z350" s="144">
        <f t="shared" si="176"/>
        <v>0</v>
      </c>
      <c r="AA350" s="144">
        <f t="shared" si="173"/>
        <v>0</v>
      </c>
      <c r="AB350" s="145">
        <f t="shared" si="177"/>
        <v>0</v>
      </c>
      <c r="AC350" s="91"/>
      <c r="AD350" s="26"/>
      <c r="AE350" s="65"/>
      <c r="AF350" s="65"/>
      <c r="AG350" s="26"/>
      <c r="AH350" s="26"/>
      <c r="AI350" s="26"/>
      <c r="AJ350" s="26"/>
      <c r="AK350" s="26"/>
      <c r="AL350" s="26"/>
      <c r="AM350" s="26"/>
      <c r="AN350" s="26"/>
    </row>
    <row r="351" spans="1:40" ht="12.75">
      <c r="A351" s="152"/>
      <c r="B351" s="157"/>
      <c r="C351" s="153"/>
      <c r="D351" s="154"/>
      <c r="E351" s="148"/>
      <c r="F351" s="158"/>
      <c r="G351" s="158"/>
      <c r="H351" s="156"/>
      <c r="I351" s="97">
        <f t="shared" si="162"/>
        <v>2</v>
      </c>
      <c r="J351" s="98">
        <f t="shared" si="163"/>
        <v>2</v>
      </c>
      <c r="K351" s="141">
        <f t="shared" si="164"/>
        <v>0</v>
      </c>
      <c r="L351" s="141">
        <f t="shared" si="165"/>
        <v>0</v>
      </c>
      <c r="M351" s="148">
        <v>0</v>
      </c>
      <c r="N351" s="141">
        <f t="shared" si="166"/>
        <v>0</v>
      </c>
      <c r="O351" s="148">
        <v>0</v>
      </c>
      <c r="P351" s="148">
        <v>0</v>
      </c>
      <c r="Q351" s="148">
        <f t="shared" si="167"/>
        <v>0</v>
      </c>
      <c r="R351" s="141">
        <f t="shared" si="174"/>
        <v>0</v>
      </c>
      <c r="S351" s="143">
        <v>0</v>
      </c>
      <c r="T351" s="141">
        <f t="shared" si="168"/>
        <v>0</v>
      </c>
      <c r="U351" s="144">
        <f t="shared" si="169"/>
        <v>0</v>
      </c>
      <c r="V351" s="144">
        <f t="shared" si="170"/>
        <v>0</v>
      </c>
      <c r="W351" s="144">
        <f t="shared" si="171"/>
        <v>0</v>
      </c>
      <c r="X351" s="144">
        <f t="shared" si="172"/>
        <v>0</v>
      </c>
      <c r="Y351" s="144">
        <f t="shared" si="175"/>
        <v>0</v>
      </c>
      <c r="Z351" s="144">
        <f t="shared" si="176"/>
        <v>0</v>
      </c>
      <c r="AA351" s="144">
        <f t="shared" si="173"/>
        <v>0</v>
      </c>
      <c r="AB351" s="145">
        <f t="shared" si="177"/>
        <v>0</v>
      </c>
      <c r="AC351" s="25"/>
      <c r="AD351" s="26"/>
      <c r="AE351" s="65"/>
      <c r="AF351" s="65"/>
      <c r="AG351" s="26"/>
      <c r="AH351" s="26"/>
      <c r="AI351" s="26"/>
      <c r="AJ351" s="26"/>
      <c r="AK351" s="26"/>
      <c r="AL351" s="26"/>
      <c r="AM351" s="26"/>
      <c r="AN351" s="26"/>
    </row>
    <row r="352" spans="1:40" ht="12.75">
      <c r="A352" s="152"/>
      <c r="B352" s="157"/>
      <c r="C352" s="153"/>
      <c r="D352" s="154"/>
      <c r="E352" s="148"/>
      <c r="F352" s="158"/>
      <c r="G352" s="158"/>
      <c r="H352" s="156"/>
      <c r="I352" s="97">
        <f t="shared" si="162"/>
        <v>2</v>
      </c>
      <c r="J352" s="98">
        <f t="shared" si="163"/>
        <v>2</v>
      </c>
      <c r="K352" s="141">
        <f t="shared" si="164"/>
        <v>0</v>
      </c>
      <c r="L352" s="141">
        <f t="shared" si="165"/>
        <v>0</v>
      </c>
      <c r="M352" s="148">
        <v>0</v>
      </c>
      <c r="N352" s="141">
        <f t="shared" si="166"/>
        <v>0</v>
      </c>
      <c r="O352" s="148">
        <v>0</v>
      </c>
      <c r="P352" s="148">
        <v>0</v>
      </c>
      <c r="Q352" s="148">
        <f t="shared" si="167"/>
        <v>0</v>
      </c>
      <c r="R352" s="141">
        <f t="shared" si="174"/>
        <v>0</v>
      </c>
      <c r="S352" s="143">
        <v>0</v>
      </c>
      <c r="T352" s="141">
        <f t="shared" si="168"/>
        <v>0</v>
      </c>
      <c r="U352" s="144">
        <f t="shared" si="169"/>
        <v>0</v>
      </c>
      <c r="V352" s="144">
        <f t="shared" si="170"/>
        <v>0</v>
      </c>
      <c r="W352" s="144">
        <f t="shared" si="171"/>
        <v>0</v>
      </c>
      <c r="X352" s="144">
        <f t="shared" si="172"/>
        <v>0</v>
      </c>
      <c r="Y352" s="144">
        <f t="shared" si="175"/>
        <v>0</v>
      </c>
      <c r="Z352" s="144">
        <f t="shared" si="176"/>
        <v>0</v>
      </c>
      <c r="AA352" s="144">
        <f t="shared" si="173"/>
        <v>0</v>
      </c>
      <c r="AB352" s="145">
        <f t="shared" si="177"/>
        <v>0</v>
      </c>
      <c r="AC352" s="25"/>
      <c r="AD352" s="26"/>
      <c r="AE352" s="65"/>
      <c r="AF352" s="65"/>
      <c r="AG352" s="26"/>
      <c r="AH352" s="26"/>
      <c r="AI352" s="26"/>
      <c r="AJ352" s="26"/>
      <c r="AK352" s="26"/>
      <c r="AL352" s="26"/>
      <c r="AM352" s="26"/>
      <c r="AN352" s="26"/>
    </row>
    <row r="353" spans="1:40" ht="12.75">
      <c r="A353" s="152"/>
      <c r="B353" s="157"/>
      <c r="C353" s="153"/>
      <c r="D353" s="154"/>
      <c r="E353" s="148"/>
      <c r="F353" s="158"/>
      <c r="G353" s="158"/>
      <c r="H353" s="156"/>
      <c r="I353" s="97">
        <f t="shared" si="162"/>
        <v>2</v>
      </c>
      <c r="J353" s="98">
        <f t="shared" si="163"/>
        <v>2</v>
      </c>
      <c r="K353" s="141">
        <f t="shared" si="164"/>
        <v>0</v>
      </c>
      <c r="L353" s="141">
        <f t="shared" si="165"/>
        <v>0</v>
      </c>
      <c r="M353" s="148">
        <v>0</v>
      </c>
      <c r="N353" s="141">
        <f t="shared" si="166"/>
        <v>0</v>
      </c>
      <c r="O353" s="148">
        <v>0</v>
      </c>
      <c r="P353" s="148">
        <v>0</v>
      </c>
      <c r="Q353" s="148">
        <f t="shared" si="167"/>
        <v>0</v>
      </c>
      <c r="R353" s="141">
        <f t="shared" si="174"/>
        <v>0</v>
      </c>
      <c r="S353" s="143">
        <v>0</v>
      </c>
      <c r="T353" s="141">
        <f t="shared" si="168"/>
        <v>0</v>
      </c>
      <c r="U353" s="144">
        <f t="shared" si="169"/>
        <v>0</v>
      </c>
      <c r="V353" s="144">
        <f t="shared" si="170"/>
        <v>0</v>
      </c>
      <c r="W353" s="144">
        <f t="shared" si="171"/>
        <v>0</v>
      </c>
      <c r="X353" s="144">
        <f t="shared" si="172"/>
        <v>0</v>
      </c>
      <c r="Y353" s="144">
        <f t="shared" si="175"/>
        <v>0</v>
      </c>
      <c r="Z353" s="144">
        <f t="shared" si="176"/>
        <v>0</v>
      </c>
      <c r="AA353" s="144">
        <f t="shared" si="173"/>
        <v>0</v>
      </c>
      <c r="AB353" s="145">
        <f t="shared" si="177"/>
        <v>0</v>
      </c>
      <c r="AC353" s="25"/>
      <c r="AD353" s="26"/>
      <c r="AE353" s="65"/>
      <c r="AF353" s="65"/>
      <c r="AG353" s="26"/>
      <c r="AH353" s="26"/>
      <c r="AI353" s="26"/>
      <c r="AJ353" s="26"/>
      <c r="AK353" s="26"/>
      <c r="AL353" s="26"/>
      <c r="AM353" s="26"/>
      <c r="AN353" s="26"/>
    </row>
    <row r="354" spans="1:40" ht="12.75">
      <c r="A354" s="152"/>
      <c r="B354" s="157"/>
      <c r="C354" s="153"/>
      <c r="D354" s="154"/>
      <c r="E354" s="148"/>
      <c r="F354" s="158"/>
      <c r="G354" s="158"/>
      <c r="H354" s="156"/>
      <c r="I354" s="97">
        <f t="shared" si="162"/>
        <v>2</v>
      </c>
      <c r="J354" s="98">
        <f t="shared" si="163"/>
        <v>2</v>
      </c>
      <c r="K354" s="141">
        <f t="shared" si="164"/>
        <v>0</v>
      </c>
      <c r="L354" s="141">
        <f t="shared" si="165"/>
        <v>0</v>
      </c>
      <c r="M354" s="148">
        <v>0</v>
      </c>
      <c r="N354" s="141">
        <f t="shared" si="166"/>
        <v>0</v>
      </c>
      <c r="O354" s="148">
        <v>0</v>
      </c>
      <c r="P354" s="148">
        <v>0</v>
      </c>
      <c r="Q354" s="148">
        <f t="shared" si="167"/>
        <v>0</v>
      </c>
      <c r="R354" s="141">
        <f t="shared" si="174"/>
        <v>0</v>
      </c>
      <c r="S354" s="143">
        <v>0</v>
      </c>
      <c r="T354" s="141">
        <f t="shared" si="168"/>
        <v>0</v>
      </c>
      <c r="U354" s="144">
        <f t="shared" si="169"/>
        <v>0</v>
      </c>
      <c r="V354" s="144">
        <f t="shared" si="170"/>
        <v>0</v>
      </c>
      <c r="W354" s="144">
        <f t="shared" si="171"/>
        <v>0</v>
      </c>
      <c r="X354" s="144">
        <f t="shared" si="172"/>
        <v>0</v>
      </c>
      <c r="Y354" s="144">
        <f t="shared" si="175"/>
        <v>0</v>
      </c>
      <c r="Z354" s="144">
        <f t="shared" si="176"/>
        <v>0</v>
      </c>
      <c r="AA354" s="144">
        <f t="shared" si="173"/>
        <v>0</v>
      </c>
      <c r="AB354" s="145">
        <f t="shared" si="177"/>
        <v>0</v>
      </c>
      <c r="AC354" s="25"/>
      <c r="AD354" s="26"/>
      <c r="AE354" s="65"/>
      <c r="AF354" s="65"/>
      <c r="AG354" s="26"/>
      <c r="AH354" s="26"/>
      <c r="AI354" s="26"/>
      <c r="AJ354" s="26"/>
      <c r="AK354" s="26"/>
      <c r="AL354" s="26"/>
      <c r="AM354" s="26"/>
      <c r="AN354" s="26"/>
    </row>
    <row r="355" spans="1:40" ht="12.75">
      <c r="A355" s="152"/>
      <c r="B355" s="157"/>
      <c r="C355" s="153"/>
      <c r="D355" s="154"/>
      <c r="E355" s="148"/>
      <c r="F355" s="158"/>
      <c r="G355" s="158"/>
      <c r="H355" s="156"/>
      <c r="I355" s="97">
        <f t="shared" si="162"/>
        <v>2</v>
      </c>
      <c r="J355" s="98">
        <f t="shared" si="163"/>
        <v>2</v>
      </c>
      <c r="K355" s="141">
        <f t="shared" si="164"/>
        <v>0</v>
      </c>
      <c r="L355" s="141">
        <f t="shared" si="165"/>
        <v>0</v>
      </c>
      <c r="M355" s="148">
        <v>0</v>
      </c>
      <c r="N355" s="141">
        <f t="shared" si="166"/>
        <v>0</v>
      </c>
      <c r="O355" s="148">
        <v>0</v>
      </c>
      <c r="P355" s="148">
        <v>0</v>
      </c>
      <c r="Q355" s="148">
        <f t="shared" si="167"/>
        <v>0</v>
      </c>
      <c r="R355" s="141">
        <f t="shared" si="174"/>
        <v>0</v>
      </c>
      <c r="S355" s="143">
        <v>0</v>
      </c>
      <c r="T355" s="141">
        <f t="shared" si="168"/>
        <v>0</v>
      </c>
      <c r="U355" s="144">
        <f t="shared" si="169"/>
        <v>0</v>
      </c>
      <c r="V355" s="144">
        <f t="shared" si="170"/>
        <v>0</v>
      </c>
      <c r="W355" s="144">
        <f t="shared" si="171"/>
        <v>0</v>
      </c>
      <c r="X355" s="144">
        <f t="shared" si="172"/>
        <v>0</v>
      </c>
      <c r="Y355" s="144">
        <f t="shared" si="175"/>
        <v>0</v>
      </c>
      <c r="Z355" s="144">
        <f t="shared" si="176"/>
        <v>0</v>
      </c>
      <c r="AA355" s="144">
        <f t="shared" si="173"/>
        <v>0</v>
      </c>
      <c r="AB355" s="145">
        <f t="shared" si="177"/>
        <v>0</v>
      </c>
      <c r="AC355" s="25"/>
      <c r="AD355" s="26"/>
      <c r="AE355" s="65"/>
      <c r="AF355" s="65"/>
      <c r="AG355" s="26"/>
      <c r="AH355" s="26"/>
      <c r="AI355" s="26"/>
      <c r="AJ355" s="26"/>
      <c r="AK355" s="26"/>
      <c r="AL355" s="26"/>
      <c r="AM355" s="26"/>
      <c r="AN355" s="26"/>
    </row>
    <row r="356" spans="1:40" ht="12.75">
      <c r="A356" s="152"/>
      <c r="B356" s="157"/>
      <c r="C356" s="153"/>
      <c r="D356" s="154"/>
      <c r="E356" s="148"/>
      <c r="F356" s="158"/>
      <c r="G356" s="158"/>
      <c r="H356" s="156"/>
      <c r="I356" s="97">
        <f t="shared" si="162"/>
        <v>2</v>
      </c>
      <c r="J356" s="98">
        <f t="shared" si="163"/>
        <v>2</v>
      </c>
      <c r="K356" s="141">
        <f t="shared" si="164"/>
        <v>0</v>
      </c>
      <c r="L356" s="141">
        <f t="shared" si="165"/>
        <v>0</v>
      </c>
      <c r="M356" s="148">
        <v>0</v>
      </c>
      <c r="N356" s="141">
        <f t="shared" si="166"/>
        <v>0</v>
      </c>
      <c r="O356" s="148">
        <v>0</v>
      </c>
      <c r="P356" s="148">
        <v>0</v>
      </c>
      <c r="Q356" s="148">
        <f t="shared" si="167"/>
        <v>0</v>
      </c>
      <c r="R356" s="141">
        <f t="shared" si="174"/>
        <v>0</v>
      </c>
      <c r="S356" s="143">
        <v>0</v>
      </c>
      <c r="T356" s="141">
        <f t="shared" si="168"/>
        <v>0</v>
      </c>
      <c r="U356" s="144">
        <f t="shared" si="169"/>
        <v>0</v>
      </c>
      <c r="V356" s="144">
        <f t="shared" si="170"/>
        <v>0</v>
      </c>
      <c r="W356" s="144">
        <f t="shared" si="171"/>
        <v>0</v>
      </c>
      <c r="X356" s="144">
        <f t="shared" si="172"/>
        <v>0</v>
      </c>
      <c r="Y356" s="144">
        <f t="shared" si="175"/>
        <v>0</v>
      </c>
      <c r="Z356" s="144">
        <f t="shared" si="176"/>
        <v>0</v>
      </c>
      <c r="AA356" s="144">
        <f t="shared" si="173"/>
        <v>0</v>
      </c>
      <c r="AB356" s="145">
        <f t="shared" si="177"/>
        <v>0</v>
      </c>
      <c r="AC356" s="25"/>
      <c r="AD356" s="26"/>
      <c r="AE356" s="65"/>
      <c r="AF356" s="65"/>
      <c r="AG356" s="26"/>
      <c r="AH356" s="26"/>
      <c r="AI356" s="26"/>
      <c r="AJ356" s="26"/>
      <c r="AK356" s="26"/>
      <c r="AL356" s="26"/>
      <c r="AM356" s="26"/>
      <c r="AN356" s="26"/>
    </row>
    <row r="357" spans="1:40" ht="12.75">
      <c r="A357" s="152"/>
      <c r="B357" s="157"/>
      <c r="C357" s="153"/>
      <c r="D357" s="154"/>
      <c r="E357" s="148"/>
      <c r="F357" s="158"/>
      <c r="G357" s="158"/>
      <c r="H357" s="156"/>
      <c r="I357" s="97">
        <f t="shared" si="162"/>
        <v>2</v>
      </c>
      <c r="J357" s="98">
        <f t="shared" si="163"/>
        <v>2</v>
      </c>
      <c r="K357" s="141">
        <f t="shared" si="164"/>
        <v>0</v>
      </c>
      <c r="L357" s="141">
        <f t="shared" si="165"/>
        <v>0</v>
      </c>
      <c r="M357" s="148">
        <v>0</v>
      </c>
      <c r="N357" s="141">
        <f t="shared" si="166"/>
        <v>0</v>
      </c>
      <c r="O357" s="148">
        <v>0</v>
      </c>
      <c r="P357" s="148">
        <v>0</v>
      </c>
      <c r="Q357" s="148">
        <f t="shared" si="167"/>
        <v>0</v>
      </c>
      <c r="R357" s="141">
        <f t="shared" si="174"/>
        <v>0</v>
      </c>
      <c r="S357" s="143">
        <v>0</v>
      </c>
      <c r="T357" s="141">
        <f t="shared" si="168"/>
        <v>0</v>
      </c>
      <c r="U357" s="144">
        <f t="shared" si="169"/>
        <v>0</v>
      </c>
      <c r="V357" s="144">
        <f t="shared" si="170"/>
        <v>0</v>
      </c>
      <c r="W357" s="144">
        <f t="shared" si="171"/>
        <v>0</v>
      </c>
      <c r="X357" s="144">
        <f t="shared" si="172"/>
        <v>0</v>
      </c>
      <c r="Y357" s="144">
        <f t="shared" si="175"/>
        <v>0</v>
      </c>
      <c r="Z357" s="144">
        <f t="shared" si="176"/>
        <v>0</v>
      </c>
      <c r="AA357" s="144">
        <f t="shared" si="173"/>
        <v>0</v>
      </c>
      <c r="AB357" s="145">
        <f t="shared" si="177"/>
        <v>0</v>
      </c>
      <c r="AC357" s="25"/>
      <c r="AD357" s="26"/>
      <c r="AE357" s="65"/>
      <c r="AF357" s="65"/>
      <c r="AG357" s="26"/>
      <c r="AH357" s="26"/>
      <c r="AI357" s="26"/>
      <c r="AJ357" s="26"/>
      <c r="AK357" s="26"/>
      <c r="AL357" s="26"/>
      <c r="AM357" s="26"/>
      <c r="AN357" s="26"/>
    </row>
    <row r="358" spans="1:40" ht="12.75">
      <c r="A358" s="152"/>
      <c r="B358" s="157"/>
      <c r="C358" s="153"/>
      <c r="D358" s="154"/>
      <c r="E358" s="148"/>
      <c r="F358" s="158"/>
      <c r="G358" s="158"/>
      <c r="H358" s="156"/>
      <c r="I358" s="97">
        <f t="shared" si="162"/>
        <v>2</v>
      </c>
      <c r="J358" s="98">
        <f t="shared" si="163"/>
        <v>2</v>
      </c>
      <c r="K358" s="141">
        <f t="shared" si="164"/>
        <v>0</v>
      </c>
      <c r="L358" s="141">
        <f t="shared" si="165"/>
        <v>0</v>
      </c>
      <c r="M358" s="148">
        <v>0</v>
      </c>
      <c r="N358" s="141">
        <f t="shared" si="166"/>
        <v>0</v>
      </c>
      <c r="O358" s="148">
        <v>0</v>
      </c>
      <c r="P358" s="148">
        <v>0</v>
      </c>
      <c r="Q358" s="148">
        <f t="shared" si="167"/>
        <v>0</v>
      </c>
      <c r="R358" s="141">
        <f t="shared" si="174"/>
        <v>0</v>
      </c>
      <c r="S358" s="143">
        <v>0</v>
      </c>
      <c r="T358" s="141">
        <f t="shared" si="168"/>
        <v>0</v>
      </c>
      <c r="U358" s="144">
        <f t="shared" si="169"/>
        <v>0</v>
      </c>
      <c r="V358" s="144">
        <f t="shared" si="170"/>
        <v>0</v>
      </c>
      <c r="W358" s="144">
        <f t="shared" si="171"/>
        <v>0</v>
      </c>
      <c r="X358" s="144">
        <f t="shared" si="172"/>
        <v>0</v>
      </c>
      <c r="Y358" s="144">
        <f t="shared" si="175"/>
        <v>0</v>
      </c>
      <c r="Z358" s="144">
        <f t="shared" si="176"/>
        <v>0</v>
      </c>
      <c r="AA358" s="144">
        <f t="shared" si="173"/>
        <v>0</v>
      </c>
      <c r="AB358" s="145">
        <f t="shared" si="177"/>
        <v>0</v>
      </c>
      <c r="AC358" s="25"/>
      <c r="AD358" s="26"/>
      <c r="AE358" s="65"/>
      <c r="AF358" s="65"/>
      <c r="AG358" s="26"/>
      <c r="AH358" s="26"/>
      <c r="AI358" s="26"/>
      <c r="AJ358" s="26"/>
      <c r="AK358" s="26"/>
      <c r="AL358" s="26"/>
      <c r="AM358" s="26"/>
      <c r="AN358" s="26"/>
    </row>
    <row r="359" spans="1:40" ht="12.75">
      <c r="A359" s="152"/>
      <c r="B359" s="157"/>
      <c r="C359" s="153"/>
      <c r="D359" s="154"/>
      <c r="E359" s="148"/>
      <c r="F359" s="158"/>
      <c r="G359" s="158"/>
      <c r="H359" s="156"/>
      <c r="I359" s="97">
        <f t="shared" si="162"/>
        <v>2</v>
      </c>
      <c r="J359" s="98">
        <f t="shared" si="163"/>
        <v>2</v>
      </c>
      <c r="K359" s="141">
        <f t="shared" si="164"/>
        <v>0</v>
      </c>
      <c r="L359" s="141">
        <f t="shared" si="165"/>
        <v>0</v>
      </c>
      <c r="M359" s="148">
        <v>0</v>
      </c>
      <c r="N359" s="141">
        <f t="shared" si="166"/>
        <v>0</v>
      </c>
      <c r="O359" s="148">
        <v>0</v>
      </c>
      <c r="P359" s="148">
        <v>0</v>
      </c>
      <c r="Q359" s="148">
        <f t="shared" si="167"/>
        <v>0</v>
      </c>
      <c r="R359" s="141">
        <f t="shared" si="174"/>
        <v>0</v>
      </c>
      <c r="S359" s="143">
        <v>0</v>
      </c>
      <c r="T359" s="141">
        <f t="shared" si="168"/>
        <v>0</v>
      </c>
      <c r="U359" s="144">
        <f t="shared" si="169"/>
        <v>0</v>
      </c>
      <c r="V359" s="144">
        <f t="shared" si="170"/>
        <v>0</v>
      </c>
      <c r="W359" s="144">
        <f t="shared" si="171"/>
        <v>0</v>
      </c>
      <c r="X359" s="144">
        <f t="shared" si="172"/>
        <v>0</v>
      </c>
      <c r="Y359" s="144">
        <f t="shared" si="175"/>
        <v>0</v>
      </c>
      <c r="Z359" s="144">
        <f t="shared" si="176"/>
        <v>0</v>
      </c>
      <c r="AA359" s="144">
        <f t="shared" si="173"/>
        <v>0</v>
      </c>
      <c r="AB359" s="145">
        <f t="shared" si="177"/>
        <v>0</v>
      </c>
      <c r="AC359" s="25"/>
      <c r="AD359" s="26"/>
      <c r="AE359" s="65"/>
      <c r="AF359" s="65"/>
      <c r="AG359" s="26"/>
      <c r="AH359" s="26"/>
      <c r="AI359" s="26"/>
      <c r="AJ359" s="26"/>
      <c r="AK359" s="26"/>
      <c r="AL359" s="26"/>
      <c r="AM359" s="26"/>
      <c r="AN359" s="26"/>
    </row>
    <row r="360" spans="1:51" ht="12.75">
      <c r="A360" s="152"/>
      <c r="B360" s="157"/>
      <c r="C360" s="153"/>
      <c r="D360" s="154"/>
      <c r="E360" s="148"/>
      <c r="F360" s="158"/>
      <c r="G360" s="158"/>
      <c r="H360" s="156"/>
      <c r="I360" s="97">
        <f t="shared" si="162"/>
        <v>2</v>
      </c>
      <c r="J360" s="98">
        <f t="shared" si="163"/>
        <v>2</v>
      </c>
      <c r="K360" s="141">
        <f t="shared" si="164"/>
        <v>0</v>
      </c>
      <c r="L360" s="141">
        <f t="shared" si="165"/>
        <v>0</v>
      </c>
      <c r="M360" s="148">
        <v>0</v>
      </c>
      <c r="N360" s="141">
        <f t="shared" si="166"/>
        <v>0</v>
      </c>
      <c r="O360" s="148">
        <v>0</v>
      </c>
      <c r="P360" s="148">
        <v>0</v>
      </c>
      <c r="Q360" s="148">
        <f t="shared" si="167"/>
        <v>0</v>
      </c>
      <c r="R360" s="141">
        <f t="shared" si="174"/>
        <v>0</v>
      </c>
      <c r="S360" s="143">
        <v>0</v>
      </c>
      <c r="T360" s="141">
        <f t="shared" si="168"/>
        <v>0</v>
      </c>
      <c r="U360" s="144">
        <f t="shared" si="169"/>
        <v>0</v>
      </c>
      <c r="V360" s="144">
        <f t="shared" si="170"/>
        <v>0</v>
      </c>
      <c r="W360" s="144">
        <f t="shared" si="171"/>
        <v>0</v>
      </c>
      <c r="X360" s="144">
        <f t="shared" si="172"/>
        <v>0</v>
      </c>
      <c r="Y360" s="144">
        <f t="shared" si="175"/>
        <v>0</v>
      </c>
      <c r="Z360" s="144">
        <f t="shared" si="176"/>
        <v>0</v>
      </c>
      <c r="AA360" s="144">
        <f t="shared" si="173"/>
        <v>0</v>
      </c>
      <c r="AB360" s="145">
        <f t="shared" si="177"/>
        <v>0</v>
      </c>
      <c r="AC360" s="25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X360" s="70"/>
      <c r="AY360" s="70"/>
    </row>
    <row r="361" spans="1:40" ht="12.75">
      <c r="A361" s="152"/>
      <c r="B361" s="157"/>
      <c r="C361" s="153"/>
      <c r="D361" s="154"/>
      <c r="E361" s="148"/>
      <c r="F361" s="158"/>
      <c r="G361" s="158"/>
      <c r="H361" s="156"/>
      <c r="I361" s="97">
        <f t="shared" si="162"/>
        <v>2</v>
      </c>
      <c r="J361" s="98">
        <f t="shared" si="163"/>
        <v>2</v>
      </c>
      <c r="K361" s="141">
        <f t="shared" si="164"/>
        <v>0</v>
      </c>
      <c r="L361" s="141">
        <f t="shared" si="165"/>
        <v>0</v>
      </c>
      <c r="M361" s="148">
        <v>0</v>
      </c>
      <c r="N361" s="141">
        <f t="shared" si="166"/>
        <v>0</v>
      </c>
      <c r="O361" s="148">
        <v>0</v>
      </c>
      <c r="P361" s="148">
        <v>0</v>
      </c>
      <c r="Q361" s="148">
        <f t="shared" si="167"/>
        <v>0</v>
      </c>
      <c r="R361" s="141">
        <f t="shared" si="174"/>
        <v>0</v>
      </c>
      <c r="S361" s="143">
        <v>0</v>
      </c>
      <c r="T361" s="141">
        <f t="shared" si="168"/>
        <v>0</v>
      </c>
      <c r="U361" s="144">
        <f t="shared" si="169"/>
        <v>0</v>
      </c>
      <c r="V361" s="144">
        <f t="shared" si="170"/>
        <v>0</v>
      </c>
      <c r="W361" s="144">
        <f t="shared" si="171"/>
        <v>0</v>
      </c>
      <c r="X361" s="144">
        <f t="shared" si="172"/>
        <v>0</v>
      </c>
      <c r="Y361" s="144">
        <f t="shared" si="175"/>
        <v>0</v>
      </c>
      <c r="Z361" s="144">
        <f t="shared" si="176"/>
        <v>0</v>
      </c>
      <c r="AA361" s="144">
        <f t="shared" si="173"/>
        <v>0</v>
      </c>
      <c r="AB361" s="145">
        <f t="shared" si="177"/>
        <v>0</v>
      </c>
      <c r="AC361" s="25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ht="12.75">
      <c r="A362" s="93"/>
      <c r="B362" s="100"/>
      <c r="C362" s="89"/>
      <c r="D362" s="32"/>
      <c r="E362" s="95"/>
      <c r="F362" s="101"/>
      <c r="G362" s="101"/>
      <c r="H362" s="96"/>
      <c r="I362" s="97">
        <f t="shared" si="162"/>
        <v>2</v>
      </c>
      <c r="J362" s="98">
        <f t="shared" si="163"/>
        <v>2</v>
      </c>
      <c r="K362" s="141">
        <f t="shared" si="164"/>
        <v>0</v>
      </c>
      <c r="L362" s="141">
        <f t="shared" si="165"/>
        <v>0</v>
      </c>
      <c r="M362" s="148">
        <v>0</v>
      </c>
      <c r="N362" s="141">
        <f t="shared" si="166"/>
        <v>0</v>
      </c>
      <c r="O362" s="148">
        <v>0</v>
      </c>
      <c r="P362" s="148">
        <v>0</v>
      </c>
      <c r="Q362" s="148">
        <f t="shared" si="167"/>
        <v>0</v>
      </c>
      <c r="R362" s="141">
        <f t="shared" si="174"/>
        <v>0</v>
      </c>
      <c r="S362" s="143">
        <v>0</v>
      </c>
      <c r="T362" s="141">
        <f t="shared" si="168"/>
        <v>0</v>
      </c>
      <c r="U362" s="144">
        <f t="shared" si="169"/>
        <v>0</v>
      </c>
      <c r="V362" s="144">
        <f t="shared" si="170"/>
        <v>0</v>
      </c>
      <c r="W362" s="144">
        <f t="shared" si="171"/>
        <v>0</v>
      </c>
      <c r="X362" s="144">
        <f t="shared" si="172"/>
        <v>0</v>
      </c>
      <c r="Y362" s="144">
        <f t="shared" si="175"/>
        <v>0</v>
      </c>
      <c r="Z362" s="144">
        <f t="shared" si="176"/>
        <v>0</v>
      </c>
      <c r="AA362" s="144">
        <f t="shared" si="173"/>
        <v>0</v>
      </c>
      <c r="AB362" s="145">
        <f t="shared" si="177"/>
        <v>0</v>
      </c>
      <c r="AC362" s="25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ht="12.75">
      <c r="A363" s="93"/>
      <c r="B363" s="100"/>
      <c r="C363" s="89"/>
      <c r="D363" s="32"/>
      <c r="E363" s="32"/>
      <c r="F363" s="32"/>
      <c r="G363" s="32"/>
      <c r="H363" s="96"/>
      <c r="I363" s="97"/>
      <c r="J363" s="102"/>
      <c r="K363" s="141"/>
      <c r="L363" s="141"/>
      <c r="M363" s="142"/>
      <c r="N363" s="141"/>
      <c r="O363" s="142"/>
      <c r="P363" s="142"/>
      <c r="Q363" s="142"/>
      <c r="R363" s="141"/>
      <c r="S363" s="143"/>
      <c r="T363" s="146" t="s">
        <v>117</v>
      </c>
      <c r="U363" s="146" t="s">
        <v>117</v>
      </c>
      <c r="V363" s="146" t="s">
        <v>117</v>
      </c>
      <c r="W363" s="146" t="s">
        <v>117</v>
      </c>
      <c r="X363" s="146" t="s">
        <v>117</v>
      </c>
      <c r="Y363" s="146" t="s">
        <v>117</v>
      </c>
      <c r="Z363" s="146" t="s">
        <v>117</v>
      </c>
      <c r="AA363" s="146" t="s">
        <v>117</v>
      </c>
      <c r="AB363" s="147" t="s">
        <v>117</v>
      </c>
      <c r="AC363" s="25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ht="12.75">
      <c r="A364" s="58" t="s">
        <v>118</v>
      </c>
      <c r="B364" s="32"/>
      <c r="C364" s="89"/>
      <c r="D364" s="32"/>
      <c r="E364" s="32"/>
      <c r="F364" s="32"/>
      <c r="G364" s="32"/>
      <c r="H364" s="96"/>
      <c r="I364" s="97"/>
      <c r="J364" s="102">
        <f>IF(MOD(G364,7)=0,G364+2,IF(MOD(G364,7)=1,G364+1,G364))</f>
        <v>2</v>
      </c>
      <c r="K364" s="141"/>
      <c r="L364" s="141"/>
      <c r="M364" s="142"/>
      <c r="N364" s="141"/>
      <c r="O364" s="142"/>
      <c r="P364" s="142"/>
      <c r="Q364" s="142"/>
      <c r="R364" s="141"/>
      <c r="S364" s="143"/>
      <c r="T364" s="141">
        <f aca="true" t="shared" si="178" ref="T364:AB364">SUM(T345:T363)</f>
        <v>0</v>
      </c>
      <c r="U364" s="144">
        <f t="shared" si="178"/>
        <v>0</v>
      </c>
      <c r="V364" s="144">
        <f t="shared" si="178"/>
        <v>0</v>
      </c>
      <c r="W364" s="144">
        <f t="shared" si="178"/>
        <v>0</v>
      </c>
      <c r="X364" s="144">
        <f t="shared" si="178"/>
        <v>0</v>
      </c>
      <c r="Y364" s="144">
        <f t="shared" si="178"/>
        <v>0</v>
      </c>
      <c r="Z364" s="144">
        <f t="shared" si="178"/>
        <v>0</v>
      </c>
      <c r="AA364" s="144">
        <f t="shared" si="178"/>
        <v>0</v>
      </c>
      <c r="AB364" s="145">
        <f t="shared" si="178"/>
        <v>0</v>
      </c>
      <c r="AC364" s="25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ht="12.75">
      <c r="A365" s="93"/>
      <c r="B365" s="32"/>
      <c r="C365" s="89"/>
      <c r="D365" s="32"/>
      <c r="E365" s="32"/>
      <c r="F365" s="32"/>
      <c r="G365" s="32"/>
      <c r="H365" s="32"/>
      <c r="I365" s="32"/>
      <c r="J365" s="103"/>
      <c r="K365" s="159"/>
      <c r="L365" s="159"/>
      <c r="M365" s="143"/>
      <c r="N365" s="159"/>
      <c r="O365" s="143"/>
      <c r="P365" s="143"/>
      <c r="Q365" s="143"/>
      <c r="R365" s="159"/>
      <c r="S365" s="143"/>
      <c r="T365" s="160" t="s">
        <v>119</v>
      </c>
      <c r="U365" s="160" t="s">
        <v>119</v>
      </c>
      <c r="V365" s="160" t="s">
        <v>119</v>
      </c>
      <c r="W365" s="160" t="s">
        <v>119</v>
      </c>
      <c r="X365" s="160" t="s">
        <v>119</v>
      </c>
      <c r="Y365" s="160" t="s">
        <v>119</v>
      </c>
      <c r="Z365" s="160" t="s">
        <v>119</v>
      </c>
      <c r="AA365" s="160" t="s">
        <v>119</v>
      </c>
      <c r="AB365" s="161" t="s">
        <v>119</v>
      </c>
      <c r="AC365" s="25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ht="12.75">
      <c r="A366" s="93"/>
      <c r="B366" s="32"/>
      <c r="C366" s="89"/>
      <c r="D366" s="32"/>
      <c r="E366" s="32"/>
      <c r="F366" s="32"/>
      <c r="G366" s="32"/>
      <c r="H366" s="32"/>
      <c r="I366" s="32"/>
      <c r="J366" s="103"/>
      <c r="K366" s="159"/>
      <c r="L366" s="159"/>
      <c r="M366" s="143"/>
      <c r="N366" s="159"/>
      <c r="O366" s="143"/>
      <c r="P366" s="143"/>
      <c r="Q366" s="143"/>
      <c r="R366" s="159"/>
      <c r="S366" s="143"/>
      <c r="T366" s="143"/>
      <c r="U366" s="143"/>
      <c r="V366" s="143"/>
      <c r="W366" s="143"/>
      <c r="X366" s="162" t="s">
        <v>120</v>
      </c>
      <c r="Y366" s="143"/>
      <c r="Z366" s="143"/>
      <c r="AA366" s="143"/>
      <c r="AB366" s="163"/>
      <c r="AC366" s="25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ht="12.75">
      <c r="A367" s="93"/>
      <c r="B367" s="32"/>
      <c r="C367" s="89"/>
      <c r="D367" s="32"/>
      <c r="E367" s="32"/>
      <c r="F367" s="32"/>
      <c r="G367" s="32"/>
      <c r="H367" s="32"/>
      <c r="I367" s="32"/>
      <c r="J367" s="103"/>
      <c r="K367" s="159"/>
      <c r="L367" s="159"/>
      <c r="M367" s="143"/>
      <c r="N367" s="159"/>
      <c r="O367" s="143"/>
      <c r="P367" s="143"/>
      <c r="Q367" s="143"/>
      <c r="R367" s="159"/>
      <c r="S367" s="143"/>
      <c r="T367" s="143"/>
      <c r="U367" s="143"/>
      <c r="V367" s="143"/>
      <c r="W367" s="143"/>
      <c r="X367" s="164" t="s">
        <v>121</v>
      </c>
      <c r="Y367" s="143"/>
      <c r="Z367" s="143"/>
      <c r="AA367" s="143"/>
      <c r="AB367" s="163"/>
      <c r="AC367" s="25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ht="12.75">
      <c r="A368" s="93"/>
      <c r="B368" s="32"/>
      <c r="C368" s="89"/>
      <c r="D368" s="32"/>
      <c r="E368" s="32"/>
      <c r="F368" s="32"/>
      <c r="G368" s="32"/>
      <c r="H368" s="32"/>
      <c r="I368" s="32"/>
      <c r="J368" s="103"/>
      <c r="K368" s="159"/>
      <c r="L368" s="159"/>
      <c r="M368" s="143"/>
      <c r="N368" s="159"/>
      <c r="O368" s="143"/>
      <c r="P368" s="143"/>
      <c r="Q368" s="143"/>
      <c r="R368" s="159"/>
      <c r="S368" s="143"/>
      <c r="T368" s="143"/>
      <c r="U368" s="143"/>
      <c r="V368" s="143"/>
      <c r="W368" s="143"/>
      <c r="X368" s="160" t="s">
        <v>122</v>
      </c>
      <c r="Y368" s="143"/>
      <c r="Z368" s="143"/>
      <c r="AA368" s="143"/>
      <c r="AB368" s="163"/>
      <c r="AC368" s="25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ht="12.75">
      <c r="A369" s="58" t="s">
        <v>123</v>
      </c>
      <c r="B369" s="32"/>
      <c r="C369" s="89"/>
      <c r="D369" s="32"/>
      <c r="E369" s="32"/>
      <c r="F369" s="32"/>
      <c r="G369" s="32"/>
      <c r="H369" s="32"/>
      <c r="I369" s="32"/>
      <c r="J369" s="103"/>
      <c r="K369" s="159"/>
      <c r="L369" s="159"/>
      <c r="M369" s="143"/>
      <c r="N369" s="159"/>
      <c r="O369" s="143"/>
      <c r="P369" s="143"/>
      <c r="Q369" s="143"/>
      <c r="R369" s="159"/>
      <c r="S369" s="143"/>
      <c r="T369" s="143"/>
      <c r="U369" s="162" t="s">
        <v>124</v>
      </c>
      <c r="V369" s="143"/>
      <c r="W369" s="143"/>
      <c r="X369" s="165">
        <f>X332</f>
        <v>0.097</v>
      </c>
      <c r="Y369" s="143"/>
      <c r="Z369" s="149">
        <v>0</v>
      </c>
      <c r="AA369" s="144">
        <f>Z369*X369</f>
        <v>0</v>
      </c>
      <c r="AB369" s="145">
        <f aca="true" t="shared" si="179" ref="AB369:AB374">Z369+AA369</f>
        <v>0</v>
      </c>
      <c r="AC369" s="25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ht="12.75">
      <c r="A370" s="93"/>
      <c r="B370" s="32"/>
      <c r="C370" s="89"/>
      <c r="D370" s="32"/>
      <c r="E370" s="32"/>
      <c r="F370" s="32"/>
      <c r="G370" s="32"/>
      <c r="H370" s="32"/>
      <c r="I370" s="32"/>
      <c r="J370" s="103"/>
      <c r="K370" s="159"/>
      <c r="L370" s="159"/>
      <c r="M370" s="143"/>
      <c r="N370" s="159"/>
      <c r="O370" s="143"/>
      <c r="P370" s="143"/>
      <c r="Q370" s="143"/>
      <c r="R370" s="159"/>
      <c r="S370" s="143"/>
      <c r="T370" s="143"/>
      <c r="U370" s="166" t="s">
        <v>125</v>
      </c>
      <c r="V370" s="143"/>
      <c r="W370" s="143"/>
      <c r="X370" s="165">
        <f>X333</f>
        <v>0.308</v>
      </c>
      <c r="Y370" s="143"/>
      <c r="Z370" s="149">
        <v>0</v>
      </c>
      <c r="AA370" s="144">
        <f>Z370*X370</f>
        <v>0</v>
      </c>
      <c r="AB370" s="145">
        <f t="shared" si="179"/>
        <v>0</v>
      </c>
      <c r="AC370" s="25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ht="12.75">
      <c r="A371" s="93"/>
      <c r="B371" s="32"/>
      <c r="C371" s="89"/>
      <c r="D371" s="32"/>
      <c r="E371" s="32"/>
      <c r="F371" s="32"/>
      <c r="G371" s="32"/>
      <c r="H371" s="32"/>
      <c r="I371" s="32"/>
      <c r="J371" s="103"/>
      <c r="K371" s="159"/>
      <c r="L371" s="159"/>
      <c r="M371" s="143"/>
      <c r="N371" s="159"/>
      <c r="O371" s="143"/>
      <c r="P371" s="143"/>
      <c r="Q371" s="143"/>
      <c r="R371" s="159"/>
      <c r="S371" s="143"/>
      <c r="T371" s="143"/>
      <c r="U371" s="166" t="s">
        <v>186</v>
      </c>
      <c r="V371" s="143"/>
      <c r="W371" s="143"/>
      <c r="X371" s="165">
        <f>X334</f>
        <v>0</v>
      </c>
      <c r="Y371" s="143"/>
      <c r="Z371" s="149">
        <v>0</v>
      </c>
      <c r="AA371" s="144">
        <f>Z371*X371</f>
        <v>0</v>
      </c>
      <c r="AB371" s="145">
        <f t="shared" si="179"/>
        <v>0</v>
      </c>
      <c r="AC371" s="25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ht="12.75">
      <c r="A372" s="93"/>
      <c r="B372" s="32"/>
      <c r="C372" s="89"/>
      <c r="D372" s="32"/>
      <c r="E372" s="32"/>
      <c r="F372" s="32"/>
      <c r="G372" s="32"/>
      <c r="H372" s="32"/>
      <c r="I372" s="32"/>
      <c r="J372" s="103"/>
      <c r="K372" s="159"/>
      <c r="L372" s="159"/>
      <c r="M372" s="143"/>
      <c r="N372" s="159"/>
      <c r="O372" s="143"/>
      <c r="P372" s="143"/>
      <c r="Q372" s="143"/>
      <c r="R372" s="159"/>
      <c r="S372" s="143"/>
      <c r="T372" s="143"/>
      <c r="U372" s="162" t="s">
        <v>126</v>
      </c>
      <c r="V372" s="143"/>
      <c r="W372" s="143"/>
      <c r="X372" s="165">
        <f>X335</f>
        <v>0.518</v>
      </c>
      <c r="Y372" s="143"/>
      <c r="Z372" s="149">
        <v>0</v>
      </c>
      <c r="AA372" s="144">
        <f>Z372*X372</f>
        <v>0</v>
      </c>
      <c r="AB372" s="145">
        <f t="shared" si="179"/>
        <v>0</v>
      </c>
      <c r="AC372" s="25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ht="12.75">
      <c r="A373" s="93"/>
      <c r="B373" s="32"/>
      <c r="C373" s="89"/>
      <c r="D373" s="32"/>
      <c r="E373" s="32"/>
      <c r="F373" s="32"/>
      <c r="G373" s="32"/>
      <c r="H373" s="32"/>
      <c r="I373" s="32"/>
      <c r="J373" s="103"/>
      <c r="K373" s="159"/>
      <c r="L373" s="159"/>
      <c r="M373" s="143"/>
      <c r="N373" s="159"/>
      <c r="O373" s="143"/>
      <c r="P373" s="143"/>
      <c r="Q373" s="143"/>
      <c r="R373" s="159"/>
      <c r="S373" s="143"/>
      <c r="T373" s="143"/>
      <c r="U373" s="162" t="s">
        <v>127</v>
      </c>
      <c r="V373" s="143"/>
      <c r="W373" s="143"/>
      <c r="X373" s="165">
        <f>X336</f>
        <v>0.088</v>
      </c>
      <c r="Y373" s="143"/>
      <c r="Z373" s="149">
        <v>0</v>
      </c>
      <c r="AA373" s="144">
        <f>Z373*X373</f>
        <v>0</v>
      </c>
      <c r="AB373" s="145">
        <f t="shared" si="179"/>
        <v>0</v>
      </c>
      <c r="AC373" s="25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ht="12.75">
      <c r="A374" s="93"/>
      <c r="B374" s="32"/>
      <c r="C374" s="89"/>
      <c r="D374" s="32"/>
      <c r="E374" s="32"/>
      <c r="F374" s="32"/>
      <c r="G374" s="32"/>
      <c r="H374" s="32"/>
      <c r="I374" s="32"/>
      <c r="J374" s="103"/>
      <c r="K374" s="159"/>
      <c r="L374" s="159"/>
      <c r="M374" s="143"/>
      <c r="N374" s="159"/>
      <c r="O374" s="143"/>
      <c r="P374" s="143"/>
      <c r="Q374" s="143"/>
      <c r="R374" s="159"/>
      <c r="S374" s="143"/>
      <c r="T374" s="143"/>
      <c r="U374" s="162" t="s">
        <v>128</v>
      </c>
      <c r="V374" s="143"/>
      <c r="W374" s="143"/>
      <c r="X374" s="167" t="s">
        <v>129</v>
      </c>
      <c r="Y374" s="143"/>
      <c r="Z374" s="149">
        <v>0</v>
      </c>
      <c r="AA374" s="144">
        <v>0</v>
      </c>
      <c r="AB374" s="145">
        <f t="shared" si="179"/>
        <v>0</v>
      </c>
      <c r="AC374" s="25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ht="12.75">
      <c r="A375" s="93"/>
      <c r="B375" s="32"/>
      <c r="C375" s="89"/>
      <c r="D375" s="32"/>
      <c r="E375" s="32"/>
      <c r="F375" s="32"/>
      <c r="G375" s="32"/>
      <c r="H375" s="32"/>
      <c r="I375" s="32"/>
      <c r="J375" s="103"/>
      <c r="K375" s="159"/>
      <c r="L375" s="159"/>
      <c r="M375" s="143"/>
      <c r="N375" s="159"/>
      <c r="O375" s="143"/>
      <c r="P375" s="143"/>
      <c r="Q375" s="143"/>
      <c r="R375" s="159"/>
      <c r="S375" s="143"/>
      <c r="T375" s="143"/>
      <c r="U375" s="143"/>
      <c r="V375" s="143"/>
      <c r="W375" s="143"/>
      <c r="X375" s="143"/>
      <c r="Y375" s="143"/>
      <c r="Z375" s="168" t="s">
        <v>117</v>
      </c>
      <c r="AA375" s="150" t="s">
        <v>117</v>
      </c>
      <c r="AB375" s="151" t="s">
        <v>117</v>
      </c>
      <c r="AC375" s="25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ht="12.75">
      <c r="A376" s="58" t="s">
        <v>130</v>
      </c>
      <c r="B376" s="32"/>
      <c r="C376" s="89"/>
      <c r="D376" s="32"/>
      <c r="E376" s="32"/>
      <c r="F376" s="32"/>
      <c r="G376" s="32"/>
      <c r="H376" s="32"/>
      <c r="I376" s="97">
        <f>IF(MOD(F376,7)=0,F376+2,IF(MOD(F376,7)=1,F376+1,F376))</f>
        <v>2</v>
      </c>
      <c r="J376" s="102">
        <f>IF(MOD(G376,7)=0,G376+2,IF(MOD(G376,7)=1,G376+1,G376))</f>
        <v>2</v>
      </c>
      <c r="K376" s="169" t="s">
        <v>60</v>
      </c>
      <c r="L376" s="169" t="s">
        <v>60</v>
      </c>
      <c r="M376" s="170" t="s">
        <v>60</v>
      </c>
      <c r="N376" s="169" t="s">
        <v>60</v>
      </c>
      <c r="O376" s="170" t="s">
        <v>60</v>
      </c>
      <c r="P376" s="170" t="s">
        <v>60</v>
      </c>
      <c r="Q376" s="170" t="s">
        <v>60</v>
      </c>
      <c r="R376" s="169" t="s">
        <v>60</v>
      </c>
      <c r="S376" s="162" t="s">
        <v>60</v>
      </c>
      <c r="T376" s="170" t="s">
        <v>60</v>
      </c>
      <c r="U376" s="171" t="s">
        <v>60</v>
      </c>
      <c r="V376" s="171" t="s">
        <v>60</v>
      </c>
      <c r="W376" s="171" t="s">
        <v>131</v>
      </c>
      <c r="X376" s="171" t="s">
        <v>60</v>
      </c>
      <c r="Y376" s="172"/>
      <c r="Z376" s="173">
        <f>SUM(Z364:Z375)</f>
        <v>0</v>
      </c>
      <c r="AA376" s="174">
        <f>SUM(AA364:AA375)</f>
        <v>0</v>
      </c>
      <c r="AB376" s="175">
        <f>SUM(AB364:AB375)</f>
        <v>0</v>
      </c>
      <c r="AC376" s="25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ht="12.75">
      <c r="A377" s="25"/>
      <c r="B377" s="25"/>
      <c r="C377" s="119"/>
      <c r="D377" s="25"/>
      <c r="E377" s="25"/>
      <c r="F377" s="25"/>
      <c r="G377" s="25"/>
      <c r="H377" s="25"/>
      <c r="I377" s="25"/>
      <c r="J377" s="25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25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ht="12.75">
      <c r="A378" s="25"/>
      <c r="B378" s="25"/>
      <c r="C378" s="119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ht="12.75">
      <c r="A379" s="25"/>
      <c r="B379" s="25"/>
      <c r="C379" s="119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ht="12.75">
      <c r="A380" s="25"/>
      <c r="B380" s="25"/>
      <c r="C380" s="119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ht="12.75">
      <c r="A381" s="25"/>
      <c r="B381" s="25"/>
      <c r="C381" s="11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ht="12.75">
      <c r="A382" s="25"/>
      <c r="B382" s="25"/>
      <c r="C382" s="11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ht="12.75">
      <c r="A383" s="25"/>
      <c r="B383" s="25"/>
      <c r="C383" s="119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ht="12.75">
      <c r="A384" s="25"/>
      <c r="B384" s="25"/>
      <c r="C384" s="119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ht="12.75">
      <c r="A385" s="25"/>
      <c r="B385" s="25"/>
      <c r="C385" s="119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ht="12.75">
      <c r="A386" s="25"/>
      <c r="B386" s="25"/>
      <c r="C386" s="119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ht="12.75">
      <c r="A387" s="25"/>
      <c r="B387" s="120" t="s">
        <v>132</v>
      </c>
      <c r="C387" s="119" t="s">
        <v>133</v>
      </c>
      <c r="D387" s="25"/>
      <c r="E387" s="25"/>
      <c r="F387" s="120" t="s">
        <v>53</v>
      </c>
      <c r="G387" s="120" t="s">
        <v>134</v>
      </c>
      <c r="H387" s="25"/>
      <c r="I387" s="25"/>
      <c r="J387" s="25"/>
      <c r="K387" s="121" t="s">
        <v>135</v>
      </c>
      <c r="L387" s="25"/>
      <c r="M387" s="25"/>
      <c r="N387" s="121" t="s">
        <v>136</v>
      </c>
      <c r="O387" s="25"/>
      <c r="P387" s="25"/>
      <c r="Q387" s="25"/>
      <c r="R387" s="25"/>
      <c r="S387" s="25"/>
      <c r="T387" s="121" t="s">
        <v>137</v>
      </c>
      <c r="U387" s="25"/>
      <c r="V387" s="25"/>
      <c r="W387" s="25"/>
      <c r="X387" s="25"/>
      <c r="Y387" s="25"/>
      <c r="Z387" s="25"/>
      <c r="AA387" s="25"/>
      <c r="AB387" s="25"/>
      <c r="AC387" s="25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ht="18.75">
      <c r="A388" s="122" t="s">
        <v>138</v>
      </c>
      <c r="B388" s="122" t="s">
        <v>8</v>
      </c>
      <c r="C388" s="123" t="s">
        <v>8</v>
      </c>
      <c r="D388" s="26"/>
      <c r="E388" s="26"/>
      <c r="F388" s="122" t="s">
        <v>8</v>
      </c>
      <c r="G388" s="122" t="s">
        <v>139</v>
      </c>
      <c r="H388" s="26"/>
      <c r="I388" s="26"/>
      <c r="J388" s="26"/>
      <c r="K388" s="26"/>
      <c r="L388" s="26"/>
      <c r="M388" s="26"/>
      <c r="N388" s="124" t="s">
        <v>140</v>
      </c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125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ht="18.75">
      <c r="A389" s="126" t="s">
        <v>122</v>
      </c>
      <c r="B389" s="126" t="s">
        <v>122</v>
      </c>
      <c r="C389" s="123" t="s">
        <v>122</v>
      </c>
      <c r="D389" s="26"/>
      <c r="E389" s="26"/>
      <c r="F389" s="126" t="s">
        <v>122</v>
      </c>
      <c r="G389" s="126" t="s">
        <v>122</v>
      </c>
      <c r="H389" s="26"/>
      <c r="I389" s="26"/>
      <c r="J389" s="26"/>
      <c r="K389" s="26"/>
      <c r="L389" s="26"/>
      <c r="M389" s="26"/>
      <c r="N389" s="124" t="s">
        <v>141</v>
      </c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125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ht="18.75">
      <c r="A390" s="26"/>
      <c r="B390" s="26"/>
      <c r="C390" s="123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125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ht="18.75">
      <c r="A391" s="26"/>
      <c r="B391" s="26"/>
      <c r="C391" s="123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125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ht="18.75">
      <c r="A392" s="21">
        <v>0</v>
      </c>
      <c r="B392" s="181">
        <v>45107</v>
      </c>
      <c r="C392" s="179">
        <v>45107</v>
      </c>
      <c r="D392" s="181"/>
      <c r="E392" s="181"/>
      <c r="F392" s="179">
        <f>DATE(2023,6,30)</f>
        <v>45107</v>
      </c>
      <c r="G392" s="180">
        <v>12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125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ht="18.75">
      <c r="A393" s="21">
        <v>14</v>
      </c>
      <c r="B393" s="181">
        <v>45108</v>
      </c>
      <c r="C393" s="179">
        <v>45108</v>
      </c>
      <c r="D393" s="181"/>
      <c r="E393" s="181"/>
      <c r="F393" s="179">
        <f>DATE(2023,7,4)</f>
        <v>45111</v>
      </c>
      <c r="G393" s="21">
        <v>11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125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ht="18.75">
      <c r="A394" s="21">
        <v>15</v>
      </c>
      <c r="B394" s="181">
        <v>45109</v>
      </c>
      <c r="C394" s="179">
        <v>45122</v>
      </c>
      <c r="D394" s="181"/>
      <c r="E394" s="181"/>
      <c r="F394" s="179">
        <f>DATE(2023,7,6)</f>
        <v>45113</v>
      </c>
      <c r="G394" s="21">
        <v>10</v>
      </c>
      <c r="H394" s="26"/>
      <c r="I394" s="26"/>
      <c r="J394" s="26"/>
      <c r="K394" s="124" t="s">
        <v>142</v>
      </c>
      <c r="L394" s="26"/>
      <c r="M394" s="26"/>
      <c r="N394" s="124" t="s">
        <v>140</v>
      </c>
      <c r="O394" s="26"/>
      <c r="P394" s="26"/>
      <c r="Q394" s="26"/>
      <c r="R394" s="26"/>
      <c r="S394" s="26"/>
      <c r="T394" s="124" t="s">
        <v>143</v>
      </c>
      <c r="U394" s="26"/>
      <c r="V394" s="26"/>
      <c r="W394" s="26"/>
      <c r="X394" s="26"/>
      <c r="Y394" s="125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18.75">
      <c r="A395" s="21">
        <v>16</v>
      </c>
      <c r="B395" s="181">
        <v>45123</v>
      </c>
      <c r="C395" s="179">
        <v>45136</v>
      </c>
      <c r="D395" s="181"/>
      <c r="E395" s="181"/>
      <c r="F395" s="179">
        <f>DATE(2023,9,5)</f>
        <v>45174</v>
      </c>
      <c r="G395" s="21">
        <v>9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125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1:40" ht="18.75">
      <c r="A396" s="21">
        <v>17</v>
      </c>
      <c r="B396" s="181">
        <v>45137</v>
      </c>
      <c r="C396" s="179">
        <v>45150</v>
      </c>
      <c r="D396" s="181"/>
      <c r="E396" s="181"/>
      <c r="F396" s="179">
        <f>DATE(2023,11,24)</f>
        <v>45254</v>
      </c>
      <c r="G396" s="21">
        <v>8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125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1:40" ht="18.75">
      <c r="A397" s="21">
        <v>18</v>
      </c>
      <c r="B397" s="181">
        <v>45151</v>
      </c>
      <c r="C397" s="179">
        <v>45164</v>
      </c>
      <c r="D397" s="181"/>
      <c r="E397" s="181"/>
      <c r="F397" s="179">
        <f>DATE(2023,11,25)</f>
        <v>45255</v>
      </c>
      <c r="G397" s="21">
        <v>7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125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1:40" ht="18.75">
      <c r="A398" s="21">
        <v>19</v>
      </c>
      <c r="B398" s="181">
        <v>45165</v>
      </c>
      <c r="C398" s="179">
        <v>45178</v>
      </c>
      <c r="D398" s="181"/>
      <c r="E398" s="181"/>
      <c r="F398" s="179">
        <f>DATE(2023,12,26)</f>
        <v>45286</v>
      </c>
      <c r="G398" s="21">
        <v>6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125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1:40" ht="18.75">
      <c r="A399" s="21">
        <v>20</v>
      </c>
      <c r="B399" s="181">
        <v>45179</v>
      </c>
      <c r="C399" s="179">
        <v>45192</v>
      </c>
      <c r="D399" s="181"/>
      <c r="E399" s="181"/>
      <c r="F399" s="179">
        <f>DATE(2023,12,27)</f>
        <v>45287</v>
      </c>
      <c r="G399" s="21">
        <v>5</v>
      </c>
      <c r="H399" s="26"/>
      <c r="I399" s="26"/>
      <c r="J399" s="26"/>
      <c r="K399" s="124" t="s">
        <v>144</v>
      </c>
      <c r="L399" s="26"/>
      <c r="M399" s="26"/>
      <c r="N399" s="26"/>
      <c r="O399" s="124" t="s">
        <v>145</v>
      </c>
      <c r="P399" s="26"/>
      <c r="Q399" s="26"/>
      <c r="R399" s="26"/>
      <c r="S399" s="26"/>
      <c r="T399" s="127"/>
      <c r="U399" s="127"/>
      <c r="V399" s="127"/>
      <c r="W399" s="127"/>
      <c r="X399" s="127"/>
      <c r="Y399" s="128"/>
      <c r="Z399" s="127"/>
      <c r="AA399" s="127"/>
      <c r="AB399" s="127"/>
      <c r="AC399" s="127"/>
      <c r="AD399" s="127"/>
      <c r="AE399" s="127"/>
      <c r="AF399" s="127"/>
      <c r="AG399" s="127"/>
      <c r="AH399" s="26"/>
      <c r="AI399" s="26"/>
      <c r="AJ399" s="26"/>
      <c r="AK399" s="26"/>
      <c r="AL399" s="26"/>
      <c r="AM399" s="26"/>
      <c r="AN399" s="26"/>
    </row>
    <row r="400" spans="1:40" ht="18.75">
      <c r="A400" s="21">
        <v>21</v>
      </c>
      <c r="B400" s="181">
        <v>45193</v>
      </c>
      <c r="C400" s="179">
        <v>45206</v>
      </c>
      <c r="D400" s="181"/>
      <c r="E400" s="181"/>
      <c r="F400" s="179">
        <f>DATE(2024,1,2)</f>
        <v>45293</v>
      </c>
      <c r="G400" s="21">
        <v>4</v>
      </c>
      <c r="H400" s="26"/>
      <c r="I400" s="26"/>
      <c r="J400" s="26"/>
      <c r="K400" s="26"/>
      <c r="L400" s="26"/>
      <c r="M400" s="26"/>
      <c r="N400" s="26"/>
      <c r="O400" s="124" t="s">
        <v>146</v>
      </c>
      <c r="P400" s="26"/>
      <c r="Q400" s="26"/>
      <c r="R400" s="26"/>
      <c r="S400" s="26"/>
      <c r="T400" s="26"/>
      <c r="U400" s="26"/>
      <c r="V400" s="26"/>
      <c r="W400" s="26"/>
      <c r="X400" s="26"/>
      <c r="Y400" s="125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1:40" ht="18.75">
      <c r="A401" s="21">
        <v>22</v>
      </c>
      <c r="B401" s="181">
        <v>45207</v>
      </c>
      <c r="C401" s="179">
        <v>45220</v>
      </c>
      <c r="D401" s="181"/>
      <c r="E401" s="181"/>
      <c r="F401" s="179">
        <f>DATE(2024,1,3)</f>
        <v>45294</v>
      </c>
      <c r="G401" s="21">
        <v>3</v>
      </c>
      <c r="H401" s="26"/>
      <c r="I401" s="26"/>
      <c r="J401" s="26"/>
      <c r="K401" s="26"/>
      <c r="L401" s="26"/>
      <c r="M401" s="26"/>
      <c r="N401" s="26"/>
      <c r="O401" s="124" t="s">
        <v>147</v>
      </c>
      <c r="P401" s="26"/>
      <c r="Q401" s="26"/>
      <c r="R401" s="26"/>
      <c r="S401" s="26"/>
      <c r="T401" s="26"/>
      <c r="U401" s="26"/>
      <c r="V401" s="26"/>
      <c r="W401" s="26"/>
      <c r="X401" s="26"/>
      <c r="Y401" s="125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1:40" ht="18.75">
      <c r="A402" s="21">
        <v>23</v>
      </c>
      <c r="B402" s="181">
        <v>45221</v>
      </c>
      <c r="C402" s="179">
        <v>45234</v>
      </c>
      <c r="D402" s="181"/>
      <c r="E402" s="181"/>
      <c r="F402" s="179">
        <f>DATE(2024,1,16)</f>
        <v>45307</v>
      </c>
      <c r="G402" s="21">
        <v>2</v>
      </c>
      <c r="H402" s="26"/>
      <c r="I402" s="26"/>
      <c r="J402" s="26"/>
      <c r="K402" s="26"/>
      <c r="L402" s="26"/>
      <c r="M402" s="26"/>
      <c r="N402" s="26"/>
      <c r="O402" s="124" t="s">
        <v>148</v>
      </c>
      <c r="P402" s="26"/>
      <c r="Q402" s="26"/>
      <c r="R402" s="26"/>
      <c r="S402" s="26"/>
      <c r="T402" s="26"/>
      <c r="U402" s="26"/>
      <c r="V402" s="26"/>
      <c r="W402" s="26"/>
      <c r="X402" s="26"/>
      <c r="Y402" s="125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1:40" ht="18.75">
      <c r="A403" s="21">
        <v>24</v>
      </c>
      <c r="B403" s="181">
        <v>45235</v>
      </c>
      <c r="C403" s="179">
        <v>45248</v>
      </c>
      <c r="D403" s="181"/>
      <c r="E403" s="181"/>
      <c r="F403" s="179">
        <f>DATE(2024,3,16)</f>
        <v>45367</v>
      </c>
      <c r="G403" s="21">
        <v>1</v>
      </c>
      <c r="H403" s="26"/>
      <c r="I403" s="26"/>
      <c r="J403" s="26"/>
      <c r="K403" s="26"/>
      <c r="L403" s="26"/>
      <c r="M403" s="26"/>
      <c r="N403" s="26"/>
      <c r="O403" s="124" t="s">
        <v>149</v>
      </c>
      <c r="P403" s="26"/>
      <c r="Q403" s="26"/>
      <c r="R403" s="26"/>
      <c r="S403" s="26"/>
      <c r="T403" s="26"/>
      <c r="U403" s="26"/>
      <c r="V403" s="26"/>
      <c r="W403" s="26"/>
      <c r="X403" s="26"/>
      <c r="Y403" s="125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1:40" ht="18.75">
      <c r="A404" s="21">
        <v>25</v>
      </c>
      <c r="B404" s="181">
        <v>45249</v>
      </c>
      <c r="C404" s="179">
        <v>45262</v>
      </c>
      <c r="D404" s="21"/>
      <c r="E404" s="21"/>
      <c r="F404" s="179">
        <f>DATE(2024,5,28)</f>
        <v>45440</v>
      </c>
      <c r="G404" s="21">
        <v>0</v>
      </c>
      <c r="H404" s="26"/>
      <c r="I404" s="26"/>
      <c r="J404" s="26"/>
      <c r="K404" s="26"/>
      <c r="L404" s="26"/>
      <c r="M404" s="26"/>
      <c r="N404" s="26"/>
      <c r="O404" s="124" t="s">
        <v>150</v>
      </c>
      <c r="P404" s="26"/>
      <c r="Q404" s="26"/>
      <c r="R404" s="26"/>
      <c r="S404" s="26"/>
      <c r="T404" s="26"/>
      <c r="U404" s="26"/>
      <c r="V404" s="26"/>
      <c r="W404" s="26"/>
      <c r="X404" s="26"/>
      <c r="Y404" s="125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1:40" ht="18.75">
      <c r="A405" s="289">
        <v>26</v>
      </c>
      <c r="B405" s="181">
        <v>45263</v>
      </c>
      <c r="C405" s="179">
        <v>45276</v>
      </c>
      <c r="D405" s="21"/>
      <c r="E405" s="21"/>
      <c r="F405" s="21"/>
      <c r="G405" s="21"/>
      <c r="H405" s="26"/>
      <c r="I405" s="26"/>
      <c r="J405" s="26"/>
      <c r="K405" s="26"/>
      <c r="L405" s="26"/>
      <c r="M405" s="26"/>
      <c r="N405" s="26"/>
      <c r="O405" s="124" t="s">
        <v>152</v>
      </c>
      <c r="P405" s="26"/>
      <c r="Q405" s="26"/>
      <c r="R405" s="26"/>
      <c r="S405" s="26"/>
      <c r="T405" s="26"/>
      <c r="U405" s="26"/>
      <c r="V405" s="26"/>
      <c r="W405" s="26"/>
      <c r="X405" s="26"/>
      <c r="Y405" s="125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1:40" ht="18.75">
      <c r="A406" s="289" t="s">
        <v>151</v>
      </c>
      <c r="B406" s="181">
        <v>45277</v>
      </c>
      <c r="C406" s="179">
        <v>45290</v>
      </c>
      <c r="D406" s="21"/>
      <c r="E406" s="21"/>
      <c r="F406" s="21"/>
      <c r="G406" s="21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125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1:40" ht="18.75">
      <c r="A407" s="289" t="s">
        <v>153</v>
      </c>
      <c r="B407" s="181">
        <v>45291</v>
      </c>
      <c r="C407" s="179">
        <v>45304</v>
      </c>
      <c r="D407" s="21"/>
      <c r="E407" s="21"/>
      <c r="F407" s="21"/>
      <c r="G407" s="21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125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1:40" ht="18.75">
      <c r="A408" s="289" t="s">
        <v>154</v>
      </c>
      <c r="B408" s="181">
        <v>45305</v>
      </c>
      <c r="C408" s="179">
        <v>45318</v>
      </c>
      <c r="D408" s="21"/>
      <c r="E408" s="21"/>
      <c r="F408" s="21">
        <v>0</v>
      </c>
      <c r="G408" s="21">
        <v>1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125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1:40" ht="18.75">
      <c r="A409" s="289" t="s">
        <v>155</v>
      </c>
      <c r="B409" s="181">
        <v>45319</v>
      </c>
      <c r="C409" s="179">
        <v>45332</v>
      </c>
      <c r="D409" s="21"/>
      <c r="E409" s="21"/>
      <c r="F409" s="21">
        <v>1</v>
      </c>
      <c r="G409" s="21">
        <v>1</v>
      </c>
      <c r="H409" s="26"/>
      <c r="I409" s="26"/>
      <c r="J409" s="26"/>
      <c r="K409" s="124" t="s">
        <v>157</v>
      </c>
      <c r="L409" s="26"/>
      <c r="M409" s="26"/>
      <c r="N409" s="26"/>
      <c r="O409" s="124" t="s">
        <v>158</v>
      </c>
      <c r="P409" s="26"/>
      <c r="Q409" s="26"/>
      <c r="R409" s="26"/>
      <c r="S409" s="26"/>
      <c r="T409" s="26"/>
      <c r="U409" s="26"/>
      <c r="V409" s="26"/>
      <c r="W409" s="26"/>
      <c r="X409" s="26"/>
      <c r="Y409" s="125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1:40" ht="18.75">
      <c r="A410" s="289" t="s">
        <v>156</v>
      </c>
      <c r="B410" s="181">
        <v>45333</v>
      </c>
      <c r="C410" s="179">
        <v>45346</v>
      </c>
      <c r="D410" s="21"/>
      <c r="E410" s="21"/>
      <c r="F410" s="21">
        <v>2</v>
      </c>
      <c r="G410" s="21">
        <v>1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125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1:40" ht="18.75">
      <c r="A411" s="289" t="s">
        <v>159</v>
      </c>
      <c r="B411" s="181">
        <v>45347</v>
      </c>
      <c r="C411" s="179">
        <v>45360</v>
      </c>
      <c r="D411" s="21"/>
      <c r="E411" s="21"/>
      <c r="F411" s="21">
        <v>3</v>
      </c>
      <c r="G411" s="21">
        <v>0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125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1:40" ht="18.75">
      <c r="A412" s="289" t="s">
        <v>160</v>
      </c>
      <c r="B412" s="181">
        <v>45361</v>
      </c>
      <c r="C412" s="179">
        <v>45374</v>
      </c>
      <c r="D412" s="21"/>
      <c r="E412" s="21"/>
      <c r="F412" s="21">
        <v>4</v>
      </c>
      <c r="G412" s="21">
        <v>1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125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1:40" ht="18.75">
      <c r="A413" s="289" t="s">
        <v>161</v>
      </c>
      <c r="B413" s="181">
        <v>45375</v>
      </c>
      <c r="C413" s="179">
        <v>45388</v>
      </c>
      <c r="D413" s="21"/>
      <c r="E413" s="21"/>
      <c r="F413" s="21">
        <v>5</v>
      </c>
      <c r="G413" s="21">
        <v>1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125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1:40" ht="18.75">
      <c r="A414" s="289" t="s">
        <v>162</v>
      </c>
      <c r="B414" s="181">
        <v>45389</v>
      </c>
      <c r="C414" s="179">
        <v>45402</v>
      </c>
      <c r="D414" s="21"/>
      <c r="E414" s="21"/>
      <c r="F414" s="21">
        <v>6</v>
      </c>
      <c r="G414" s="21">
        <v>1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125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1:40" ht="18.75">
      <c r="A415" s="289" t="s">
        <v>163</v>
      </c>
      <c r="B415" s="181">
        <v>45403</v>
      </c>
      <c r="C415" s="179">
        <v>45416</v>
      </c>
      <c r="D415" s="21"/>
      <c r="E415" s="21"/>
      <c r="F415" s="21">
        <v>7</v>
      </c>
      <c r="G415" s="21">
        <v>1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125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1:40" ht="18.75">
      <c r="A416" s="289" t="s">
        <v>164</v>
      </c>
      <c r="B416" s="181">
        <v>45417</v>
      </c>
      <c r="C416" s="179">
        <v>45430</v>
      </c>
      <c r="D416" s="21"/>
      <c r="E416" s="21"/>
      <c r="F416" s="21">
        <v>8</v>
      </c>
      <c r="G416" s="21">
        <v>0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125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1:40" ht="18.75">
      <c r="A417" s="289" t="s">
        <v>165</v>
      </c>
      <c r="B417" s="181">
        <v>45431</v>
      </c>
      <c r="C417" s="179">
        <v>45444</v>
      </c>
      <c r="D417" s="21"/>
      <c r="E417" s="21"/>
      <c r="F417" s="21">
        <v>9</v>
      </c>
      <c r="G417" s="21">
        <v>0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125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1:40" ht="18.75">
      <c r="A418" s="289" t="s">
        <v>166</v>
      </c>
      <c r="B418" s="181">
        <v>45445</v>
      </c>
      <c r="C418" s="179">
        <v>45458</v>
      </c>
      <c r="D418" s="21"/>
      <c r="E418" s="21"/>
      <c r="F418" s="21">
        <v>11</v>
      </c>
      <c r="G418" s="21">
        <v>0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125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1:40" ht="18.75">
      <c r="A419" s="289" t="s">
        <v>167</v>
      </c>
      <c r="B419" s="181">
        <v>45459</v>
      </c>
      <c r="C419" s="179">
        <v>45472</v>
      </c>
      <c r="D419" s="21"/>
      <c r="E419" s="21"/>
      <c r="F419" s="21">
        <v>12</v>
      </c>
      <c r="G419" s="21">
        <v>1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125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1:40" ht="18.75">
      <c r="A420" s="289" t="s">
        <v>168</v>
      </c>
      <c r="B420" s="181">
        <v>45473</v>
      </c>
      <c r="C420" s="179">
        <v>45474</v>
      </c>
      <c r="D420" s="21"/>
      <c r="E420" s="21"/>
      <c r="F420" s="21"/>
      <c r="G420" s="21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127"/>
      <c r="U420" s="127"/>
      <c r="V420" s="127"/>
      <c r="W420" s="127"/>
      <c r="X420" s="127">
        <f>SUM(W372:AI419)</f>
        <v>0.606</v>
      </c>
      <c r="Y420" s="128">
        <f>SUM(X372:AJ419)</f>
        <v>0.606</v>
      </c>
      <c r="Z420" s="127">
        <f>SUM(Y372:AK419)</f>
        <v>0</v>
      </c>
      <c r="AA420" s="127">
        <f>SUM(Z372:AL419)</f>
        <v>0</v>
      </c>
      <c r="AB420" s="127" t="e">
        <f aca="true" t="shared" si="180" ref="AB420:AG420">SUM(#VALUE!)</f>
        <v>#VALUE!</v>
      </c>
      <c r="AC420" s="127" t="e">
        <f t="shared" si="180"/>
        <v>#VALUE!</v>
      </c>
      <c r="AD420" s="127" t="e">
        <f t="shared" si="180"/>
        <v>#VALUE!</v>
      </c>
      <c r="AE420" s="127" t="e">
        <f t="shared" si="180"/>
        <v>#VALUE!</v>
      </c>
      <c r="AF420" s="127" t="e">
        <f t="shared" si="180"/>
        <v>#VALUE!</v>
      </c>
      <c r="AG420" s="127" t="e">
        <f t="shared" si="180"/>
        <v>#VALUE!</v>
      </c>
      <c r="AH420" s="26"/>
      <c r="AI420" s="26"/>
      <c r="AJ420" s="26"/>
      <c r="AK420" s="26"/>
      <c r="AL420" s="26"/>
      <c r="AM420" s="26"/>
      <c r="AN420" s="26"/>
    </row>
    <row r="421" spans="1:40" ht="18.75">
      <c r="A421" s="26"/>
      <c r="B421" s="26"/>
      <c r="C421" s="123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127"/>
      <c r="U421" s="127"/>
      <c r="V421" s="127"/>
      <c r="W421" s="127"/>
      <c r="X421" s="26"/>
      <c r="Y421" s="125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1:40" ht="18.75">
      <c r="A422" s="26"/>
      <c r="B422" s="26"/>
      <c r="C422" s="123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125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1:40" ht="18.75">
      <c r="A423" s="26"/>
      <c r="B423" s="26"/>
      <c r="C423" s="123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125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1:40" ht="18.75">
      <c r="A424" s="26"/>
      <c r="B424" s="26"/>
      <c r="C424" s="123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125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1:40" ht="18.75">
      <c r="A425" s="26"/>
      <c r="B425" s="26"/>
      <c r="C425" s="123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125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1:40" ht="18.75">
      <c r="A426" s="26"/>
      <c r="B426" s="26"/>
      <c r="C426" s="123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125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</sheetData>
  <sheetProtection/>
  <mergeCells count="2">
    <mergeCell ref="G19:H19"/>
    <mergeCell ref="G20:H20"/>
  </mergeCells>
  <printOptions gridLines="1"/>
  <pageMargins left="0" right="0" top="0.75" bottom="0.5" header="0" footer="0"/>
  <pageSetup fitToHeight="0" fitToWidth="1" horizontalDpi="600" verticalDpi="600" orientation="landscape" scale="56" r:id="rId1"/>
  <headerFooter alignWithMargins="0">
    <oddHeader>&amp;C&amp;K000000FY19 Payroll Worksheet</oddHeader>
    <oddFooter>&amp;CPage &amp;P</oddFooter>
  </headerFooter>
  <rowBreaks count="9" manualBreakCount="9">
    <brk id="60" max="27" man="1"/>
    <brk id="98" max="27" man="1"/>
    <brk id="129" max="27" man="1"/>
    <brk id="164" max="27" man="1"/>
    <brk id="197" max="27" man="1"/>
    <brk id="232" max="27" man="1"/>
    <brk id="267" max="27" man="1"/>
    <brk id="303" max="27" man="1"/>
    <brk id="34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5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10" ht="12.75">
      <c r="B1" s="1"/>
      <c r="C1" s="1"/>
      <c r="D1" s="1"/>
      <c r="E1" s="1"/>
      <c r="F1" s="1"/>
      <c r="G1" s="1" t="s">
        <v>171</v>
      </c>
      <c r="H1" s="1" t="s">
        <v>172</v>
      </c>
      <c r="I1" s="1"/>
      <c r="J1" s="133"/>
    </row>
    <row r="2" spans="2:10" ht="12.75">
      <c r="B2" s="132" t="s">
        <v>173</v>
      </c>
      <c r="C2" s="132" t="s">
        <v>170</v>
      </c>
      <c r="D2" s="132" t="s">
        <v>174</v>
      </c>
      <c r="E2" s="132" t="s">
        <v>169</v>
      </c>
      <c r="F2" s="132" t="s">
        <v>175</v>
      </c>
      <c r="G2" s="132" t="s">
        <v>7</v>
      </c>
      <c r="H2" s="132" t="s">
        <v>176</v>
      </c>
      <c r="I2" s="132" t="s">
        <v>177</v>
      </c>
      <c r="J2" s="134" t="s">
        <v>12</v>
      </c>
    </row>
    <row r="3" spans="7:10" ht="12.75">
      <c r="G3" s="266"/>
      <c r="H3" s="266"/>
      <c r="I3" s="266"/>
      <c r="J3" s="266"/>
    </row>
    <row r="4" spans="7:10" ht="12.75">
      <c r="G4" s="266"/>
      <c r="H4" s="266"/>
      <c r="I4" s="266"/>
      <c r="J4" s="266"/>
    </row>
    <row r="5" spans="7:10" ht="12.75">
      <c r="G5" s="266"/>
      <c r="H5" s="266"/>
      <c r="I5" s="266"/>
      <c r="J5" s="266"/>
    </row>
    <row r="6" spans="7:10" ht="12.75">
      <c r="G6" s="266"/>
      <c r="H6" s="266"/>
      <c r="I6" s="266"/>
      <c r="J6" s="266"/>
    </row>
    <row r="7" spans="7:10" ht="12.75">
      <c r="G7" s="266"/>
      <c r="H7" s="266"/>
      <c r="I7" s="266"/>
      <c r="J7" s="266"/>
    </row>
    <row r="8" spans="7:10" ht="12.75">
      <c r="G8" s="266"/>
      <c r="H8" s="266"/>
      <c r="I8" s="266"/>
      <c r="J8" s="266"/>
    </row>
    <row r="9" spans="7:10" ht="12.75">
      <c r="G9" s="266"/>
      <c r="H9" s="266"/>
      <c r="I9" s="266"/>
      <c r="J9" s="266"/>
    </row>
    <row r="10" spans="7:10" ht="12.75">
      <c r="G10" s="266"/>
      <c r="H10" s="266"/>
      <c r="I10" s="266"/>
      <c r="J10" s="266"/>
    </row>
    <row r="11" spans="7:10" ht="12.75">
      <c r="G11" s="266"/>
      <c r="H11" s="266"/>
      <c r="I11" s="266"/>
      <c r="J11" s="266"/>
    </row>
    <row r="12" spans="7:10" ht="12.75">
      <c r="G12" s="266"/>
      <c r="H12" s="266"/>
      <c r="I12" s="266"/>
      <c r="J12" s="266"/>
    </row>
    <row r="13" spans="7:10" ht="12.75">
      <c r="G13" s="266"/>
      <c r="H13" s="266"/>
      <c r="I13" s="266"/>
      <c r="J13" s="266"/>
    </row>
    <row r="14" spans="7:10" ht="12.75">
      <c r="G14" s="266"/>
      <c r="H14" s="266"/>
      <c r="I14" s="266"/>
      <c r="J14" s="266"/>
    </row>
    <row r="15" spans="7:10" ht="12.75">
      <c r="G15" s="266"/>
      <c r="H15" s="266"/>
      <c r="I15" s="266"/>
      <c r="J15" s="266"/>
    </row>
    <row r="16" spans="7:10" ht="12.75">
      <c r="G16" s="266"/>
      <c r="H16" s="266"/>
      <c r="I16" s="266"/>
      <c r="J16" s="266"/>
    </row>
    <row r="17" spans="7:10" ht="12.75">
      <c r="G17" s="266"/>
      <c r="H17" s="266"/>
      <c r="I17" s="266"/>
      <c r="J17" s="266"/>
    </row>
    <row r="18" spans="7:10" ht="12.75">
      <c r="G18" s="266"/>
      <c r="H18" s="266"/>
      <c r="I18" s="266"/>
      <c r="J18" s="266"/>
    </row>
    <row r="19" spans="7:10" ht="12.75">
      <c r="G19" s="266"/>
      <c r="H19" s="266"/>
      <c r="I19" s="266"/>
      <c r="J19" s="266"/>
    </row>
    <row r="20" spans="7:10" ht="12.75">
      <c r="G20" s="266"/>
      <c r="H20" s="266"/>
      <c r="I20" s="266"/>
      <c r="J20" s="266"/>
    </row>
    <row r="21" spans="7:10" ht="12.75">
      <c r="G21" s="266"/>
      <c r="H21" s="266"/>
      <c r="I21" s="266"/>
      <c r="J21" s="266"/>
    </row>
    <row r="22" spans="7:10" ht="12.75">
      <c r="G22" s="266"/>
      <c r="H22" s="266"/>
      <c r="I22" s="266"/>
      <c r="J22" s="266"/>
    </row>
    <row r="23" spans="7:10" ht="12.75">
      <c r="G23" s="266"/>
      <c r="H23" s="266"/>
      <c r="I23" s="266"/>
      <c r="J23" s="266"/>
    </row>
    <row r="24" spans="7:10" ht="12.75">
      <c r="G24" s="266"/>
      <c r="H24" s="266"/>
      <c r="I24" s="266"/>
      <c r="J24" s="266"/>
    </row>
    <row r="25" spans="7:10" ht="12.75">
      <c r="G25" s="266"/>
      <c r="H25" s="266"/>
      <c r="I25" s="266"/>
      <c r="J25" s="266"/>
    </row>
    <row r="26" spans="7:10" ht="12.75">
      <c r="G26" s="266"/>
      <c r="H26" s="266"/>
      <c r="I26" s="266"/>
      <c r="J26" s="266"/>
    </row>
    <row r="27" spans="7:10" ht="12.75">
      <c r="G27" s="266"/>
      <c r="H27" s="266"/>
      <c r="I27" s="266"/>
      <c r="J27" s="266"/>
    </row>
    <row r="28" spans="7:10" ht="12.75">
      <c r="G28" s="266"/>
      <c r="H28" s="266"/>
      <c r="I28" s="266"/>
      <c r="J28" s="266"/>
    </row>
    <row r="29" spans="7:10" ht="12.75">
      <c r="G29" s="266"/>
      <c r="H29" s="266"/>
      <c r="I29" s="266"/>
      <c r="J29" s="266"/>
    </row>
    <row r="30" spans="7:10" ht="12.75">
      <c r="G30" s="266"/>
      <c r="H30" s="266"/>
      <c r="I30" s="266"/>
      <c r="J30" s="266"/>
    </row>
    <row r="31" spans="7:10" ht="12.75">
      <c r="G31" s="266"/>
      <c r="H31" s="266"/>
      <c r="I31" s="266"/>
      <c r="J31" s="266"/>
    </row>
    <row r="32" spans="7:10" ht="12.75">
      <c r="G32" s="266"/>
      <c r="H32" s="266"/>
      <c r="I32" s="266"/>
      <c r="J32" s="266"/>
    </row>
    <row r="33" spans="7:10" ht="12.75">
      <c r="G33" s="266"/>
      <c r="H33" s="266"/>
      <c r="I33" s="266"/>
      <c r="J33" s="266"/>
    </row>
    <row r="34" spans="7:10" ht="12.75">
      <c r="G34" s="266"/>
      <c r="H34" s="266"/>
      <c r="I34" s="266"/>
      <c r="J34" s="266"/>
    </row>
    <row r="35" spans="7:10" ht="12.75">
      <c r="G35" s="266"/>
      <c r="H35" s="266"/>
      <c r="I35" s="266"/>
      <c r="J35" s="266"/>
    </row>
    <row r="36" spans="7:10" ht="12.75">
      <c r="G36" s="266"/>
      <c r="H36" s="266"/>
      <c r="I36" s="266"/>
      <c r="J36" s="266"/>
    </row>
    <row r="37" spans="7:10" ht="12.75">
      <c r="G37" s="266"/>
      <c r="H37" s="266"/>
      <c r="I37" s="266"/>
      <c r="J37" s="266"/>
    </row>
    <row r="38" spans="7:10" ht="12.75">
      <c r="G38" s="266"/>
      <c r="H38" s="266"/>
      <c r="I38" s="266"/>
      <c r="J38" s="266"/>
    </row>
    <row r="39" spans="7:10" ht="12.75">
      <c r="G39" s="266"/>
      <c r="H39" s="266"/>
      <c r="I39" s="266"/>
      <c r="J39" s="266"/>
    </row>
    <row r="40" spans="7:10" ht="12.75">
      <c r="G40" s="266"/>
      <c r="H40" s="266"/>
      <c r="I40" s="266"/>
      <c r="J40" s="266"/>
    </row>
    <row r="41" spans="7:10" ht="12.75">
      <c r="G41" s="266"/>
      <c r="H41" s="266"/>
      <c r="I41" s="266"/>
      <c r="J41" s="266"/>
    </row>
    <row r="42" spans="7:10" ht="12.75">
      <c r="G42" s="266"/>
      <c r="H42" s="266"/>
      <c r="I42" s="266"/>
      <c r="J42" s="266"/>
    </row>
    <row r="43" spans="7:10" ht="12.75">
      <c r="G43" s="266"/>
      <c r="H43" s="266"/>
      <c r="I43" s="266"/>
      <c r="J43" s="266"/>
    </row>
    <row r="44" spans="7:10" ht="12.75">
      <c r="G44" s="266"/>
      <c r="H44" s="266"/>
      <c r="I44" s="266"/>
      <c r="J44" s="266"/>
    </row>
    <row r="45" spans="7:10" ht="12.75">
      <c r="G45" s="266"/>
      <c r="H45" s="266"/>
      <c r="I45" s="266"/>
      <c r="J45" s="266"/>
    </row>
    <row r="46" spans="7:10" ht="12.75">
      <c r="G46" s="266"/>
      <c r="H46" s="266"/>
      <c r="I46" s="266"/>
      <c r="J46" s="266"/>
    </row>
    <row r="47" spans="7:10" ht="12.75">
      <c r="G47" s="266"/>
      <c r="H47" s="266"/>
      <c r="I47" s="266"/>
      <c r="J47" s="266"/>
    </row>
    <row r="48" spans="7:10" ht="12.75">
      <c r="G48" s="266"/>
      <c r="H48" s="266"/>
      <c r="I48" s="266"/>
      <c r="J48" s="266"/>
    </row>
    <row r="49" spans="7:10" ht="12.75">
      <c r="G49" s="266"/>
      <c r="H49" s="266"/>
      <c r="I49" s="266"/>
      <c r="J49" s="266"/>
    </row>
    <row r="50" spans="7:10" ht="12.75">
      <c r="G50" s="266"/>
      <c r="H50" s="266"/>
      <c r="I50" s="266"/>
      <c r="J50" s="266"/>
    </row>
    <row r="52" spans="7:10" ht="12.75">
      <c r="G52" s="266"/>
      <c r="H52" s="266"/>
      <c r="I52" s="266"/>
      <c r="J52" s="26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7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9" ht="12.75">
      <c r="B1" s="1"/>
      <c r="C1" s="1"/>
      <c r="D1" s="1"/>
      <c r="E1" s="1"/>
      <c r="F1" s="1"/>
      <c r="G1" s="1" t="s">
        <v>171</v>
      </c>
      <c r="H1" s="1" t="s">
        <v>172</v>
      </c>
      <c r="I1" s="135"/>
    </row>
    <row r="2" spans="2:9" ht="12.75">
      <c r="B2" s="132" t="s">
        <v>173</v>
      </c>
      <c r="C2" s="132" t="s">
        <v>170</v>
      </c>
      <c r="D2" s="132" t="s">
        <v>174</v>
      </c>
      <c r="E2" s="132" t="s">
        <v>169</v>
      </c>
      <c r="F2" s="132" t="s">
        <v>175</v>
      </c>
      <c r="G2" s="132" t="s">
        <v>7</v>
      </c>
      <c r="H2" s="132" t="s">
        <v>14</v>
      </c>
      <c r="I2" s="136" t="s">
        <v>12</v>
      </c>
    </row>
    <row r="3" spans="1:9" ht="12.75">
      <c r="A3" s="276"/>
      <c r="B3" s="276"/>
      <c r="C3" s="276"/>
      <c r="D3" s="276"/>
      <c r="E3" s="276"/>
      <c r="F3" s="276"/>
      <c r="G3" s="277"/>
      <c r="H3" s="277"/>
      <c r="I3" s="277"/>
    </row>
    <row r="4" spans="1:9" ht="12.75">
      <c r="A4" s="276"/>
      <c r="B4" s="276"/>
      <c r="C4" s="276"/>
      <c r="D4" s="276"/>
      <c r="E4" s="276"/>
      <c r="F4" s="276"/>
      <c r="G4" s="277"/>
      <c r="H4" s="277"/>
      <c r="I4" s="277"/>
    </row>
    <row r="5" spans="1:9" ht="12.75">
      <c r="A5" s="276"/>
      <c r="B5" s="276"/>
      <c r="C5" s="276"/>
      <c r="D5" s="276"/>
      <c r="E5" s="276"/>
      <c r="F5" s="276"/>
      <c r="G5" s="277"/>
      <c r="H5" s="277"/>
      <c r="I5" s="277"/>
    </row>
    <row r="6" spans="1:9" ht="12.75">
      <c r="A6" s="276"/>
      <c r="B6" s="276"/>
      <c r="C6" s="276"/>
      <c r="D6" s="276"/>
      <c r="E6" s="276"/>
      <c r="F6" s="276"/>
      <c r="G6" s="277"/>
      <c r="H6" s="277"/>
      <c r="I6" s="277"/>
    </row>
    <row r="7" spans="1:9" ht="12.75">
      <c r="A7" s="276"/>
      <c r="B7" s="276"/>
      <c r="C7" s="276"/>
      <c r="D7" s="276"/>
      <c r="E7" s="276"/>
      <c r="F7" s="276"/>
      <c r="G7" s="277"/>
      <c r="H7" s="277"/>
      <c r="I7" s="277"/>
    </row>
    <row r="8" spans="1:9" ht="12.75">
      <c r="A8" s="276"/>
      <c r="B8" s="276"/>
      <c r="C8" s="276"/>
      <c r="D8" s="276"/>
      <c r="E8" s="276"/>
      <c r="F8" s="276"/>
      <c r="G8" s="277"/>
      <c r="H8" s="277"/>
      <c r="I8" s="277"/>
    </row>
    <row r="9" spans="1:9" ht="12.75">
      <c r="A9" s="276"/>
      <c r="B9" s="276"/>
      <c r="C9" s="276"/>
      <c r="D9" s="276"/>
      <c r="E9" s="276"/>
      <c r="F9" s="276"/>
      <c r="G9" s="277"/>
      <c r="H9" s="277"/>
      <c r="I9" s="277"/>
    </row>
    <row r="10" spans="1:9" ht="12.75">
      <c r="A10" s="276"/>
      <c r="B10" s="276"/>
      <c r="C10" s="276"/>
      <c r="D10" s="276"/>
      <c r="E10" s="276"/>
      <c r="F10" s="276"/>
      <c r="G10" s="277"/>
      <c r="H10" s="277"/>
      <c r="I10" s="277"/>
    </row>
    <row r="11" spans="1:9" ht="12.75">
      <c r="A11" s="276"/>
      <c r="B11" s="276"/>
      <c r="C11" s="276"/>
      <c r="D11" s="276"/>
      <c r="E11" s="276"/>
      <c r="F11" s="276"/>
      <c r="G11" s="277"/>
      <c r="H11" s="277"/>
      <c r="I11" s="277"/>
    </row>
    <row r="12" spans="1:9" ht="12.75">
      <c r="A12" s="276"/>
      <c r="B12" s="276"/>
      <c r="C12" s="276"/>
      <c r="D12" s="276"/>
      <c r="E12" s="276"/>
      <c r="F12" s="276"/>
      <c r="G12" s="277"/>
      <c r="H12" s="277"/>
      <c r="I12" s="277"/>
    </row>
    <row r="13" spans="1:9" ht="12.75">
      <c r="A13" s="276"/>
      <c r="B13" s="276"/>
      <c r="C13" s="276"/>
      <c r="D13" s="276"/>
      <c r="E13" s="276"/>
      <c r="F13" s="276"/>
      <c r="G13" s="277"/>
      <c r="H13" s="277"/>
      <c r="I13" s="277"/>
    </row>
    <row r="14" spans="1:9" ht="12.75">
      <c r="A14" s="276"/>
      <c r="B14" s="276"/>
      <c r="C14" s="276"/>
      <c r="D14" s="276"/>
      <c r="E14" s="276"/>
      <c r="F14" s="276"/>
      <c r="G14" s="277"/>
      <c r="H14" s="277"/>
      <c r="I14" s="277"/>
    </row>
    <row r="15" spans="1:9" ht="12.75">
      <c r="A15" s="276"/>
      <c r="B15" s="276"/>
      <c r="C15" s="276"/>
      <c r="D15" s="276"/>
      <c r="E15" s="276"/>
      <c r="F15" s="276"/>
      <c r="G15" s="277"/>
      <c r="H15" s="277"/>
      <c r="I15" s="277"/>
    </row>
    <row r="17" spans="7:9" ht="12.75">
      <c r="G17" s="266"/>
      <c r="H17" s="266"/>
      <c r="I17" s="26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Dev. &amp; Maint Offc - UA 1</dc:creator>
  <cp:keywords/>
  <dc:description/>
  <cp:lastModifiedBy>Raegan Kelliher</cp:lastModifiedBy>
  <cp:lastPrinted>2023-09-08T20:32:38Z</cp:lastPrinted>
  <dcterms:created xsi:type="dcterms:W3CDTF">1997-03-25T00:35:57Z</dcterms:created>
  <dcterms:modified xsi:type="dcterms:W3CDTF">2023-10-02T23:43:09Z</dcterms:modified>
  <cp:category/>
  <cp:version/>
  <cp:contentType/>
  <cp:contentStatus/>
</cp:coreProperties>
</file>