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7.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48.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embeddings/oleObject7.bin" ContentType="application/vnd.openxmlformats-officedocument.oleObject"/>
  <Override PartName="/xl/drawings/drawing54.xml" ContentType="application/vnd.openxmlformats-officedocument.drawing+xml"/>
  <Override PartName="/xl/embeddings/oleObject8.bin" ContentType="application/vnd.openxmlformats-officedocument.oleObject"/>
  <Override PartName="/xl/drawings/drawing55.xml" ContentType="application/vnd.openxmlformats-officedocument.drawing+xml"/>
  <Override PartName="/xl/embeddings/oleObject9.bin" ContentType="application/vnd.openxmlformats-officedocument.oleObject"/>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embeddings/oleObject10.bin" ContentType="application/vnd.openxmlformats-officedocument.oleObject"/>
  <Override PartName="/xl/drawings/drawing60.xml" ContentType="application/vnd.openxmlformats-officedocument.drawing+xml"/>
  <Override PartName="/xl/embeddings/oleObject11.bin" ContentType="application/vnd.openxmlformats-officedocument.oleObject"/>
  <Override PartName="/xl/drawings/drawing61.xml" ContentType="application/vnd.openxmlformats-officedocument.drawing+xml"/>
  <Override PartName="/xl/embeddings/oleObject12.bin" ContentType="application/vnd.openxmlformats-officedocument.oleObject"/>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Administrative Assistant\Website\Construction Management\ACCE\"/>
    </mc:Choice>
  </mc:AlternateContent>
  <bookViews>
    <workbookView xWindow="0" yWindow="0" windowWidth="20490" windowHeight="6945" tabRatio="845"/>
  </bookViews>
  <sheets>
    <sheet name="Assess Summary" sheetId="1" r:id="rId1"/>
    <sheet name="1.1 AY22" sheetId="242" r:id="rId2"/>
    <sheet name="1.1 AY21" sheetId="202" r:id="rId3"/>
    <sheet name="1.1 AY20" sheetId="158" r:id="rId4"/>
    <sheet name="1.1 AY19" sheetId="109" r:id="rId5"/>
    <sheet name="1.1 AY18" sheetId="50" r:id="rId6"/>
    <sheet name="1.1 AY16-17" sheetId="2" r:id="rId7"/>
    <sheet name="1.2 AY22" sheetId="244" r:id="rId8"/>
    <sheet name="1.2 AY21" sheetId="203" r:id="rId9"/>
    <sheet name="1.2 AY20" sheetId="159" r:id="rId10"/>
    <sheet name="1.2 AY19" sheetId="110" r:id="rId11"/>
    <sheet name="1.2 AY18" sheetId="51" r:id="rId12"/>
    <sheet name="1.2 AY16-17" sheetId="3" r:id="rId13"/>
    <sheet name="1.3 AY18" sheetId="52" r:id="rId14"/>
    <sheet name="1.3 AY16-17" sheetId="5" r:id="rId15"/>
    <sheet name="1.4 AY18" sheetId="101" r:id="rId16"/>
    <sheet name="2.1 AY22" sheetId="245" r:id="rId17"/>
    <sheet name="2.1 AY21" sheetId="204" r:id="rId18"/>
    <sheet name="2.1 AY20" sheetId="160" r:id="rId19"/>
    <sheet name="2.1 AY19" sheetId="112" r:id="rId20"/>
    <sheet name="2.1 AY18" sheetId="53" r:id="rId21"/>
    <sheet name="2.1 AY16-17" sheetId="6" r:id="rId22"/>
    <sheet name="2.2 AY22" sheetId="246" r:id="rId23"/>
    <sheet name="2.2 AY21" sheetId="205" r:id="rId24"/>
    <sheet name="2.2 AY20" sheetId="162" r:id="rId25"/>
    <sheet name="2.2 AY19" sheetId="114" r:id="rId26"/>
    <sheet name="2.2 AY18" sheetId="54" r:id="rId27"/>
    <sheet name="2.2 AY16-17" sheetId="7" r:id="rId28"/>
    <sheet name="2.3 AY18" sheetId="55" r:id="rId29"/>
    <sheet name="2.3 AY16-17" sheetId="8" r:id="rId30"/>
    <sheet name="2.4 AY18" sheetId="102" r:id="rId31"/>
    <sheet name="3.1 AY22" sheetId="247" r:id="rId32"/>
    <sheet name="3.1 AY21" sheetId="206" r:id="rId33"/>
    <sheet name="3.1 AY20" sheetId="163" r:id="rId34"/>
    <sheet name="3.1 AY19" sheetId="115" r:id="rId35"/>
    <sheet name="3.1 AY18" sheetId="56" r:id="rId36"/>
    <sheet name="3.1 AY16-17" sheetId="9" r:id="rId37"/>
    <sheet name="3.2 AY22" sheetId="248" r:id="rId38"/>
    <sheet name="3.2 AY21" sheetId="207" r:id="rId39"/>
    <sheet name="3.2 AY20" sheetId="164" r:id="rId40"/>
    <sheet name="3.2 AY19" sheetId="116" r:id="rId41"/>
    <sheet name="3.2 AY18" sheetId="57" r:id="rId42"/>
    <sheet name="3.2 AY16-17" sheetId="10" r:id="rId43"/>
    <sheet name="3.3 AY18" sheetId="103" r:id="rId44"/>
    <sheet name="4.1 AY22" sheetId="249" r:id="rId45"/>
    <sheet name="4.1 AY21" sheetId="208" r:id="rId46"/>
    <sheet name="4.1 AY20" sheetId="165" r:id="rId47"/>
    <sheet name="4.1 AY19" sheetId="117" r:id="rId48"/>
    <sheet name="4.1 AY18" sheetId="58" r:id="rId49"/>
    <sheet name="4.1 AY16-17" sheetId="11" r:id="rId50"/>
    <sheet name="4.2 AY22" sheetId="250" r:id="rId51"/>
    <sheet name="4.2 AY21" sheetId="209" r:id="rId52"/>
    <sheet name="4.2 AY20" sheetId="166" r:id="rId53"/>
    <sheet name="4.2 AY19" sheetId="118" r:id="rId54"/>
    <sheet name="4.2 AY18" sheetId="59" r:id="rId55"/>
    <sheet name="4.2 AY16-17" sheetId="12" r:id="rId56"/>
    <sheet name="4.3 AY18" sheetId="60" r:id="rId57"/>
    <sheet name="4.3 AY16-17" sheetId="4" r:id="rId58"/>
    <sheet name="4.4 AY18" sheetId="104" r:id="rId59"/>
    <sheet name="5.1 AY22" sheetId="251" r:id="rId60"/>
    <sheet name="5.1 AY21" sheetId="210" r:id="rId61"/>
    <sheet name="5.1 AY20" sheetId="167" r:id="rId62"/>
    <sheet name="5.1 AY19" sheetId="119" r:id="rId63"/>
    <sheet name="5.1 AY18" sheetId="61" r:id="rId64"/>
    <sheet name="5.1 AY16-17" sheetId="23" r:id="rId65"/>
    <sheet name="5.2 AY22" sheetId="252" r:id="rId66"/>
    <sheet name="5.2 AY21" sheetId="211" r:id="rId67"/>
    <sheet name="5.2 AY20" sheetId="168" r:id="rId68"/>
    <sheet name="5.2 AY19" sheetId="120" r:id="rId69"/>
    <sheet name="5.2 AY18" sheetId="62" r:id="rId70"/>
    <sheet name="5.2 AY16-17" sheetId="22" r:id="rId71"/>
    <sheet name="6.1 AY22" sheetId="253" r:id="rId72"/>
    <sheet name="6.1 AY21" sheetId="212" r:id="rId73"/>
    <sheet name="6.1 AY20" sheetId="169" r:id="rId74"/>
    <sheet name="6.1 AY19" sheetId="122" r:id="rId75"/>
    <sheet name="6.1 AY18" sheetId="63" r:id="rId76"/>
    <sheet name="6.1 AY16-17" sheetId="21" r:id="rId77"/>
    <sheet name="6.2 AY22" sheetId="254" r:id="rId78"/>
    <sheet name="6.2 AY21" sheetId="213" r:id="rId79"/>
    <sheet name="6.2 AY20" sheetId="170" r:id="rId80"/>
    <sheet name="6.2 AY19" sheetId="123" r:id="rId81"/>
    <sheet name="6.2 AY18" sheetId="64" r:id="rId82"/>
    <sheet name="6.2 AY16-17" sheetId="98" r:id="rId83"/>
    <sheet name="7.1 AY22" sheetId="255" r:id="rId84"/>
    <sheet name="7.1 AY21" sheetId="214" r:id="rId85"/>
    <sheet name="7.1 AY20" sheetId="171" r:id="rId86"/>
    <sheet name="7.1 AY19" sheetId="124" r:id="rId87"/>
    <sheet name="7.1 AY18" sheetId="65" r:id="rId88"/>
    <sheet name="7.1 AY16-17" sheetId="19" r:id="rId89"/>
    <sheet name="7.2 AY22" sheetId="256" r:id="rId90"/>
    <sheet name="7.2 AY21" sheetId="215" r:id="rId91"/>
    <sheet name="7.2 AY20" sheetId="172" r:id="rId92"/>
    <sheet name="7.2 AY19" sheetId="125" r:id="rId93"/>
    <sheet name="7.2 AY18" sheetId="66" r:id="rId94"/>
    <sheet name="7.2 AY16-17" sheetId="18" r:id="rId95"/>
    <sheet name="7.3 AY18" sheetId="105" r:id="rId96"/>
    <sheet name="8.1 AY22" sheetId="257" r:id="rId97"/>
    <sheet name="8.1 AY21" sheetId="216" r:id="rId98"/>
    <sheet name="8.1 AY20" sheetId="173" r:id="rId99"/>
    <sheet name="8.1 AY19" sheetId="126" r:id="rId100"/>
    <sheet name="8.1 AY18" sheetId="67" r:id="rId101"/>
    <sheet name="8.1 AY16-17" sheetId="17" r:id="rId102"/>
    <sheet name="8.2 AY22" sheetId="258" r:id="rId103"/>
    <sheet name="8.2 AY21" sheetId="217" r:id="rId104"/>
    <sheet name="8.2 AY20" sheetId="174" r:id="rId105"/>
    <sheet name="8.2 AY19" sheetId="127" r:id="rId106"/>
    <sheet name="8.2 AY18" sheetId="68" r:id="rId107"/>
    <sheet name="8.2 AY16-17" sheetId="16" r:id="rId108"/>
    <sheet name="8.3 AY18" sheetId="69" r:id="rId109"/>
    <sheet name="8.3 AY16-17" sheetId="49" r:id="rId110"/>
    <sheet name="9.1 AY22" sheetId="259" r:id="rId111"/>
    <sheet name="9.1 AY21" sheetId="218" r:id="rId112"/>
    <sheet name="9.1 AY20" sheetId="176" r:id="rId113"/>
    <sheet name="9.1 AY19" sheetId="128" r:id="rId114"/>
    <sheet name="9.1 AY18" sheetId="70" r:id="rId115"/>
    <sheet name="9.1 AY16-17" sheetId="15" r:id="rId116"/>
    <sheet name="9.2 AY22" sheetId="260" r:id="rId117"/>
    <sheet name="9.2 AY21" sheetId="219" r:id="rId118"/>
    <sheet name="9.2 AY20" sheetId="177" r:id="rId119"/>
    <sheet name="9.2 AY19" sheetId="130" r:id="rId120"/>
    <sheet name="9.2 AY18" sheetId="71" r:id="rId121"/>
    <sheet name="9.2 AY16-17" sheetId="14" r:id="rId122"/>
    <sheet name="9.3 AY18" sheetId="106" r:id="rId123"/>
    <sheet name="10.1 AY22" sheetId="261" r:id="rId124"/>
    <sheet name="10.1 AY21" sheetId="220" r:id="rId125"/>
    <sheet name="10.1 AY20" sheetId="178" r:id="rId126"/>
    <sheet name="10.1 AY19" sheetId="131" r:id="rId127"/>
    <sheet name="10.1 AY18" sheetId="72" r:id="rId128"/>
    <sheet name="10.1 AY16-17" sheetId="13" r:id="rId129"/>
    <sheet name="10.2 AY22" sheetId="262" r:id="rId130"/>
    <sheet name="10.2 AY21" sheetId="221" r:id="rId131"/>
    <sheet name="10.2 AY20" sheetId="180" r:id="rId132"/>
    <sheet name="10.2 AY19" sheetId="132" r:id="rId133"/>
    <sheet name="10.2 AY18" sheetId="73" r:id="rId134"/>
    <sheet name="10.2 AY16-17" sheetId="24" r:id="rId135"/>
    <sheet name="10.3 AY19" sheetId="154" r:id="rId136"/>
    <sheet name="10.3 AY18" sheetId="74" r:id="rId137"/>
    <sheet name="10.3 AY16-17" sheetId="47" r:id="rId138"/>
    <sheet name="10.4 AY18" sheetId="107" r:id="rId139"/>
    <sheet name="11.1 AY22" sheetId="263" r:id="rId140"/>
    <sheet name="11.1 AY21" sheetId="222" r:id="rId141"/>
    <sheet name="11.1 AY20" sheetId="181" r:id="rId142"/>
    <sheet name="11.1 AY19" sheetId="133" r:id="rId143"/>
    <sheet name="11.1 AY18" sheetId="75" r:id="rId144"/>
    <sheet name="11.1 AY16-17" sheetId="25" r:id="rId145"/>
    <sheet name="11.2 AY22" sheetId="264" r:id="rId146"/>
    <sheet name="11.2 AY21" sheetId="223" r:id="rId147"/>
    <sheet name="11.2 AY19" sheetId="134" r:id="rId148"/>
    <sheet name="11.2 AY18" sheetId="96" r:id="rId149"/>
    <sheet name="11.2 AY16-17" sheetId="26" r:id="rId150"/>
    <sheet name="11.3 AY20" sheetId="201" r:id="rId151"/>
    <sheet name="11.3 AY19" sheetId="155" r:id="rId152"/>
    <sheet name="12.1 AY22" sheetId="265" r:id="rId153"/>
    <sheet name="12.1 AY21" sheetId="224" r:id="rId154"/>
    <sheet name="12.1 AY20" sheetId="182" r:id="rId155"/>
    <sheet name="12.1 AY19" sheetId="135" r:id="rId156"/>
    <sheet name="12.1 AY18" sheetId="77" r:id="rId157"/>
    <sheet name="12.1 AY16-17" sheetId="36" r:id="rId158"/>
    <sheet name="12.2 AY22" sheetId="266" r:id="rId159"/>
    <sheet name="12.2 AY21" sheetId="225" r:id="rId160"/>
    <sheet name="12.2 AY20" sheetId="183" r:id="rId161"/>
    <sheet name="12.2 AY19" sheetId="136" r:id="rId162"/>
    <sheet name="12.2 AY18" sheetId="78" r:id="rId163"/>
    <sheet name="12.2 AY16-17" sheetId="35" r:id="rId164"/>
    <sheet name="12.3 AY18" sheetId="108" r:id="rId165"/>
    <sheet name="13.1 AY22" sheetId="267" r:id="rId166"/>
    <sheet name="13.1 AY21" sheetId="226" r:id="rId167"/>
    <sheet name="13.1 AY20" sheetId="184" r:id="rId168"/>
    <sheet name="13.1 AY19" sheetId="137" r:id="rId169"/>
    <sheet name="13.1 AY18" sheetId="34" r:id="rId170"/>
    <sheet name="13.1 AY16-17" sheetId="79" r:id="rId171"/>
    <sheet name="13.2 AY22" sheetId="268" r:id="rId172"/>
    <sheet name="13.2 AY21" sheetId="227" r:id="rId173"/>
    <sheet name="13.2 AY20" sheetId="185" r:id="rId174"/>
    <sheet name="13.2 AY19" sheetId="138" r:id="rId175"/>
    <sheet name="13.2 AY18" sheetId="80" r:id="rId176"/>
    <sheet name="13.2 AY16-17" sheetId="33" r:id="rId177"/>
    <sheet name="14.1 AY22" sheetId="269" r:id="rId178"/>
    <sheet name="14.1 AY21" sheetId="228" r:id="rId179"/>
    <sheet name="14.1 AY20" sheetId="186" r:id="rId180"/>
    <sheet name="14.1 AY19" sheetId="139" r:id="rId181"/>
    <sheet name="14.1 AY18" sheetId="32" r:id="rId182"/>
    <sheet name="14.1 AY16-17" sheetId="81" r:id="rId183"/>
    <sheet name="14.2 AY22" sheetId="270" r:id="rId184"/>
    <sheet name="14.2 AY21" sheetId="229" r:id="rId185"/>
    <sheet name="14.2 AY20" sheetId="187" r:id="rId186"/>
    <sheet name="14.2 AY19" sheetId="140" r:id="rId187"/>
    <sheet name="14.2 AY18" sheetId="82" r:id="rId188"/>
    <sheet name="14.2 AY16-17" sheetId="31" r:id="rId189"/>
    <sheet name="14.3 AY18" sheetId="100" r:id="rId190"/>
    <sheet name="15.1 AY22" sheetId="271" r:id="rId191"/>
    <sheet name="15.1 AY21" sheetId="230" r:id="rId192"/>
    <sheet name="15.1 AY20" sheetId="188" r:id="rId193"/>
    <sheet name="15.1 AY19" sheetId="141" r:id="rId194"/>
    <sheet name="15.1 AY18" sheetId="83" r:id="rId195"/>
    <sheet name="15.1 AY16-17" sheetId="30" r:id="rId196"/>
    <sheet name="15.2 AY22" sheetId="272" r:id="rId197"/>
    <sheet name="15.2 AY21" sheetId="231" r:id="rId198"/>
    <sheet name="15.2 AY20" sheetId="189" r:id="rId199"/>
    <sheet name="15.2 AY19" sheetId="142" r:id="rId200"/>
    <sheet name="15.2 AY18" sheetId="84" r:id="rId201"/>
    <sheet name="15.2 AY16-17" sheetId="29" r:id="rId202"/>
    <sheet name="16.1 AY22" sheetId="273" r:id="rId203"/>
    <sheet name="16.1 AY21" sheetId="232" r:id="rId204"/>
    <sheet name="16.1 AY20" sheetId="190" r:id="rId205"/>
    <sheet name="16.1 AY19" sheetId="143" r:id="rId206"/>
    <sheet name="16.1 AY18" sheetId="28" r:id="rId207"/>
    <sheet name="16.1 AY16-17" sheetId="85" r:id="rId208"/>
    <sheet name="16.2 AY22" sheetId="274" r:id="rId209"/>
    <sheet name="16.2 AY21" sheetId="233" r:id="rId210"/>
    <sheet name="16.2 AY20" sheetId="191" r:id="rId211"/>
    <sheet name="16.2 AY19" sheetId="144" r:id="rId212"/>
    <sheet name="16.2 AY18" sheetId="86" r:id="rId213"/>
    <sheet name="16.2 AY16-17" sheetId="27" r:id="rId214"/>
    <sheet name="17.1 AY22" sheetId="275" r:id="rId215"/>
    <sheet name="17.1 AY21" sheetId="234" r:id="rId216"/>
    <sheet name="17.1 AY20" sheetId="192" r:id="rId217"/>
    <sheet name="17.1 AY19" sheetId="147" r:id="rId218"/>
    <sheet name="17.1 AY18" sheetId="87" r:id="rId219"/>
    <sheet name="17.1 AY16-17" sheetId="37" r:id="rId220"/>
    <sheet name="17.2 AY22" sheetId="276" r:id="rId221"/>
    <sheet name="17.2 AY21" sheetId="235" r:id="rId222"/>
    <sheet name="17.2 AY20" sheetId="193" r:id="rId223"/>
    <sheet name="17.2 AY19" sheetId="145" r:id="rId224"/>
    <sheet name="17.2 AY18" sheetId="88" r:id="rId225"/>
    <sheet name="17.2 AY17-18" sheetId="48" r:id="rId226"/>
    <sheet name="17.3 AY19" sheetId="157" r:id="rId227"/>
    <sheet name="17.3 AY18" sheetId="99" r:id="rId228"/>
    <sheet name="18.1 AY22" sheetId="277" r:id="rId229"/>
    <sheet name="18.1 AY21" sheetId="236" r:id="rId230"/>
    <sheet name="18.1 AY20" sheetId="194" r:id="rId231"/>
    <sheet name="18.1 AY19" sheetId="148" r:id="rId232"/>
    <sheet name="18.1 AY18" sheetId="90" r:id="rId233"/>
    <sheet name="18.1 AY16-17" sheetId="43" r:id="rId234"/>
    <sheet name="18.2 AY22" sheetId="278" r:id="rId235"/>
    <sheet name="18.2 AY21" sheetId="241" r:id="rId236"/>
    <sheet name="18.2 AY20" sheetId="195" r:id="rId237"/>
    <sheet name="18.2 AY19" sheetId="149" r:id="rId238"/>
    <sheet name="18.2 AY18" sheetId="91" r:id="rId239"/>
    <sheet name="18.2 AY16-17" sheetId="42" r:id="rId240"/>
    <sheet name="19.1 AY22" sheetId="279" r:id="rId241"/>
    <sheet name="19.1 AY21" sheetId="237" r:id="rId242"/>
    <sheet name="19.1 AY20" sheetId="196" r:id="rId243"/>
    <sheet name="19.1 AY19" sheetId="150" r:id="rId244"/>
    <sheet name="19.1 AY18" sheetId="92" r:id="rId245"/>
    <sheet name="19.1 AY16-17" sheetId="41" r:id="rId246"/>
    <sheet name="19.2 AY22" sheetId="280" r:id="rId247"/>
    <sheet name="19.2 AY21" sheetId="238" r:id="rId248"/>
    <sheet name="19.2 AY20" sheetId="197" r:id="rId249"/>
    <sheet name="19.2 AY19" sheetId="151" r:id="rId250"/>
    <sheet name="19.2 AY18" sheetId="93" r:id="rId251"/>
    <sheet name="19.2 AY16-17" sheetId="40" r:id="rId252"/>
    <sheet name="20.1 AY22" sheetId="281" r:id="rId253"/>
    <sheet name="20.1 AY21" sheetId="239" r:id="rId254"/>
    <sheet name="20.1 AY20" sheetId="198" r:id="rId255"/>
    <sheet name="20.1 AY19" sheetId="152" r:id="rId256"/>
    <sheet name="20.1 AY18" sheetId="97" r:id="rId257"/>
    <sheet name="20.1 AY16-17" sheetId="39" r:id="rId258"/>
    <sheet name="20.2 AY22" sheetId="282" r:id="rId259"/>
    <sheet name="20.2 AY21" sheetId="240" r:id="rId260"/>
    <sheet name="20.2 AY20" sheetId="199" r:id="rId261"/>
    <sheet name="20.2 AY19" sheetId="153" r:id="rId262"/>
    <sheet name="20.2 AY18" sheetId="95" r:id="rId263"/>
    <sheet name="20.2 AY16-17" sheetId="38" r:id="rId264"/>
  </sheets>
  <definedNames>
    <definedName name="OLE_LINK13" localSheetId="127">'10.1 AY18'!$A$43</definedName>
    <definedName name="OLE_LINK13" localSheetId="126">'10.1 AY19'!$A$43</definedName>
    <definedName name="OLE_LINK13" localSheetId="125">'10.1 AY20'!$A$43</definedName>
    <definedName name="OLE_LINK13" localSheetId="124">'10.1 AY21'!$A$43</definedName>
    <definedName name="OLE_LINK13" localSheetId="123">'10.1 AY22'!$A$43</definedName>
    <definedName name="OLE_LINK19" localSheetId="187">'14.2 AY18'!$B$47</definedName>
    <definedName name="OLE_LINK19" localSheetId="186">'14.2 AY19'!$B$47</definedName>
    <definedName name="OLE_LINK19" localSheetId="185">'14.2 AY20'!$B$47</definedName>
    <definedName name="OLE_LINK19" localSheetId="184">'14.2 AY21'!$B$47</definedName>
    <definedName name="OLE_LINK19" localSheetId="183">'14.2 AY22'!$B$47</definedName>
    <definedName name="OLE_LINK21" localSheetId="82">'6.2 AY16-17'!$B$48</definedName>
    <definedName name="OLE_LINK59" localSheetId="75">'6.1 AY18'!$B$38</definedName>
    <definedName name="OLE_LINK59" localSheetId="74">'6.1 AY19'!$B$39</definedName>
    <definedName name="OLE_LINK59" localSheetId="73">'6.1 AY20'!$B$39</definedName>
    <definedName name="OLE_LINK59" localSheetId="72">'6.1 AY21'!$B$39</definedName>
    <definedName name="OLE_LINK59" localSheetId="71">'6.1 AY22'!$B$39</definedName>
    <definedName name="_xlnm.Print_Area" localSheetId="164">'12.3 AY18'!$A$1:$J$74</definedName>
    <definedName name="_xlnm.Print_Area" localSheetId="212">'16.2 AY18'!$A$1:$J$98</definedName>
    <definedName name="_xlnm.Print_Area" localSheetId="211">'16.2 AY19'!$A$1:$J$98</definedName>
    <definedName name="_xlnm.Print_Area" localSheetId="210">'16.2 AY20'!$A$1:$J$98</definedName>
    <definedName name="_xlnm.Print_Area" localSheetId="209">'16.2 AY21'!$A$1:$J$98</definedName>
    <definedName name="_xlnm.Print_Area" localSheetId="208">'16.2 AY22'!$A$1:$J$98</definedName>
    <definedName name="_xlnm.Print_Area" localSheetId="0">'Assess Summary'!$AE$6:$AQ$57</definedName>
  </definedNames>
  <calcPr calcId="19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50" i="1" l="1"/>
  <c r="BH43" i="1"/>
  <c r="BH41" i="1"/>
  <c r="BH38" i="1"/>
  <c r="C41" i="215"/>
  <c r="A42" i="215"/>
  <c r="B43" i="215"/>
  <c r="BH35" i="1"/>
  <c r="BH33" i="1"/>
  <c r="BH28" i="1"/>
  <c r="BH25" i="1"/>
  <c r="BH24" i="1"/>
  <c r="C39" i="208"/>
  <c r="A40" i="208"/>
  <c r="B41" i="208"/>
  <c r="BH18" i="1"/>
  <c r="A40" i="147"/>
  <c r="C39" i="147"/>
  <c r="AH42" i="1"/>
  <c r="AH41" i="1"/>
  <c r="AU45" i="1"/>
  <c r="AU27" i="1"/>
  <c r="C32" i="282"/>
  <c r="A33" i="282"/>
  <c r="B34" i="282"/>
  <c r="D36" i="282"/>
  <c r="C32" i="281"/>
  <c r="A33" i="281"/>
  <c r="B34" i="281"/>
  <c r="D36" i="281"/>
  <c r="C32" i="280"/>
  <c r="A33" i="280"/>
  <c r="B34" i="280"/>
  <c r="D36" i="280"/>
  <c r="C32" i="279"/>
  <c r="A33" i="279"/>
  <c r="B34" i="279"/>
  <c r="D36" i="279"/>
  <c r="C32" i="278"/>
  <c r="A33" i="278"/>
  <c r="B34" i="278"/>
  <c r="D36" i="278"/>
  <c r="C32" i="277"/>
  <c r="A33" i="277"/>
  <c r="B34" i="277"/>
  <c r="D36" i="277"/>
  <c r="C39" i="276"/>
  <c r="A40" i="276"/>
  <c r="B41" i="276"/>
  <c r="D43" i="276"/>
  <c r="C39" i="275"/>
  <c r="A40" i="275"/>
  <c r="B41" i="275"/>
  <c r="D43" i="275"/>
  <c r="C39" i="274"/>
  <c r="A40" i="274"/>
  <c r="B41" i="274"/>
  <c r="D43" i="274"/>
  <c r="C39" i="273"/>
  <c r="A40" i="273"/>
  <c r="B41" i="273"/>
  <c r="D43" i="273"/>
  <c r="C39" i="272"/>
  <c r="A40" i="272"/>
  <c r="B41" i="272"/>
  <c r="D43" i="272"/>
  <c r="C39" i="271"/>
  <c r="A40" i="271"/>
  <c r="B41" i="271"/>
  <c r="D43" i="271"/>
  <c r="C39" i="270"/>
  <c r="A40" i="270"/>
  <c r="B41" i="270"/>
  <c r="D43" i="270"/>
  <c r="C40" i="269"/>
  <c r="A40" i="269"/>
  <c r="B42" i="269"/>
  <c r="D44" i="269"/>
  <c r="C39" i="268"/>
  <c r="A40" i="268"/>
  <c r="B41" i="268"/>
  <c r="D43" i="268"/>
  <c r="C39" i="267"/>
  <c r="A40" i="267"/>
  <c r="B41" i="267"/>
  <c r="D43" i="267"/>
  <c r="C39" i="266"/>
  <c r="A40" i="266"/>
  <c r="B41" i="266"/>
  <c r="D43" i="266"/>
  <c r="C39" i="265"/>
  <c r="A40" i="265"/>
  <c r="B41" i="265"/>
  <c r="D43" i="265"/>
  <c r="C39" i="264"/>
  <c r="A40" i="264"/>
  <c r="B41" i="264"/>
  <c r="D43" i="264"/>
  <c r="C39" i="263"/>
  <c r="A40" i="263"/>
  <c r="B41" i="263"/>
  <c r="D43" i="263"/>
  <c r="C39" i="262"/>
  <c r="A40" i="262"/>
  <c r="B41" i="262"/>
  <c r="D43" i="262"/>
  <c r="C35" i="261"/>
  <c r="A36" i="261"/>
  <c r="B37" i="261"/>
  <c r="D39" i="261"/>
  <c r="C39" i="260"/>
  <c r="A40" i="260"/>
  <c r="B41" i="260"/>
  <c r="D43" i="260"/>
  <c r="C39" i="259"/>
  <c r="A40" i="259"/>
  <c r="B41" i="259"/>
  <c r="D43" i="259"/>
  <c r="C39" i="258"/>
  <c r="A40" i="258"/>
  <c r="B41" i="258"/>
  <c r="D43" i="258"/>
  <c r="C37" i="257"/>
  <c r="A38" i="257"/>
  <c r="B39" i="257"/>
  <c r="D41" i="257"/>
  <c r="C39" i="256"/>
  <c r="A40" i="256"/>
  <c r="B41" i="256"/>
  <c r="D43" i="256"/>
  <c r="C39" i="255"/>
  <c r="A40" i="255"/>
  <c r="B41" i="255"/>
  <c r="D43" i="255"/>
  <c r="C30" i="254"/>
  <c r="A31" i="254"/>
  <c r="B32" i="254"/>
  <c r="D31" i="254"/>
  <c r="C30" i="253"/>
  <c r="A31" i="253"/>
  <c r="B32" i="253"/>
  <c r="D33" i="253"/>
  <c r="C39" i="252"/>
  <c r="A40" i="252"/>
  <c r="B41" i="252"/>
  <c r="D43" i="252"/>
  <c r="C39" i="251"/>
  <c r="A40" i="251"/>
  <c r="B41" i="251"/>
  <c r="D43" i="251"/>
  <c r="C37" i="250"/>
  <c r="A38" i="250"/>
  <c r="B39" i="250"/>
  <c r="D41" i="250"/>
  <c r="C39" i="249"/>
  <c r="A40" i="249"/>
  <c r="B41" i="249"/>
  <c r="D43" i="249"/>
  <c r="C39" i="248"/>
  <c r="A40" i="248"/>
  <c r="B41" i="248"/>
  <c r="D43" i="248"/>
  <c r="C39" i="247"/>
  <c r="A40" i="247"/>
  <c r="B41" i="247"/>
  <c r="D43" i="247"/>
  <c r="C39" i="246"/>
  <c r="A40" i="246"/>
  <c r="B41" i="246"/>
  <c r="D43" i="246"/>
  <c r="C39" i="245"/>
  <c r="A40" i="245"/>
  <c r="B41" i="245"/>
  <c r="D43" i="245"/>
  <c r="C39" i="244"/>
  <c r="A40" i="244"/>
  <c r="B41" i="244"/>
  <c r="D43" i="244"/>
  <c r="C39" i="242"/>
  <c r="A40" i="242"/>
  <c r="B41" i="242"/>
  <c r="D43" i="242"/>
  <c r="BU52" i="1"/>
  <c r="BU51" i="1"/>
  <c r="BU50" i="1"/>
  <c r="BU49" i="1"/>
  <c r="BU47" i="1"/>
  <c r="BU46" i="1"/>
  <c r="BU45" i="1"/>
  <c r="BU44" i="1"/>
  <c r="BU43" i="1"/>
  <c r="BU42" i="1"/>
  <c r="BU41" i="1"/>
  <c r="BU40" i="1"/>
  <c r="BU39" i="1"/>
  <c r="BU38" i="1"/>
  <c r="BU37" i="1"/>
  <c r="BU36" i="1"/>
  <c r="BU35" i="1"/>
  <c r="BU32" i="1"/>
  <c r="BU31" i="1"/>
  <c r="BU30" i="1"/>
  <c r="BU29" i="1"/>
  <c r="BU28" i="1"/>
  <c r="BU27" i="1"/>
  <c r="BU26" i="1"/>
  <c r="BU25" i="1"/>
  <c r="BU24" i="1"/>
  <c r="BU22" i="1"/>
  <c r="BU21" i="1"/>
  <c r="BU20" i="1"/>
  <c r="BU19" i="1"/>
  <c r="BU18" i="1"/>
  <c r="BU17" i="1"/>
  <c r="BU16" i="1"/>
  <c r="BU15" i="1"/>
  <c r="BU14" i="1"/>
  <c r="BU13" i="1"/>
  <c r="BU12" i="1"/>
  <c r="CB11" i="1"/>
  <c r="CA11" i="1"/>
  <c r="CB10" i="1"/>
  <c r="BH12" i="1"/>
  <c r="C32" i="241"/>
  <c r="A33" i="241"/>
  <c r="B34" i="241"/>
  <c r="D36" i="241"/>
  <c r="C32" i="236"/>
  <c r="B34" i="236"/>
  <c r="D36" i="236"/>
  <c r="BH47" i="1"/>
  <c r="BH22" i="1"/>
  <c r="C35" i="220"/>
  <c r="B37" i="220"/>
  <c r="A36" i="220"/>
  <c r="D39" i="220"/>
  <c r="BH30" i="1"/>
  <c r="AU31" i="1"/>
  <c r="BH49" i="1"/>
  <c r="BH52" i="1"/>
  <c r="BH51" i="1"/>
  <c r="BH31" i="1"/>
  <c r="BH15" i="1"/>
  <c r="BH13" i="1"/>
  <c r="BH32" i="1"/>
  <c r="AU34" i="1"/>
  <c r="C39" i="193"/>
  <c r="A40" i="193"/>
  <c r="B41" i="193"/>
  <c r="D43" i="193"/>
  <c r="AU40" i="1"/>
  <c r="BH14" i="1"/>
  <c r="C32" i="240"/>
  <c r="A33" i="240"/>
  <c r="B34" i="240"/>
  <c r="D36" i="240"/>
  <c r="C32" i="239"/>
  <c r="A33" i="239"/>
  <c r="B34" i="239"/>
  <c r="D36" i="239"/>
  <c r="C32" i="238"/>
  <c r="A33" i="238"/>
  <c r="B34" i="238"/>
  <c r="C32" i="237"/>
  <c r="A33" i="237"/>
  <c r="B34" i="237"/>
  <c r="D36" i="237"/>
  <c r="A33" i="236"/>
  <c r="C39" i="235"/>
  <c r="A40" i="235"/>
  <c r="B41" i="235"/>
  <c r="D43" i="235"/>
  <c r="C39" i="234"/>
  <c r="A40" i="234"/>
  <c r="B41" i="234"/>
  <c r="D43" i="234"/>
  <c r="C39" i="233"/>
  <c r="A40" i="233"/>
  <c r="B41" i="233"/>
  <c r="D43" i="233"/>
  <c r="C39" i="232"/>
  <c r="A40" i="232"/>
  <c r="B41" i="232"/>
  <c r="C39" i="231"/>
  <c r="A40" i="231"/>
  <c r="B41" i="231"/>
  <c r="D43" i="231"/>
  <c r="C39" i="230"/>
  <c r="A40" i="230"/>
  <c r="B41" i="230"/>
  <c r="C39" i="229"/>
  <c r="A40" i="229"/>
  <c r="B41" i="229"/>
  <c r="D43" i="229"/>
  <c r="C40" i="228"/>
  <c r="A40" i="228"/>
  <c r="B42" i="228"/>
  <c r="D44" i="228"/>
  <c r="C39" i="227"/>
  <c r="A40" i="227"/>
  <c r="B41" i="227"/>
  <c r="C39" i="226"/>
  <c r="A40" i="226"/>
  <c r="B41" i="226"/>
  <c r="D43" i="226"/>
  <c r="C39" i="225"/>
  <c r="A40" i="225"/>
  <c r="B41" i="225"/>
  <c r="D43" i="225"/>
  <c r="C39" i="224"/>
  <c r="A40" i="224"/>
  <c r="B41" i="224"/>
  <c r="C39" i="223"/>
  <c r="A40" i="223"/>
  <c r="B41" i="223"/>
  <c r="C39" i="222"/>
  <c r="A40" i="222"/>
  <c r="B41" i="222"/>
  <c r="D43" i="222"/>
  <c r="C39" i="221"/>
  <c r="A40" i="221"/>
  <c r="B41" i="221"/>
  <c r="D43" i="221"/>
  <c r="C39" i="219"/>
  <c r="A40" i="219"/>
  <c r="B41" i="219"/>
  <c r="D43" i="219"/>
  <c r="C39" i="218"/>
  <c r="A40" i="218"/>
  <c r="B41" i="218"/>
  <c r="C39" i="217"/>
  <c r="A40" i="217"/>
  <c r="B41" i="217"/>
  <c r="D43" i="217"/>
  <c r="C37" i="216"/>
  <c r="A38" i="216"/>
  <c r="B39" i="216"/>
  <c r="D41" i="216"/>
  <c r="C39" i="214"/>
  <c r="A40" i="214"/>
  <c r="B41" i="214"/>
  <c r="C30" i="213"/>
  <c r="A31" i="213"/>
  <c r="B32" i="213"/>
  <c r="D31" i="213"/>
  <c r="C30" i="212"/>
  <c r="A31" i="212"/>
  <c r="B32" i="212"/>
  <c r="D33" i="212"/>
  <c r="C39" i="211"/>
  <c r="A40" i="211"/>
  <c r="B41" i="211"/>
  <c r="D43" i="211"/>
  <c r="C39" i="210"/>
  <c r="A40" i="210"/>
  <c r="B41" i="210"/>
  <c r="D43" i="210"/>
  <c r="C37" i="209"/>
  <c r="A38" i="209"/>
  <c r="B39" i="209"/>
  <c r="D41" i="209"/>
  <c r="C39" i="207"/>
  <c r="A40" i="207"/>
  <c r="B41" i="207"/>
  <c r="D43" i="207"/>
  <c r="C39" i="206"/>
  <c r="A40" i="206"/>
  <c r="B41" i="206"/>
  <c r="D43" i="206"/>
  <c r="C39" i="205"/>
  <c r="A40" i="205"/>
  <c r="B41" i="205"/>
  <c r="D43" i="205"/>
  <c r="C39" i="204"/>
  <c r="A40" i="204"/>
  <c r="B41" i="204"/>
  <c r="D43" i="204"/>
  <c r="C39" i="203"/>
  <c r="A40" i="203"/>
  <c r="B41" i="203"/>
  <c r="D43" i="203"/>
  <c r="C39" i="202"/>
  <c r="A40" i="202"/>
  <c r="B41" i="202"/>
  <c r="D43" i="202"/>
  <c r="BH46" i="1"/>
  <c r="BH45" i="1"/>
  <c r="BH44" i="1"/>
  <c r="BH42" i="1"/>
  <c r="BH40" i="1"/>
  <c r="BH39" i="1"/>
  <c r="BH37" i="1"/>
  <c r="BH36" i="1"/>
  <c r="BH29" i="1"/>
  <c r="BH27" i="1"/>
  <c r="BH26" i="1"/>
  <c r="BH21" i="1"/>
  <c r="BH20" i="1"/>
  <c r="BH19" i="1"/>
  <c r="BH17" i="1"/>
  <c r="BH16" i="1"/>
  <c r="BO11" i="1"/>
  <c r="BN11" i="1"/>
  <c r="BO10" i="1"/>
  <c r="D36" i="197"/>
  <c r="AU50" i="1"/>
  <c r="AU49" i="1"/>
  <c r="C39" i="191"/>
  <c r="A40" i="191"/>
  <c r="B41" i="191"/>
  <c r="D43" i="191"/>
  <c r="AU44" i="1"/>
  <c r="AU42" i="1"/>
  <c r="AU30" i="1"/>
  <c r="A36" i="178"/>
  <c r="AU29" i="1"/>
  <c r="C37" i="173"/>
  <c r="A38" i="173"/>
  <c r="B39" i="173"/>
  <c r="D41" i="173"/>
  <c r="AU26" i="1"/>
  <c r="C39" i="190"/>
  <c r="A40" i="190"/>
  <c r="B41" i="190"/>
  <c r="D43" i="190"/>
  <c r="AU43" i="1"/>
  <c r="C39" i="188"/>
  <c r="A40" i="188"/>
  <c r="B41" i="188"/>
  <c r="D43" i="188"/>
  <c r="AU41" i="1"/>
  <c r="C40" i="186"/>
  <c r="A40" i="186"/>
  <c r="B42" i="186"/>
  <c r="D44" i="186"/>
  <c r="AU39" i="1"/>
  <c r="C39" i="184"/>
  <c r="A40" i="184"/>
  <c r="B41" i="184"/>
  <c r="D43" i="184"/>
  <c r="AU37" i="1"/>
  <c r="C39" i="183"/>
  <c r="A40" i="183"/>
  <c r="B41" i="183"/>
  <c r="D43" i="183"/>
  <c r="AU36" i="1"/>
  <c r="C39" i="185"/>
  <c r="A40" i="185"/>
  <c r="B41" i="185"/>
  <c r="D43" i="185"/>
  <c r="AU38" i="1"/>
  <c r="C39" i="182"/>
  <c r="A40" i="182"/>
  <c r="B41" i="182"/>
  <c r="D43" i="182"/>
  <c r="AU35" i="1"/>
  <c r="C39" i="201"/>
  <c r="A40" i="201"/>
  <c r="B41" i="201"/>
  <c r="D43" i="201"/>
  <c r="C39" i="181"/>
  <c r="A40" i="181"/>
  <c r="B41" i="181"/>
  <c r="D43" i="181"/>
  <c r="AU32" i="1"/>
  <c r="C39" i="176"/>
  <c r="A40" i="176"/>
  <c r="B41" i="176"/>
  <c r="D43" i="176"/>
  <c r="AU28" i="1"/>
  <c r="C32" i="199"/>
  <c r="A33" i="199"/>
  <c r="B34" i="199"/>
  <c r="D36" i="199"/>
  <c r="AU52" i="1"/>
  <c r="C32" i="198"/>
  <c r="A33" i="198"/>
  <c r="B34" i="198"/>
  <c r="D36" i="198"/>
  <c r="AU51" i="1"/>
  <c r="C32" i="195"/>
  <c r="A33" i="195"/>
  <c r="B34" i="195"/>
  <c r="D36" i="195"/>
  <c r="AU48" i="1"/>
  <c r="C32" i="194"/>
  <c r="A33" i="194"/>
  <c r="B34" i="194"/>
  <c r="D36" i="194"/>
  <c r="AU47" i="1"/>
  <c r="C39" i="172"/>
  <c r="A40" i="172"/>
  <c r="B41" i="172"/>
  <c r="D43" i="172"/>
  <c r="AU25" i="1"/>
  <c r="C39" i="171"/>
  <c r="A40" i="171"/>
  <c r="B41" i="171"/>
  <c r="D43" i="171"/>
  <c r="AU24" i="1"/>
  <c r="C39" i="168"/>
  <c r="A40" i="168"/>
  <c r="B41" i="168"/>
  <c r="D43" i="168"/>
  <c r="AU21" i="1"/>
  <c r="C39" i="167"/>
  <c r="A40" i="167"/>
  <c r="B41" i="167"/>
  <c r="D43" i="167"/>
  <c r="AU20" i="1"/>
  <c r="C37" i="166"/>
  <c r="A38" i="166"/>
  <c r="B39" i="166"/>
  <c r="D41" i="166"/>
  <c r="AU19" i="1"/>
  <c r="C39" i="165"/>
  <c r="A40" i="165"/>
  <c r="B41" i="165"/>
  <c r="D43" i="165"/>
  <c r="AU18" i="1"/>
  <c r="C30" i="170"/>
  <c r="A31" i="170"/>
  <c r="B32" i="170"/>
  <c r="D31" i="170"/>
  <c r="AU23" i="1"/>
  <c r="C30" i="169"/>
  <c r="A31" i="169"/>
  <c r="B32" i="169"/>
  <c r="D33" i="169"/>
  <c r="AU22" i="1"/>
  <c r="C39" i="164"/>
  <c r="A40" i="164"/>
  <c r="B41" i="164"/>
  <c r="D43" i="164"/>
  <c r="AU17" i="1"/>
  <c r="C39" i="163"/>
  <c r="A40" i="163"/>
  <c r="B41" i="163"/>
  <c r="D43" i="163"/>
  <c r="AU16" i="1"/>
  <c r="C39" i="160"/>
  <c r="A40" i="160"/>
  <c r="B41" i="160"/>
  <c r="D43" i="160"/>
  <c r="AU14" i="1"/>
  <c r="C39" i="158"/>
  <c r="A40" i="158"/>
  <c r="B41" i="158"/>
  <c r="D43" i="158"/>
  <c r="AU12" i="1"/>
  <c r="C39" i="162"/>
  <c r="A40" i="162"/>
  <c r="B41" i="162"/>
  <c r="D43" i="162"/>
  <c r="AU15" i="1"/>
  <c r="C39" i="159"/>
  <c r="A40" i="159"/>
  <c r="B41" i="159"/>
  <c r="D43" i="159"/>
  <c r="AU13" i="1"/>
  <c r="BB11" i="1"/>
  <c r="BA11" i="1"/>
  <c r="BB10" i="1"/>
  <c r="C32" i="197"/>
  <c r="A33" i="197"/>
  <c r="B34" i="197"/>
  <c r="C32" i="196"/>
  <c r="A33" i="196"/>
  <c r="B34" i="196"/>
  <c r="D36" i="196"/>
  <c r="C39" i="192"/>
  <c r="A40" i="192"/>
  <c r="B41" i="192"/>
  <c r="D43" i="192"/>
  <c r="C39" i="189"/>
  <c r="A40" i="189"/>
  <c r="B41" i="189"/>
  <c r="D43" i="189"/>
  <c r="C39" i="187"/>
  <c r="A40" i="187"/>
  <c r="B41" i="187"/>
  <c r="D43" i="187"/>
  <c r="C39" i="180"/>
  <c r="A40" i="180"/>
  <c r="B41" i="180"/>
  <c r="D43" i="180"/>
  <c r="C35" i="178"/>
  <c r="B37" i="178"/>
  <c r="D39" i="178"/>
  <c r="C39" i="177"/>
  <c r="A40" i="177"/>
  <c r="B41" i="177"/>
  <c r="D43" i="177"/>
  <c r="C39" i="174"/>
  <c r="A40" i="174"/>
  <c r="B41" i="174"/>
  <c r="D43" i="174"/>
  <c r="C39" i="75"/>
  <c r="A40" i="75"/>
  <c r="B41" i="75"/>
  <c r="D43" i="75"/>
  <c r="S44" i="1"/>
  <c r="C39" i="50"/>
  <c r="A40" i="50"/>
  <c r="B41" i="50"/>
  <c r="D43" i="50"/>
  <c r="S12" i="1"/>
  <c r="C39" i="51"/>
  <c r="A40" i="51"/>
  <c r="B41" i="51"/>
  <c r="D43" i="51"/>
  <c r="S13" i="1"/>
  <c r="C39" i="101"/>
  <c r="A40" i="101"/>
  <c r="B41" i="101"/>
  <c r="D43" i="101"/>
  <c r="S15" i="1"/>
  <c r="C39" i="53"/>
  <c r="A40" i="53"/>
  <c r="B41" i="53"/>
  <c r="D43" i="53"/>
  <c r="S16" i="1"/>
  <c r="C39" i="54"/>
  <c r="A40" i="54"/>
  <c r="B41" i="54"/>
  <c r="D43" i="54"/>
  <c r="S17" i="1"/>
  <c r="C39" i="102"/>
  <c r="A40" i="102"/>
  <c r="B41" i="102"/>
  <c r="D43" i="102"/>
  <c r="S19" i="1"/>
  <c r="C39" i="56"/>
  <c r="A40" i="56"/>
  <c r="B41" i="56"/>
  <c r="D43" i="56"/>
  <c r="S20" i="1"/>
  <c r="C39" i="103"/>
  <c r="A40" i="103"/>
  <c r="B41" i="103"/>
  <c r="D43" i="103"/>
  <c r="S22" i="1"/>
  <c r="C39" i="58"/>
  <c r="A40" i="58"/>
  <c r="B41" i="58"/>
  <c r="D43" i="58"/>
  <c r="S23" i="1"/>
  <c r="C37" i="59"/>
  <c r="A38" i="59"/>
  <c r="B39" i="59"/>
  <c r="D41" i="59"/>
  <c r="S24" i="1"/>
  <c r="C39" i="104"/>
  <c r="A40" i="104"/>
  <c r="B41" i="104"/>
  <c r="D43" i="104"/>
  <c r="S26" i="1"/>
  <c r="C39" i="61"/>
  <c r="A40" i="61"/>
  <c r="B41" i="61"/>
  <c r="D43" i="61"/>
  <c r="S27" i="1"/>
  <c r="C39" i="62"/>
  <c r="A40" i="62"/>
  <c r="B41" i="62"/>
  <c r="D43" i="62"/>
  <c r="S28" i="1"/>
  <c r="C29" i="63"/>
  <c r="A30" i="63"/>
  <c r="B31" i="63"/>
  <c r="D33" i="63"/>
  <c r="S29" i="1"/>
  <c r="C27" i="64"/>
  <c r="A28" i="64"/>
  <c r="B29" i="64"/>
  <c r="D31" i="64"/>
  <c r="S30" i="1"/>
  <c r="C39" i="65"/>
  <c r="A40" i="65"/>
  <c r="B41" i="65"/>
  <c r="D43" i="65"/>
  <c r="S31" i="1"/>
  <c r="C39" i="105"/>
  <c r="A40" i="105"/>
  <c r="B41" i="105"/>
  <c r="D43" i="105"/>
  <c r="S33" i="1"/>
  <c r="C37" i="67"/>
  <c r="A38" i="67"/>
  <c r="B39" i="67"/>
  <c r="D41" i="67"/>
  <c r="S34" i="1"/>
  <c r="C39" i="68"/>
  <c r="A40" i="68"/>
  <c r="B41" i="68"/>
  <c r="D43" i="68"/>
  <c r="S35" i="1"/>
  <c r="C37" i="69"/>
  <c r="A38" i="69"/>
  <c r="B39" i="69"/>
  <c r="D41" i="69"/>
  <c r="S36" i="1"/>
  <c r="C39" i="70"/>
  <c r="A40" i="70"/>
  <c r="B41" i="70"/>
  <c r="D43" i="70"/>
  <c r="S37" i="1"/>
  <c r="C39" i="106"/>
  <c r="A40" i="106"/>
  <c r="B41" i="106"/>
  <c r="D43" i="106"/>
  <c r="S39" i="1"/>
  <c r="C35" i="72"/>
  <c r="A36" i="72"/>
  <c r="B37" i="72"/>
  <c r="D39" i="72"/>
  <c r="S40" i="1"/>
  <c r="C39" i="73"/>
  <c r="A40" i="73"/>
  <c r="B41" i="73"/>
  <c r="D43" i="73"/>
  <c r="S41" i="1"/>
  <c r="C39" i="107"/>
  <c r="A40" i="107"/>
  <c r="B41" i="107"/>
  <c r="D43" i="107"/>
  <c r="S43" i="1"/>
  <c r="C39" i="96"/>
  <c r="A40" i="96"/>
  <c r="B41" i="96"/>
  <c r="D43" i="96"/>
  <c r="S45" i="1"/>
  <c r="C39" i="77"/>
  <c r="A40" i="77"/>
  <c r="B41" i="77"/>
  <c r="D43" i="77"/>
  <c r="S47" i="1"/>
  <c r="C39" i="108"/>
  <c r="A40" i="108"/>
  <c r="B41" i="108"/>
  <c r="D43" i="108"/>
  <c r="S49" i="1"/>
  <c r="C39" i="34"/>
  <c r="A40" i="34"/>
  <c r="B41" i="34"/>
  <c r="D43" i="34"/>
  <c r="S50" i="1"/>
  <c r="C39" i="80"/>
  <c r="A40" i="80"/>
  <c r="B41" i="80"/>
  <c r="D43" i="80"/>
  <c r="S51" i="1"/>
  <c r="C40" i="32"/>
  <c r="A40" i="32"/>
  <c r="B42" i="32"/>
  <c r="D44" i="32"/>
  <c r="S52" i="1"/>
  <c r="C39" i="82"/>
  <c r="A40" i="82"/>
  <c r="B41" i="82"/>
  <c r="D43" i="82"/>
  <c r="S53" i="1"/>
  <c r="C39" i="100"/>
  <c r="A40" i="100"/>
  <c r="B41" i="100"/>
  <c r="D43" i="100"/>
  <c r="S54" i="1"/>
  <c r="C39" i="83"/>
  <c r="A40" i="83"/>
  <c r="B41" i="83"/>
  <c r="D43" i="83"/>
  <c r="S55" i="1"/>
  <c r="C39" i="84"/>
  <c r="A40" i="84"/>
  <c r="B41" i="84"/>
  <c r="D43" i="84"/>
  <c r="S56" i="1"/>
  <c r="C39" i="28"/>
  <c r="A40" i="28"/>
  <c r="B41" i="28"/>
  <c r="D43" i="28"/>
  <c r="S57" i="1"/>
  <c r="C39" i="86"/>
  <c r="A40" i="86"/>
  <c r="B41" i="86"/>
  <c r="D43" i="86"/>
  <c r="S58" i="1"/>
  <c r="C39" i="87"/>
  <c r="A40" i="87"/>
  <c r="B41" i="87"/>
  <c r="D43" i="87"/>
  <c r="S59" i="1"/>
  <c r="C39" i="99"/>
  <c r="A40" i="99"/>
  <c r="B41" i="99"/>
  <c r="D43" i="99"/>
  <c r="S61" i="1"/>
  <c r="C32" i="90"/>
  <c r="A33" i="90"/>
  <c r="B34" i="90"/>
  <c r="D36" i="90"/>
  <c r="S62" i="1"/>
  <c r="C32" i="91"/>
  <c r="A33" i="91"/>
  <c r="B34" i="91"/>
  <c r="D36" i="91"/>
  <c r="S63" i="1"/>
  <c r="C32" i="92"/>
  <c r="A33" i="92"/>
  <c r="B34" i="92"/>
  <c r="D36" i="92"/>
  <c r="S64" i="1"/>
  <c r="C32" i="93"/>
  <c r="A33" i="93"/>
  <c r="B34" i="93"/>
  <c r="D36" i="93"/>
  <c r="S65" i="1"/>
  <c r="C32" i="97"/>
  <c r="A33" i="97"/>
  <c r="B34" i="97"/>
  <c r="D36" i="97"/>
  <c r="S66" i="1"/>
  <c r="C9" i="2"/>
  <c r="C10" i="2"/>
  <c r="C11" i="2"/>
  <c r="C12" i="2"/>
  <c r="C13" i="2"/>
  <c r="C14" i="2"/>
  <c r="C15" i="2"/>
  <c r="C16" i="2"/>
  <c r="C17" i="2"/>
  <c r="C18" i="2"/>
  <c r="C19" i="2"/>
  <c r="C20" i="2"/>
  <c r="C21" i="2"/>
  <c r="C22" i="2"/>
  <c r="C23" i="2"/>
  <c r="C24" i="2"/>
  <c r="C25" i="2"/>
  <c r="C39" i="2"/>
  <c r="B41" i="2"/>
  <c r="D43" i="2"/>
  <c r="G12" i="1"/>
  <c r="C39" i="3"/>
  <c r="A40" i="3"/>
  <c r="B41" i="3"/>
  <c r="D43" i="3"/>
  <c r="G13" i="1"/>
  <c r="C39" i="5"/>
  <c r="B41" i="5"/>
  <c r="D43" i="5"/>
  <c r="G14" i="1"/>
  <c r="C39" i="6"/>
  <c r="B41" i="6"/>
  <c r="D43" i="6"/>
  <c r="G16" i="1"/>
  <c r="C39" i="7"/>
  <c r="A40" i="7"/>
  <c r="B41" i="7"/>
  <c r="D43" i="7"/>
  <c r="G17" i="1"/>
  <c r="C39" i="8"/>
  <c r="A40" i="8"/>
  <c r="B41" i="8"/>
  <c r="D43" i="8"/>
  <c r="G18" i="1"/>
  <c r="D43" i="9"/>
  <c r="G20" i="1"/>
  <c r="C39" i="10"/>
  <c r="A40" i="10"/>
  <c r="B41" i="10"/>
  <c r="D43" i="10"/>
  <c r="G21" i="1"/>
  <c r="C9" i="11"/>
  <c r="C10" i="11"/>
  <c r="C11" i="11"/>
  <c r="C12" i="11"/>
  <c r="C13" i="11"/>
  <c r="C14" i="11"/>
  <c r="C15" i="11"/>
  <c r="C16" i="11"/>
  <c r="C17" i="11"/>
  <c r="C18" i="11"/>
  <c r="C19" i="11"/>
  <c r="C20" i="11"/>
  <c r="C21" i="11"/>
  <c r="C22" i="11"/>
  <c r="C23" i="11"/>
  <c r="C24" i="11"/>
  <c r="C39" i="11"/>
  <c r="B41" i="11"/>
  <c r="D43" i="11"/>
  <c r="G23" i="1"/>
  <c r="C37" i="12"/>
  <c r="A38" i="12"/>
  <c r="B39" i="12"/>
  <c r="D41" i="12"/>
  <c r="G24" i="1"/>
  <c r="C39" i="4"/>
  <c r="A40" i="4"/>
  <c r="B41" i="4"/>
  <c r="D43" i="4"/>
  <c r="G25" i="1"/>
  <c r="C39" i="23"/>
  <c r="B41" i="23"/>
  <c r="D43" i="23"/>
  <c r="G27" i="1"/>
  <c r="C39" i="22"/>
  <c r="A40" i="22"/>
  <c r="B41" i="22"/>
  <c r="D43" i="22"/>
  <c r="G28" i="1"/>
  <c r="C9" i="98"/>
  <c r="C10" i="98"/>
  <c r="C11" i="98"/>
  <c r="C12" i="98"/>
  <c r="C13" i="98"/>
  <c r="C14" i="98"/>
  <c r="C15" i="98"/>
  <c r="C16" i="98"/>
  <c r="C17" i="98"/>
  <c r="C18" i="98"/>
  <c r="C19" i="98"/>
  <c r="C20" i="98"/>
  <c r="C21" i="98"/>
  <c r="C22" i="98"/>
  <c r="C23" i="98"/>
  <c r="C24" i="98"/>
  <c r="C39" i="98"/>
  <c r="B41" i="98"/>
  <c r="D43" i="98"/>
  <c r="G30" i="1"/>
  <c r="C39" i="19"/>
  <c r="B41" i="19"/>
  <c r="D43" i="19"/>
  <c r="G31" i="1"/>
  <c r="C39" i="18"/>
  <c r="A40" i="18"/>
  <c r="B41" i="18"/>
  <c r="D43" i="18"/>
  <c r="G32" i="1"/>
  <c r="C37" i="17"/>
  <c r="A38" i="17"/>
  <c r="B39" i="17"/>
  <c r="D41" i="17"/>
  <c r="G34" i="1"/>
  <c r="C9" i="16"/>
  <c r="C10" i="16"/>
  <c r="C11" i="16"/>
  <c r="C12" i="16"/>
  <c r="C13" i="16"/>
  <c r="C14" i="16"/>
  <c r="C15" i="16"/>
  <c r="C16" i="16"/>
  <c r="C17" i="16"/>
  <c r="C18" i="16"/>
  <c r="C19" i="16"/>
  <c r="C20" i="16"/>
  <c r="C21" i="16"/>
  <c r="C22" i="16"/>
  <c r="C23" i="16"/>
  <c r="C24" i="16"/>
  <c r="C39" i="16"/>
  <c r="A40" i="16"/>
  <c r="B41" i="16"/>
  <c r="D43" i="16"/>
  <c r="G35" i="1"/>
  <c r="C37" i="49"/>
  <c r="A38" i="49"/>
  <c r="B39" i="49"/>
  <c r="D41" i="49"/>
  <c r="G36" i="1"/>
  <c r="C57" i="15"/>
  <c r="B59" i="15"/>
  <c r="D61" i="15"/>
  <c r="G37" i="1"/>
  <c r="C39" i="14"/>
  <c r="A40" i="14"/>
  <c r="B41" i="14"/>
  <c r="D43" i="14"/>
  <c r="G38" i="1"/>
  <c r="C35" i="13"/>
  <c r="A36" i="13"/>
  <c r="B37" i="13"/>
  <c r="D39" i="13"/>
  <c r="G40" i="1"/>
  <c r="C39" i="24"/>
  <c r="A40" i="24"/>
  <c r="B41" i="24"/>
  <c r="D43" i="24"/>
  <c r="G41" i="1"/>
  <c r="F47" i="47"/>
  <c r="G47" i="47"/>
  <c r="H47" i="47"/>
  <c r="I47" i="47"/>
  <c r="J47" i="47"/>
  <c r="J49" i="47"/>
  <c r="E47" i="47"/>
  <c r="J50" i="47"/>
  <c r="G42" i="1"/>
  <c r="C39" i="25"/>
  <c r="A40" i="25"/>
  <c r="B41" i="25"/>
  <c r="D43" i="25"/>
  <c r="G44" i="1"/>
  <c r="C39" i="26"/>
  <c r="B41" i="26"/>
  <c r="D43" i="26"/>
  <c r="G45" i="1"/>
  <c r="C56" i="36"/>
  <c r="B58" i="36"/>
  <c r="D60" i="36"/>
  <c r="G46" i="1"/>
  <c r="C39" i="35"/>
  <c r="A40" i="35"/>
  <c r="B41" i="35"/>
  <c r="D43" i="35"/>
  <c r="G47" i="1"/>
  <c r="C39" i="33"/>
  <c r="A40" i="33"/>
  <c r="B41" i="33"/>
  <c r="D43" i="33"/>
  <c r="G50" i="1"/>
  <c r="C53" i="81"/>
  <c r="B55" i="81"/>
  <c r="D57" i="81"/>
  <c r="G51" i="1"/>
  <c r="C9" i="30"/>
  <c r="C10" i="30"/>
  <c r="C11" i="30"/>
  <c r="C12" i="30"/>
  <c r="C13" i="30"/>
  <c r="C14" i="30"/>
  <c r="C15" i="30"/>
  <c r="C16" i="30"/>
  <c r="C17" i="30"/>
  <c r="C18" i="30"/>
  <c r="C19" i="30"/>
  <c r="C20" i="30"/>
  <c r="C21" i="30"/>
  <c r="C22" i="30"/>
  <c r="C23" i="30"/>
  <c r="C24" i="30"/>
  <c r="C25" i="30"/>
  <c r="C39" i="30"/>
  <c r="A40" i="30"/>
  <c r="B41" i="30"/>
  <c r="D43" i="30"/>
  <c r="G54" i="1"/>
  <c r="C39" i="29"/>
  <c r="A40" i="29"/>
  <c r="B41" i="29"/>
  <c r="D43" i="29"/>
  <c r="G55" i="1"/>
  <c r="C54" i="85"/>
  <c r="B56" i="85"/>
  <c r="D58" i="85"/>
  <c r="G56" i="1"/>
  <c r="C39" i="27"/>
  <c r="A40" i="27"/>
  <c r="B41" i="27"/>
  <c r="D43" i="27"/>
  <c r="G57" i="1"/>
  <c r="C55" i="37"/>
  <c r="B57" i="37"/>
  <c r="D59" i="37"/>
  <c r="G58" i="1"/>
  <c r="C15" i="43"/>
  <c r="C16" i="43"/>
  <c r="C17" i="43"/>
  <c r="C18" i="43"/>
  <c r="C19" i="43"/>
  <c r="C20" i="43"/>
  <c r="C21" i="43"/>
  <c r="C22" i="43"/>
  <c r="C23" i="43"/>
  <c r="C38" i="43"/>
  <c r="A39" i="43"/>
  <c r="B40" i="43"/>
  <c r="D42" i="43"/>
  <c r="G61" i="1"/>
  <c r="C13" i="42"/>
  <c r="C14" i="42"/>
  <c r="C15" i="42"/>
  <c r="C16" i="42"/>
  <c r="C17" i="42"/>
  <c r="C18" i="42"/>
  <c r="C19" i="42"/>
  <c r="C20" i="42"/>
  <c r="C36" i="42"/>
  <c r="A37" i="42"/>
  <c r="B38" i="42"/>
  <c r="D40" i="42"/>
  <c r="G62" i="1"/>
  <c r="C32" i="41"/>
  <c r="A33" i="41"/>
  <c r="B34" i="41"/>
  <c r="D36" i="41"/>
  <c r="G63" i="1"/>
  <c r="C50" i="40"/>
  <c r="A51" i="40"/>
  <c r="B52" i="40"/>
  <c r="D54" i="40"/>
  <c r="G64" i="1"/>
  <c r="C32" i="39"/>
  <c r="A33" i="39"/>
  <c r="B34" i="39"/>
  <c r="D36" i="39"/>
  <c r="G65" i="1"/>
  <c r="C32" i="38"/>
  <c r="A33" i="38"/>
  <c r="B34" i="38"/>
  <c r="D36" i="38"/>
  <c r="G66" i="1"/>
  <c r="C39" i="157"/>
  <c r="A40" i="157"/>
  <c r="B41" i="157"/>
  <c r="D43" i="157"/>
  <c r="C39" i="155"/>
  <c r="A40" i="155"/>
  <c r="B41" i="155"/>
  <c r="D43" i="155"/>
  <c r="AH34" i="1"/>
  <c r="C39" i="154"/>
  <c r="A40" i="154"/>
  <c r="B41" i="154"/>
  <c r="D43" i="154"/>
  <c r="AH32" i="1"/>
  <c r="C32" i="153"/>
  <c r="A33" i="153"/>
  <c r="B34" i="153"/>
  <c r="D36" i="153"/>
  <c r="AH52" i="1"/>
  <c r="C32" i="152"/>
  <c r="A33" i="152"/>
  <c r="B34" i="152"/>
  <c r="D36" i="152"/>
  <c r="AH51" i="1"/>
  <c r="C32" i="151"/>
  <c r="A33" i="151"/>
  <c r="B34" i="151"/>
  <c r="D36" i="151"/>
  <c r="AH50" i="1"/>
  <c r="C32" i="150"/>
  <c r="A33" i="150"/>
  <c r="B34" i="150"/>
  <c r="D36" i="150"/>
  <c r="AH49" i="1"/>
  <c r="C32" i="149"/>
  <c r="A33" i="149"/>
  <c r="B34" i="149"/>
  <c r="D36" i="149"/>
  <c r="AH48" i="1"/>
  <c r="C32" i="148"/>
  <c r="A33" i="148"/>
  <c r="B34" i="148"/>
  <c r="D36" i="148"/>
  <c r="AH47" i="1"/>
  <c r="B41" i="147"/>
  <c r="D43" i="147"/>
  <c r="AH45" i="1"/>
  <c r="C39" i="145"/>
  <c r="A40" i="145"/>
  <c r="B41" i="145"/>
  <c r="D43" i="145"/>
  <c r="AH46" i="1"/>
  <c r="C38" i="144"/>
  <c r="A39" i="144"/>
  <c r="B40" i="144"/>
  <c r="D43" i="144"/>
  <c r="AH44" i="1"/>
  <c r="C39" i="143"/>
  <c r="A40" i="143"/>
  <c r="B41" i="143"/>
  <c r="D43" i="143"/>
  <c r="AH43" i="1"/>
  <c r="C39" i="141"/>
  <c r="A40" i="141"/>
  <c r="B41" i="141"/>
  <c r="C39" i="142"/>
  <c r="A40" i="142"/>
  <c r="B41" i="142"/>
  <c r="C39" i="140"/>
  <c r="A40" i="140"/>
  <c r="B41" i="140"/>
  <c r="D43" i="140"/>
  <c r="AH40" i="1"/>
  <c r="C40" i="139"/>
  <c r="A40" i="139"/>
  <c r="B42" i="139"/>
  <c r="D44" i="139"/>
  <c r="AH39" i="1"/>
  <c r="C39" i="138"/>
  <c r="A40" i="138"/>
  <c r="B41" i="138"/>
  <c r="D43" i="138"/>
  <c r="AH38" i="1"/>
  <c r="C39" i="137"/>
  <c r="A40" i="137"/>
  <c r="B41" i="137"/>
  <c r="D43" i="137"/>
  <c r="AH37" i="1"/>
  <c r="C39" i="136"/>
  <c r="A40" i="136"/>
  <c r="B41" i="136"/>
  <c r="D43" i="136"/>
  <c r="AH36" i="1"/>
  <c r="C39" i="135"/>
  <c r="A40" i="135"/>
  <c r="B41" i="135"/>
  <c r="D43" i="135"/>
  <c r="AH35" i="1"/>
  <c r="C39" i="134"/>
  <c r="A40" i="134"/>
  <c r="B41" i="134"/>
  <c r="D43" i="134"/>
  <c r="C39" i="133"/>
  <c r="A40" i="133"/>
  <c r="B41" i="133"/>
  <c r="D43" i="133"/>
  <c r="AH33" i="1"/>
  <c r="C39" i="132"/>
  <c r="A40" i="132"/>
  <c r="B41" i="132"/>
  <c r="D43" i="132"/>
  <c r="AH31" i="1"/>
  <c r="C35" i="131"/>
  <c r="A36" i="131"/>
  <c r="B37" i="131"/>
  <c r="D39" i="131"/>
  <c r="AH30" i="1"/>
  <c r="C39" i="130"/>
  <c r="A40" i="130"/>
  <c r="B41" i="130"/>
  <c r="AH29" i="1"/>
  <c r="C39" i="128"/>
  <c r="A40" i="128"/>
  <c r="B41" i="128"/>
  <c r="D43" i="128"/>
  <c r="AH28" i="1"/>
  <c r="C39" i="127"/>
  <c r="A40" i="127"/>
  <c r="B41" i="127"/>
  <c r="D43" i="127"/>
  <c r="AH27" i="1"/>
  <c r="C37" i="126"/>
  <c r="A38" i="126"/>
  <c r="B39" i="126"/>
  <c r="D41" i="126"/>
  <c r="AH26" i="1"/>
  <c r="C39" i="125"/>
  <c r="A40" i="125"/>
  <c r="B41" i="125"/>
  <c r="D43" i="125"/>
  <c r="AH25" i="1"/>
  <c r="C39" i="124"/>
  <c r="A40" i="124"/>
  <c r="B41" i="124"/>
  <c r="AH24" i="1"/>
  <c r="C30" i="123"/>
  <c r="A31" i="123"/>
  <c r="B32" i="123"/>
  <c r="D31" i="123"/>
  <c r="AH23" i="1"/>
  <c r="C30" i="122"/>
  <c r="A31" i="122"/>
  <c r="B32" i="122"/>
  <c r="D33" i="122"/>
  <c r="AH22" i="1"/>
  <c r="C39" i="120"/>
  <c r="A40" i="120"/>
  <c r="B41" i="120"/>
  <c r="D43" i="120"/>
  <c r="C39" i="119"/>
  <c r="A40" i="119"/>
  <c r="B41" i="119"/>
  <c r="D43" i="119"/>
  <c r="AH20" i="1"/>
  <c r="C37" i="118"/>
  <c r="A38" i="118"/>
  <c r="B39" i="118"/>
  <c r="D41" i="118"/>
  <c r="AH19" i="1"/>
  <c r="C39" i="117"/>
  <c r="A40" i="117"/>
  <c r="B41" i="117"/>
  <c r="D43" i="117"/>
  <c r="AH18" i="1"/>
  <c r="C39" i="116"/>
  <c r="A40" i="116"/>
  <c r="B41" i="116"/>
  <c r="D43" i="116"/>
  <c r="C39" i="115"/>
  <c r="A40" i="115"/>
  <c r="B41" i="115"/>
  <c r="D43" i="115"/>
  <c r="AH16" i="1"/>
  <c r="C39" i="114"/>
  <c r="A40" i="114"/>
  <c r="B41" i="114"/>
  <c r="D43" i="114"/>
  <c r="AH15" i="1"/>
  <c r="C39" i="112"/>
  <c r="A40" i="112"/>
  <c r="B41" i="112"/>
  <c r="D43" i="112"/>
  <c r="AH14" i="1"/>
  <c r="C39" i="109"/>
  <c r="A40" i="109"/>
  <c r="B41" i="109"/>
  <c r="D43" i="109"/>
  <c r="AH12" i="1"/>
  <c r="C39" i="110"/>
  <c r="A40" i="110"/>
  <c r="B41" i="110"/>
  <c r="D43" i="110"/>
  <c r="AH13" i="1"/>
  <c r="AP11" i="1"/>
  <c r="AO11" i="1"/>
  <c r="AP10" i="1"/>
  <c r="T92" i="107"/>
  <c r="S92" i="107"/>
  <c r="R92" i="107"/>
  <c r="Q92" i="107"/>
  <c r="P92" i="107"/>
  <c r="P74" i="108"/>
  <c r="O74" i="108"/>
  <c r="N74" i="108"/>
  <c r="M74" i="108"/>
  <c r="A40" i="88"/>
  <c r="Z11" i="1"/>
  <c r="AA11" i="1"/>
  <c r="AA10" i="1"/>
  <c r="C39" i="74"/>
  <c r="A40" i="74"/>
  <c r="B41" i="74"/>
  <c r="D43" i="74"/>
  <c r="C39" i="88"/>
  <c r="B41" i="88"/>
  <c r="D43" i="88"/>
  <c r="C39" i="31"/>
  <c r="A40" i="31"/>
  <c r="B41" i="31"/>
  <c r="D43" i="31"/>
  <c r="A40" i="52"/>
  <c r="C39" i="9"/>
  <c r="A33" i="95"/>
  <c r="C32" i="95"/>
  <c r="B34" i="95"/>
  <c r="D36" i="95"/>
  <c r="S67" i="1"/>
  <c r="A40" i="78"/>
  <c r="C39" i="78"/>
  <c r="B41" i="78"/>
  <c r="D43" i="78"/>
  <c r="A40" i="71"/>
  <c r="C39" i="71"/>
  <c r="B41" i="71"/>
  <c r="D43" i="71"/>
  <c r="C39" i="66"/>
  <c r="A40" i="66"/>
  <c r="B41" i="66"/>
  <c r="D43" i="66"/>
  <c r="A40" i="60"/>
  <c r="C39" i="60"/>
  <c r="B41" i="60"/>
  <c r="D43" i="60"/>
  <c r="C39" i="57"/>
  <c r="A40" i="57"/>
  <c r="B41" i="57"/>
  <c r="D43" i="57"/>
  <c r="A40" i="55"/>
  <c r="C39" i="55"/>
  <c r="B41" i="55"/>
  <c r="D43" i="55"/>
  <c r="C39" i="52"/>
  <c r="B41" i="52"/>
  <c r="D43" i="52"/>
  <c r="B10" i="69"/>
  <c r="B11" i="69"/>
  <c r="B12" i="69"/>
  <c r="B13" i="69"/>
  <c r="B14" i="69"/>
  <c r="B15" i="69"/>
  <c r="B16" i="69"/>
  <c r="B17" i="69"/>
  <c r="B18" i="69"/>
  <c r="B19" i="69"/>
  <c r="B20" i="69"/>
  <c r="B21" i="69"/>
  <c r="B22" i="69"/>
  <c r="B10" i="67"/>
  <c r="B11" i="67"/>
  <c r="B12" i="67"/>
  <c r="B13" i="67"/>
  <c r="B14" i="67"/>
  <c r="B15" i="67"/>
  <c r="B16" i="67"/>
  <c r="B17" i="67"/>
  <c r="B18" i="67"/>
  <c r="B19" i="67"/>
  <c r="B20" i="67"/>
  <c r="B21" i="67"/>
  <c r="B10" i="59"/>
  <c r="B11" i="59"/>
  <c r="B12" i="59"/>
  <c r="B13" i="59"/>
  <c r="B14" i="59"/>
  <c r="B15" i="59"/>
  <c r="B16" i="59"/>
  <c r="B17" i="59"/>
  <c r="B18" i="59"/>
  <c r="B19" i="59"/>
  <c r="B20" i="59"/>
  <c r="B21" i="59"/>
  <c r="B22" i="59"/>
  <c r="B23" i="59"/>
  <c r="B24" i="59"/>
  <c r="D74" i="7"/>
  <c r="F68" i="10"/>
  <c r="E66" i="3"/>
  <c r="O11" i="1"/>
  <c r="N11" i="1"/>
  <c r="O10" i="1"/>
  <c r="C32" i="48"/>
  <c r="A33" i="48"/>
  <c r="B34" i="48"/>
  <c r="D36" i="48"/>
  <c r="B10" i="49"/>
  <c r="B11" i="49"/>
  <c r="B12" i="49"/>
  <c r="B13" i="49"/>
  <c r="B14" i="49"/>
  <c r="B15" i="49"/>
  <c r="B16" i="49"/>
  <c r="B17" i="49"/>
  <c r="B18" i="49"/>
  <c r="B19" i="49"/>
  <c r="B20" i="49"/>
  <c r="B21" i="49"/>
  <c r="B22" i="49"/>
  <c r="B23" i="49"/>
  <c r="B24" i="49"/>
  <c r="B25" i="49"/>
  <c r="B10" i="17"/>
  <c r="B11" i="17"/>
  <c r="B12" i="17"/>
  <c r="B13" i="17"/>
  <c r="B14" i="17"/>
  <c r="B15" i="17"/>
  <c r="B16" i="17"/>
  <c r="B17" i="17"/>
  <c r="B18" i="17"/>
  <c r="B19" i="17"/>
  <c r="B20" i="17"/>
  <c r="B21" i="17"/>
  <c r="B22" i="17"/>
  <c r="B23" i="17"/>
  <c r="B24" i="17"/>
  <c r="B25" i="17"/>
  <c r="B10" i="12"/>
  <c r="B11" i="12"/>
  <c r="B12" i="12"/>
  <c r="B13" i="12"/>
  <c r="B14" i="12"/>
  <c r="B15" i="12"/>
  <c r="B16" i="12"/>
  <c r="B17" i="12"/>
  <c r="B18" i="12"/>
  <c r="B19" i="12"/>
  <c r="B20" i="12"/>
  <c r="B21" i="12"/>
  <c r="B22" i="12"/>
  <c r="B23" i="12"/>
  <c r="B24" i="12"/>
</calcChain>
</file>

<file path=xl/sharedStrings.xml><?xml version="1.0" encoding="utf-8"?>
<sst xmlns="http://schemas.openxmlformats.org/spreadsheetml/2006/main" count="10080" uniqueCount="687">
  <si>
    <t>Evidence</t>
  </si>
  <si>
    <t>G181</t>
  </si>
  <si>
    <t>Course</t>
  </si>
  <si>
    <t>Create oral presentations appropriate to the construction discipline.</t>
  </si>
  <si>
    <t>Create written communications appropriate to the construction discipline.</t>
  </si>
  <si>
    <t>Create a construction project safety plan.</t>
  </si>
  <si>
    <t>Create construction project cost estimates.</t>
  </si>
  <si>
    <t>Create construction project schedules.</t>
  </si>
  <si>
    <t>Analyze professional decisions based on ethical principles.</t>
  </si>
  <si>
    <t>Analyze construction documents for planning and management of construction processes.</t>
  </si>
  <si>
    <t>Analyze methods, materials, and equipment used to construct projects.</t>
  </si>
  <si>
    <t>Apply construction management skills as a member of a multi-disciplinary team.</t>
  </si>
  <si>
    <t>Apply electronic-based technology to manage the construction process.</t>
  </si>
  <si>
    <t>Apply basic surveying techniques for construction layout and control.</t>
  </si>
  <si>
    <t>Understand different methods of project delivery and the roles and responsibilities of all constituencies involved in the design and construction process.</t>
  </si>
  <si>
    <t>Understand construction risk management.</t>
  </si>
  <si>
    <t>Understand construction accounting and cost control.</t>
  </si>
  <si>
    <t>Understand construction quality assurance and control.</t>
  </si>
  <si>
    <t>Understand construction project control processes.</t>
  </si>
  <si>
    <t>Understand the legal implications of contract, common, and regulatory law to manage a construction project.</t>
  </si>
  <si>
    <t>Understand the basic principles of sustainable construction.</t>
  </si>
  <si>
    <t>Understand the basic principles of structural behavior.</t>
  </si>
  <si>
    <t>Understand the basic principles of mechanical, electrical and piping systems.</t>
  </si>
  <si>
    <t>Score</t>
  </si>
  <si>
    <t>BSCM STUDENT LEARNING OUTCOMES</t>
  </si>
  <si>
    <t>Less Than 70% indicates an area of weakness  change may be needed</t>
  </si>
  <si>
    <t>Above 80% indicates SLO has been met                   change not required</t>
  </si>
  <si>
    <t>Above 90% - SLO well met                                             change unnecessary</t>
  </si>
  <si>
    <t>Score Indicates</t>
  </si>
  <si>
    <t>Recommended Changes</t>
  </si>
  <si>
    <t>B</t>
  </si>
  <si>
    <t>A</t>
  </si>
  <si>
    <t>C</t>
  </si>
  <si>
    <t>ACCE DATA POINT (EVIDENCE) SCORE WORKSHEET</t>
  </si>
  <si>
    <t>Data Point</t>
  </si>
  <si>
    <t>CM A450</t>
  </si>
  <si>
    <t>Course #</t>
  </si>
  <si>
    <t>Course Name:</t>
  </si>
  <si>
    <t>Construction Management Professional Practice</t>
  </si>
  <si>
    <t>Professor Name:</t>
  </si>
  <si>
    <t>Donn Ketner</t>
  </si>
  <si>
    <t>Student</t>
  </si>
  <si>
    <t>This score sheet is to be completed</t>
  </si>
  <si>
    <t xml:space="preserve">for each data point that is embedded </t>
  </si>
  <si>
    <t>in the course that you teach.</t>
  </si>
  <si>
    <t xml:space="preserve">Instructions: </t>
  </si>
  <si>
    <t>1.  Enter scores for each student (no names).</t>
  </si>
  <si>
    <t>2.  Put a 1 in column A for each student score.</t>
  </si>
  <si>
    <t xml:space="preserve">3.  The total score for all students is at </t>
  </si>
  <si>
    <t xml:space="preserve">      the bottom of column C.</t>
  </si>
  <si>
    <t xml:space="preserve">4.  The average score for all students is at </t>
  </si>
  <si>
    <t xml:space="preserve">      the bottom of column B.</t>
  </si>
  <si>
    <t>5.  Enter total possible points - column D.</t>
  </si>
  <si>
    <t>6.  Overall percent for all students (data point score)</t>
  </si>
  <si>
    <t>7.  See example below.</t>
  </si>
  <si>
    <t>8.  Add examples of student work. (For September ACCE Site Visit)</t>
  </si>
  <si>
    <t>Total All Scores</t>
  </si>
  <si>
    <t>Total Number of Students</t>
  </si>
  <si>
    <t>Average Score for All Students</t>
  </si>
  <si>
    <t>Total Possible Points</t>
  </si>
  <si>
    <t>Average Percentage for All Students</t>
  </si>
  <si>
    <t>CM A263</t>
  </si>
  <si>
    <t>Civil Construction Cost Estimating</t>
  </si>
  <si>
    <t>CM 313</t>
  </si>
  <si>
    <t>Soils in Construction</t>
  </si>
  <si>
    <t>BSCM</t>
  </si>
  <si>
    <t>Brian Bennett</t>
  </si>
  <si>
    <t>AET A101</t>
  </si>
  <si>
    <t>Fundamentals of CADD</t>
  </si>
  <si>
    <t>AET A123</t>
  </si>
  <si>
    <t>Codes and Standards</t>
  </si>
  <si>
    <t>ACCE DATA POINT (EVIDENCE) SCORE WORKSHEET  (BSCM)</t>
  </si>
  <si>
    <t>IP-3</t>
  </si>
  <si>
    <t>CM A301</t>
  </si>
  <si>
    <t xml:space="preserve"> Construction Management II  </t>
  </si>
  <si>
    <t>Tipton</t>
  </si>
  <si>
    <t>Project 5</t>
  </si>
  <si>
    <t>CM A201</t>
  </si>
  <si>
    <t xml:space="preserve"> Construction Management I  </t>
  </si>
  <si>
    <t>CM A202</t>
  </si>
  <si>
    <t>Project Planning and Scheduling</t>
  </si>
  <si>
    <t>Construction Management II</t>
  </si>
  <si>
    <t>Test 3</t>
  </si>
  <si>
    <t>CM A460</t>
  </si>
  <si>
    <t>Construction Equipment Management and Methods</t>
  </si>
  <si>
    <t>Project 4</t>
  </si>
  <si>
    <t xml:space="preserve"> </t>
  </si>
  <si>
    <t>CM A102</t>
  </si>
  <si>
    <t>Methods of Building Construction</t>
  </si>
  <si>
    <t>Condon</t>
  </si>
  <si>
    <t>CM A163</t>
  </si>
  <si>
    <t>Building Construction Cost Estimating</t>
  </si>
  <si>
    <t>ACCE DATA POINT (EVIDENCE) SCORE WORKSHEET  (ASCM)</t>
  </si>
  <si>
    <t>Quiz 1</t>
  </si>
  <si>
    <t>IP-1</t>
  </si>
  <si>
    <t>Evaluation of Use of Electronic - Based Technology to Manage the Construction Process</t>
  </si>
  <si>
    <t>BSCM Data Point 10.3</t>
  </si>
  <si>
    <t>Professor:</t>
  </si>
  <si>
    <t>Ketner</t>
  </si>
  <si>
    <t>PBS</t>
  </si>
  <si>
    <t>HARP</t>
  </si>
  <si>
    <t>ABC</t>
  </si>
  <si>
    <t>TCS</t>
  </si>
  <si>
    <t>VIC</t>
  </si>
  <si>
    <t>Project</t>
  </si>
  <si>
    <t>Resumes</t>
  </si>
  <si>
    <t>MS Word</t>
  </si>
  <si>
    <t>PowerPoint</t>
  </si>
  <si>
    <t>Phasing plans</t>
  </si>
  <si>
    <t>Auto CADD</t>
  </si>
  <si>
    <t>Powerpoint</t>
  </si>
  <si>
    <t>Preconstruction</t>
  </si>
  <si>
    <t>MS Excel</t>
  </si>
  <si>
    <t>WBS</t>
  </si>
  <si>
    <t>Visio</t>
  </si>
  <si>
    <t>Estimate</t>
  </si>
  <si>
    <t>Bluebeam</t>
  </si>
  <si>
    <t>Planswift</t>
  </si>
  <si>
    <t>Schedule</t>
  </si>
  <si>
    <t>MS Project</t>
  </si>
  <si>
    <t>Primavera 6</t>
  </si>
  <si>
    <t>PM Plan</t>
  </si>
  <si>
    <t>Safety Plan</t>
  </si>
  <si>
    <t>QC Plan</t>
  </si>
  <si>
    <t>Proposal</t>
  </si>
  <si>
    <t>All the Above</t>
  </si>
  <si>
    <t>Use of other technology</t>
  </si>
  <si>
    <t>Average Score</t>
  </si>
  <si>
    <t>Assessment Plan initiated 4/16 so have spring 2016 data, working on Fall 2016 data.</t>
  </si>
  <si>
    <t>Combined scores for all 5 presentations</t>
  </si>
  <si>
    <t>Scores for IP-3</t>
  </si>
  <si>
    <t>Scores for written communication for Project 10</t>
  </si>
  <si>
    <t>Grant</t>
  </si>
  <si>
    <t>Monroy</t>
  </si>
  <si>
    <t>Lang</t>
  </si>
  <si>
    <t>Steadman</t>
  </si>
  <si>
    <t>McKay</t>
  </si>
  <si>
    <t>AET A142</t>
  </si>
  <si>
    <t>Mechanical and Electrical Technology</t>
  </si>
  <si>
    <t>Joel Condon</t>
  </si>
  <si>
    <t>2.  Create oral presentations appropriate to the construction discipline.</t>
  </si>
  <si>
    <t>2.1 Source Course - CM A301 Construction Project Management II</t>
  </si>
  <si>
    <r>
      <t>Assessment Data 2.1</t>
    </r>
    <r>
      <rPr>
        <sz val="12"/>
        <color theme="1"/>
        <rFont val="Times New Roman"/>
        <family val="1"/>
      </rPr>
      <t xml:space="preserve"> – This course includes two Team Projects that have oral team presentations.   </t>
    </r>
  </si>
  <si>
    <r>
      <t xml:space="preserve">Team Project 1:  </t>
    </r>
    <r>
      <rPr>
        <sz val="12"/>
        <color theme="1"/>
        <rFont val="Times New Roman"/>
        <family val="1"/>
      </rPr>
      <t xml:space="preserve">Students are provided a project scenario in which student teams acting as a prospective Construction Management Firms provide formal presentations to a fictitious school board for the recommended project delivery system for a new High School project.   </t>
    </r>
  </si>
  <si>
    <r>
      <t>Team Project 2:</t>
    </r>
    <r>
      <rPr>
        <sz val="12"/>
        <color theme="1"/>
        <rFont val="Times New Roman"/>
        <family val="1"/>
      </rPr>
      <t xml:space="preserve">  Student teams interview a local general contractor, construction management firm, or property development company.   The interview focus on what strategies or criteria does the company use to determine what types of work or project the will peruse?  The teams must provide a written summary and formal oral presentations of their written summary.  </t>
    </r>
  </si>
  <si>
    <t xml:space="preserve">For both Team Projects, the presentations are approximately 20 minutes.   The total project score for each project is 200 points of which 75 points of the 200 points possible are for the oral presentation score.  </t>
  </si>
  <si>
    <t>The combined point value for both projects is 150 points which is approximately 10 percent of the student’s final grade for the class.</t>
  </si>
  <si>
    <t>The scores for the above defined portion of the grading rubric are direct measure of each student’s written communication skills.</t>
  </si>
  <si>
    <t>Grading Rubric</t>
  </si>
  <si>
    <r>
      <t>·</t>
    </r>
    <r>
      <rPr>
        <sz val="7"/>
        <color theme="1"/>
        <rFont val="Times New Roman"/>
        <family val="1"/>
      </rPr>
      <t xml:space="preserve">         </t>
    </r>
    <r>
      <rPr>
        <sz val="12"/>
        <color theme="1"/>
        <rFont val="Times New Roman"/>
        <family val="1"/>
      </rPr>
      <t xml:space="preserve">Knowledge of the topic </t>
    </r>
  </si>
  <si>
    <t>15 Points</t>
  </si>
  <si>
    <r>
      <t>·</t>
    </r>
    <r>
      <rPr>
        <sz val="7"/>
        <color theme="1"/>
        <rFont val="Times New Roman"/>
        <family val="1"/>
      </rPr>
      <t xml:space="preserve">         </t>
    </r>
    <r>
      <rPr>
        <sz val="12"/>
        <color theme="1"/>
        <rFont val="Times New Roman"/>
        <family val="1"/>
      </rPr>
      <t>Rehearsed presentation (Not reading off the power points)</t>
    </r>
  </si>
  <si>
    <r>
      <t>·</t>
    </r>
    <r>
      <rPr>
        <sz val="7"/>
        <color theme="1"/>
        <rFont val="Times New Roman"/>
        <family val="1"/>
      </rPr>
      <t xml:space="preserve">         </t>
    </r>
    <r>
      <rPr>
        <sz val="12"/>
        <color theme="1"/>
        <rFont val="Times New Roman"/>
        <family val="1"/>
      </rPr>
      <t>Presentation movements, Body language, Relaxed, fluid</t>
    </r>
  </si>
  <si>
    <r>
      <t>·</t>
    </r>
    <r>
      <rPr>
        <sz val="7"/>
        <color theme="1"/>
        <rFont val="Times New Roman"/>
        <family val="1"/>
      </rPr>
      <t xml:space="preserve">         </t>
    </r>
    <r>
      <rPr>
        <sz val="12"/>
        <color theme="1"/>
        <rFont val="Times New Roman"/>
        <family val="1"/>
      </rPr>
      <t>Quality of presentation graphics</t>
    </r>
  </si>
  <si>
    <r>
      <t>·</t>
    </r>
    <r>
      <rPr>
        <sz val="7"/>
        <color theme="1"/>
        <rFont val="Times New Roman"/>
        <family val="1"/>
      </rPr>
      <t xml:space="preserve">         </t>
    </r>
    <r>
      <rPr>
        <sz val="12"/>
        <color theme="1"/>
        <rFont val="Times New Roman"/>
        <family val="1"/>
      </rPr>
      <t>Total time for presentation (20 minutes)</t>
    </r>
  </si>
  <si>
    <t>Total Score</t>
  </si>
  <si>
    <t xml:space="preserve">75 Points     </t>
  </si>
  <si>
    <t>3.  Create a construction project safety plan.</t>
  </si>
  <si>
    <t>3.1 Source Course – CM A205 Construction Safety</t>
  </si>
  <si>
    <t xml:space="preserve">Completion of all 30 contact hours of the OSHA 30-Hour Construction Industry Outreach Training program is considered to have met the student learning outcome. </t>
  </si>
  <si>
    <t>In addition to this requirement, the overall score on the Take-Home Mid-Term exam is used to assess this student learning outcome.</t>
  </si>
  <si>
    <r>
      <t>Assessment Data 3.1</t>
    </r>
    <r>
      <rPr>
        <sz val="12"/>
        <color theme="1"/>
        <rFont val="Times New Roman"/>
        <family val="1"/>
      </rPr>
      <t xml:space="preserve"> – Students are presented with safety plan requirements via lectures, printed materials, videos, and Illness &amp; Injury Prevention Program (IIPP) requirements from the OSHA, Army Corps of Engineers &amp; American National Standards Institute (ANSI).  Students are also provided with a copy of an IIPP that was developed for CM A205.</t>
    </r>
  </si>
  <si>
    <t>6.   Analyze professional decisions based on ethical principles.</t>
  </si>
  <si>
    <t>6.1 Source Course – CM A205 – Construction Safety</t>
  </si>
  <si>
    <t>There are five (5) questions embedded in the Take-Home Mid-Term exam pertaining directly to ethical issues.  These five (5) questions are scored collectively to determine if students have met this student learning outcome.</t>
  </si>
  <si>
    <t>Points</t>
  </si>
  <si>
    <t>9.  Apply construction management skills as a member of a multi-disciplinary team.</t>
  </si>
  <si>
    <t>9.1 Source Course - CM A301 – Construction Project Management II</t>
  </si>
  <si>
    <r>
      <t>Assessment Data 9.1</t>
    </r>
    <r>
      <rPr>
        <sz val="12"/>
        <color theme="1"/>
        <rFont val="Times New Roman"/>
        <family val="1"/>
      </rPr>
      <t xml:space="preserve"> - Team Project 1 for this course provides a project scenario in which student teams acting as a prospective Construction Management Firms provide formal presentations to a fictitious school board for the recommended project delivery system for a new High School project.  The students are asked to create a fictional construction management company including stationary with letterhead, a brief statement of the firm’s qualifications, and a list of team members with their various job titles for a construction management firm.  The team’s final deliverables include a Statement of Interest, executive summary with recommendations, and oral presentation to the fictitious school board.         </t>
    </r>
  </si>
  <si>
    <t xml:space="preserve">This project has a point value of 200 points which is approximately 13 percent of the student’s final grade for this class.     </t>
  </si>
  <si>
    <t>The scores for the above defined portion of the grading rubric are direct measure of each student’s application of construction management skills as a member of a multi-disciplinary team.</t>
  </si>
  <si>
    <r>
      <t>·</t>
    </r>
    <r>
      <rPr>
        <sz val="7"/>
        <color theme="1"/>
        <rFont val="Times New Roman"/>
        <family val="1"/>
      </rPr>
      <t xml:space="preserve">         </t>
    </r>
    <r>
      <rPr>
        <sz val="12"/>
        <color theme="1"/>
        <rFont val="Times New Roman"/>
        <family val="1"/>
      </rPr>
      <t xml:space="preserve">Statement of Interest: </t>
    </r>
  </si>
  <si>
    <r>
      <t>·</t>
    </r>
    <r>
      <rPr>
        <sz val="7"/>
        <color theme="1"/>
        <rFont val="Times New Roman"/>
        <family val="1"/>
      </rPr>
      <t xml:space="preserve">         </t>
    </r>
    <r>
      <rPr>
        <sz val="12"/>
        <color theme="1"/>
        <rFont val="Times New Roman"/>
        <family val="1"/>
      </rPr>
      <t>Oral Presentations:</t>
    </r>
  </si>
  <si>
    <r>
      <t>·</t>
    </r>
    <r>
      <rPr>
        <sz val="7"/>
        <color theme="1"/>
        <rFont val="Times New Roman"/>
        <family val="1"/>
      </rPr>
      <t xml:space="preserve">         </t>
    </r>
    <r>
      <rPr>
        <sz val="12"/>
        <color theme="1"/>
        <rFont val="Times New Roman"/>
        <family val="1"/>
      </rPr>
      <t xml:space="preserve">Executive Summary and Recommendation (hard copy): </t>
    </r>
  </si>
  <si>
    <r>
      <t>·</t>
    </r>
    <r>
      <rPr>
        <sz val="7"/>
        <color theme="1"/>
        <rFont val="Times New Roman"/>
        <family val="1"/>
      </rPr>
      <t xml:space="preserve">         </t>
    </r>
    <r>
      <rPr>
        <sz val="12"/>
        <color theme="1"/>
        <rFont val="Times New Roman"/>
        <family val="1"/>
      </rPr>
      <t>Team Member Scores:</t>
    </r>
  </si>
  <si>
    <t>ACCE DATA POINT (EVIDENCE) SCORE WORKSHEET  (AASCM)</t>
  </si>
  <si>
    <t>Lab 2</t>
  </si>
  <si>
    <t>Construction Survey</t>
  </si>
  <si>
    <t>Lab 5</t>
  </si>
  <si>
    <t>Civil Technology</t>
  </si>
  <si>
    <t>Civil Technololgy</t>
  </si>
  <si>
    <t>CM A213</t>
  </si>
  <si>
    <t>Geo A181</t>
  </si>
  <si>
    <t>AET A231</t>
  </si>
  <si>
    <t>Structural Technology</t>
  </si>
  <si>
    <t>Ellen McKay</t>
  </si>
  <si>
    <t>Test 2</t>
  </si>
  <si>
    <t>Presentation Assignment</t>
  </si>
  <si>
    <t>CM A440</t>
  </si>
  <si>
    <t>12.  Understand different methods of project delivery and the roles and responsibilities of all constituencies involved in the design and construction process.</t>
  </si>
  <si>
    <t>12.1 Source Course – CM A301 – Construction Project Management II</t>
  </si>
  <si>
    <r>
      <t>Assessment Data 12.1</t>
    </r>
    <r>
      <rPr>
        <sz val="12"/>
        <color theme="1"/>
        <rFont val="Times New Roman"/>
        <family val="1"/>
      </rPr>
      <t xml:space="preserve"> -- Team Project 1 for this course provides a project scenario in which student teams acting as a prospective Construction Management Firms provide formal presentations to a fictitious school board for the recommended project delivery system for a new High School project.  The students are asked to create a fictional construction management company including stationary with letterhead, a brief statement of the firm’s qualifications, and a list of team members with their various job titles for a construction management firm.   The student teams are required to analyze 8 different delivery systems for the new High School project and create a selection matrix that identifies the top three delivery systems.  The team’s final deliverables include a Statement of Interest, executive summary with delivery system recommendations, and oral presentation to the fictitious school board.    </t>
    </r>
  </si>
  <si>
    <t xml:space="preserve">The executive summary and team member scores for Team Project 1 have a point value of 100 points which is approximately 7 percent of the student’s final grade for this class.     </t>
  </si>
  <si>
    <t xml:space="preserve">The scores for the above defined portion of the grading rubric are direct measure of each student’s understanding of the different methods of project delivery and the roles and responsibilities of all competencies involved in the design and construction process.   </t>
  </si>
  <si>
    <t>75 points</t>
  </si>
  <si>
    <t>25 points</t>
  </si>
  <si>
    <r>
      <t xml:space="preserve"> </t>
    </r>
    <r>
      <rPr>
        <b/>
        <u/>
        <sz val="12"/>
        <color theme="1"/>
        <rFont val="Times New Roman"/>
        <family val="1"/>
      </rPr>
      <t>Total Score</t>
    </r>
  </si>
  <si>
    <t xml:space="preserve">100 Points   </t>
  </si>
  <si>
    <t>13.  Understand construction risk management.</t>
  </si>
  <si>
    <t>13.1 Source Course – CM A205 – Construction Safety</t>
  </si>
  <si>
    <t>Assessment Data 13.1 - Students are presented with basic risk management considerations and requirements in accordance with ANSI Z10 Occupational Health &amp; Safety Management Systems.</t>
  </si>
  <si>
    <t>There are five (5) questions embedded in the Take-Home Mid-Term exam that specifically address risk identification and mitigation.  These five (5) questions are scored collectively to determine if students have met this student learning outcome.</t>
  </si>
  <si>
    <t>14.  Understand construction accounting and cost control.</t>
  </si>
  <si>
    <t>14.1 Source Course – CM A301 – Construction Project Management II</t>
  </si>
  <si>
    <r>
      <t>Assessment Data 14.1</t>
    </r>
    <r>
      <rPr>
        <sz val="12"/>
        <color theme="1"/>
        <rFont val="Times New Roman"/>
        <family val="1"/>
      </rPr>
      <t xml:space="preserve"> – This course focuses extensively on construction accounting, cost control, project controls, and job cost accounting in class lecture #6 “Payments and cost/schedule control”.   </t>
    </r>
  </si>
  <si>
    <t xml:space="preserve">The students understanding on construction accounting and cost control is assessed specifically in Quiz 2.  This quiz includes 10 short answer questions and has a point value of 25 points.   There are 4 quizzes in this course which represent approximately 7 percent of the student’s final grade for this course.    </t>
  </si>
  <si>
    <t xml:space="preserve">The scores for the above defined portion of the grading rubric are direct measure of each student’s understanding of construction accounting and cost control.     </t>
  </si>
  <si>
    <t>Grading Rubric  (Quiz 2)</t>
  </si>
  <si>
    <r>
      <t>·</t>
    </r>
    <r>
      <rPr>
        <sz val="7"/>
        <color theme="1"/>
        <rFont val="Times New Roman"/>
        <family val="1"/>
      </rPr>
      <t xml:space="preserve">         </t>
    </r>
    <r>
      <rPr>
        <sz val="12"/>
        <color theme="1"/>
        <rFont val="Times New Roman"/>
        <family val="1"/>
      </rPr>
      <t>10 questions-2.5 Points each, short answer.</t>
    </r>
  </si>
  <si>
    <t xml:space="preserve">25 Points   </t>
  </si>
  <si>
    <t>16.  Understand construction project control processes.</t>
  </si>
  <si>
    <t>16.1 Source Course – CM A301 – Construction Project Management II</t>
  </si>
  <si>
    <r>
      <t>Assessment Data 16.1</t>
    </r>
    <r>
      <rPr>
        <sz val="12"/>
        <color theme="1"/>
        <rFont val="Times New Roman"/>
        <family val="1"/>
      </rPr>
      <t xml:space="preserve"> -  This course focuses on project controls in class lecture #3 “Project Delivery Methods” and class lecture #6 “Payments and cost/schedule control”.   </t>
    </r>
  </si>
  <si>
    <t xml:space="preserve">The students understanding on construction project controls is assessed specifically in Quiz 3.    This quiz includes 10 short answer questions and has a point value of 25 points.   There are 4 quizzes in this course which represent approximately 7 percent of the student’s final grade for this course.    </t>
  </si>
  <si>
    <t>Grading Rubric (Quiz 3)</t>
  </si>
  <si>
    <t>17.  Understand the legal implications of contract, common, and regulatory law to manage a construction project.</t>
  </si>
  <si>
    <t>17.1 Source Course – CM A301 – Construction Project Management II</t>
  </si>
  <si>
    <r>
      <t>Assessment Data 17.1</t>
    </r>
    <r>
      <rPr>
        <sz val="12"/>
        <color theme="1"/>
        <rFont val="Times New Roman"/>
        <family val="1"/>
      </rPr>
      <t xml:space="preserve"> - This course focuses on specifically on legal implications of contract, common, and regulatory law in class lecture #13 “Insurance and Bonding”, class lecture #14 “Labor Law and Labor Relations”, and class lecture #15 “Claims and Disputes”.     </t>
    </r>
  </si>
  <si>
    <t xml:space="preserve">The students understanding of the legal implications of contract, common, and regulatory law to manage a construction project is assessed specifically in Quiz 4.    This quiz includes 10 short answer questions and has a point value of 25 points.   There are 4 quizzes in this course which represent approximately 7 percent of the student’s final grade for this course.    </t>
  </si>
  <si>
    <t xml:space="preserve">The scores for the above defined portion of the grading rubric are direct measure of each student’s understanding of the legal implications of contract, common, and regulatory law to manage a construction project..     </t>
  </si>
  <si>
    <t>Grading Rubric (Quiz 4)</t>
  </si>
  <si>
    <t>18.  Understand the basic principles of sustainable construction.</t>
  </si>
  <si>
    <t>19.2 Source Course – CM A331 – Statics and Strengths of Materials</t>
  </si>
  <si>
    <r>
      <t>Assessment Data 19.2</t>
    </r>
    <r>
      <rPr>
        <sz val="12"/>
        <color theme="1"/>
        <rFont val="Times New Roman"/>
        <family val="1"/>
      </rPr>
      <t xml:space="preserve"> -</t>
    </r>
  </si>
  <si>
    <t>Test 3:</t>
  </si>
  <si>
    <r>
      <t>Statics and Strengths of Materials</t>
    </r>
    <r>
      <rPr>
        <sz val="12"/>
        <color theme="1"/>
        <rFont val="Times New Roman"/>
        <family val="1"/>
      </rPr>
      <t xml:space="preserve"> applies quantitative analysis skills developed in General Education classes to understand and analyze the structural dynamics of building systems. Trigonometric principles are used in the analysis of vectors to find resultant forces in structural systems subjected to complex force configurations. Test 3 evaluates students’ ability to apply vector resolution to the analysis of trusses and pinned framed structures subjected to dynamic forces, tracing loads and calculating forces throughout structures. These principles are later applied in the analysis of temporary structures such as scaffolds and concrete formwork.      </t>
    </r>
  </si>
  <si>
    <t>Test 3 is worth 100 points based on the following rubric. A score of 75% and above is considered to have met student learning outcomes.</t>
  </si>
  <si>
    <t>CRITERIA</t>
  </si>
  <si>
    <t>POINTS</t>
  </si>
  <si>
    <t>Process</t>
  </si>
  <si>
    <t>Accuracy</t>
  </si>
  <si>
    <t>Completion</t>
  </si>
  <si>
    <t>Comprehension</t>
  </si>
  <si>
    <t>Presentation</t>
  </si>
  <si>
    <t>Bennett</t>
  </si>
  <si>
    <t>1.  Create written communications appropriate to the construction discipline.</t>
  </si>
  <si>
    <t>1.1 Source Course – CM A301 Construction Project Management II</t>
  </si>
  <si>
    <r>
      <t>Assessment Data 1.1</t>
    </r>
    <r>
      <rPr>
        <sz val="12"/>
        <color theme="1"/>
        <rFont val="Times New Roman"/>
        <family val="1"/>
      </rPr>
      <t xml:space="preserve"> - IP-3, Individual project 3 requires the students to prepare a Change Management Plan or a Quality Control Plan for an Alaskan based commercial construction company.      This project is worth 100 points which is approximately 7 percent of their grade.    They are provided with detailed information about the company such as Office employees, Type of work, Number of subcontractors, size of the typical projects, and types of changes or quality issues that might be encountered.    The students are asked to write an executive summary along with supporting documentation in a professional organized format.</t>
    </r>
  </si>
  <si>
    <t xml:space="preserve">  </t>
  </si>
  <si>
    <t xml:space="preserve">This project has a point value of 100 points which is approximately 7 percent of the student’s final grade for this class.     </t>
  </si>
  <si>
    <r>
      <t>·</t>
    </r>
    <r>
      <rPr>
        <sz val="7"/>
        <color theme="1"/>
        <rFont val="Times New Roman"/>
        <family val="1"/>
      </rPr>
      <t xml:space="preserve">         </t>
    </r>
    <r>
      <rPr>
        <sz val="12"/>
        <color theme="1"/>
        <rFont val="Times New Roman"/>
        <family val="1"/>
      </rPr>
      <t>Professional Appearance worthy of the workplace environment</t>
    </r>
  </si>
  <si>
    <t>10 Points</t>
  </si>
  <si>
    <r>
      <t>·</t>
    </r>
    <r>
      <rPr>
        <sz val="7"/>
        <color theme="1"/>
        <rFont val="Times New Roman"/>
        <family val="1"/>
      </rPr>
      <t xml:space="preserve">         </t>
    </r>
    <r>
      <rPr>
        <sz val="12"/>
        <color theme="1"/>
        <rFont val="Times New Roman"/>
        <family val="1"/>
      </rPr>
      <t xml:space="preserve">The Plan well organized.   </t>
    </r>
  </si>
  <si>
    <r>
      <t>·</t>
    </r>
    <r>
      <rPr>
        <sz val="7"/>
        <color theme="1"/>
        <rFont val="Times New Roman"/>
        <family val="1"/>
      </rPr>
      <t xml:space="preserve">         </t>
    </r>
    <r>
      <rPr>
        <sz val="12"/>
        <color theme="1"/>
        <rFont val="Times New Roman"/>
        <family val="1"/>
      </rPr>
      <t>Grammar &amp; Spelling.</t>
    </r>
  </si>
  <si>
    <r>
      <t>·</t>
    </r>
    <r>
      <rPr>
        <sz val="7"/>
        <color theme="1"/>
        <rFont val="Times New Roman"/>
        <family val="1"/>
      </rPr>
      <t xml:space="preserve">         </t>
    </r>
    <r>
      <rPr>
        <sz val="12"/>
        <color theme="1"/>
        <rFont val="Times New Roman"/>
        <family val="1"/>
      </rPr>
      <t xml:space="preserve">All Objectives have been met or addressed.  </t>
    </r>
  </si>
  <si>
    <t>70 Points</t>
  </si>
  <si>
    <t>1.2 Source Course – CM A450 – Construction Management Professional Practice</t>
  </si>
  <si>
    <r>
      <t>Assessment Data 1.2</t>
    </r>
    <r>
      <rPr>
        <sz val="12"/>
        <color theme="1"/>
        <rFont val="Times New Roman"/>
        <family val="1"/>
      </rPr>
      <t xml:space="preserve"> – The final project 10 for this course is a team based (4 students per team) response to a Request for Proposal from the Anchorage School District for an upgrade to Sand Lake Elementary School.  The RFP requests a CM @ Risk method of delivery based on 35% design documents including pre-construction services.  The written proposal from each team is limited to 25 pages and must respond to seven selection criteria.  The grading rubric for this course includes a scored evaluation of the proposal’s written clarity, spelling, grammar, and formatting.  It is this portion of the project score that is used to evaluate the student team’s ability for written communication.  </t>
    </r>
  </si>
  <si>
    <t>A team participation report is required for every project in this course.  Each student’s responsibility, hours worked, participation and contribution is identified in the report and signed by all four team members.  Therefore team members may receive different scores for the same project.</t>
  </si>
  <si>
    <t>The scores for the above defined portion of the grading rubric are a direct measure of each student’s written communication skills.</t>
  </si>
  <si>
    <t>Evaluation Criteria</t>
  </si>
  <si>
    <t>Possible Points</t>
  </si>
  <si>
    <t>Points Earned</t>
  </si>
  <si>
    <t>Font size per RFP</t>
  </si>
  <si>
    <t>11x17 used for schedule or drawings only</t>
  </si>
  <si>
    <t>Proposal well organized</t>
  </si>
  <si>
    <t>Grammar</t>
  </si>
  <si>
    <t>Spelling</t>
  </si>
  <si>
    <t>Clarity</t>
  </si>
  <si>
    <t>Format</t>
  </si>
  <si>
    <t>Total</t>
  </si>
  <si>
    <t>Letter of Intent</t>
  </si>
  <si>
    <t>1.3 Source Course – CM A201 – Construction Project Management I</t>
  </si>
  <si>
    <r>
      <t>Assessment Data 1.3</t>
    </r>
    <r>
      <rPr>
        <sz val="12"/>
        <color theme="1"/>
        <rFont val="Times New Roman"/>
        <family val="1"/>
      </rPr>
      <t xml:space="preserve"> -   Project 5 for this course requires the students to prepare jobsite written reports and communication for an ongoing commercial project.    The students are provided with the complete procurement documents for a commercial project.   The students are also given current day information for the current status of the project, self-preformed work ongoing, workforce on site, daily weather, subcontractors on site, standard working hours, in addition to some jobsite problems that need to be addressed.    With the provided information the students are required to write a detailed daily report for the Superintendent and 3 Request for Information (RFIs) to the architect.  </t>
    </r>
  </si>
  <si>
    <t xml:space="preserve">This project has a point value of 50 points which is approximately 4 percent of the student’s final grade for this class.     </t>
  </si>
  <si>
    <r>
      <t>·</t>
    </r>
    <r>
      <rPr>
        <sz val="7"/>
        <color theme="1"/>
        <rFont val="Times New Roman"/>
        <family val="1"/>
      </rPr>
      <t xml:space="preserve">         </t>
    </r>
    <r>
      <rPr>
        <sz val="12"/>
        <color theme="1"/>
        <rFont val="Times New Roman"/>
        <family val="1"/>
      </rPr>
      <t>The document has a professional appearance and worthy of the</t>
    </r>
  </si>
  <si>
    <r>
      <t>·</t>
    </r>
    <r>
      <rPr>
        <sz val="7"/>
        <color theme="1"/>
        <rFont val="Times New Roman"/>
        <family val="1"/>
      </rPr>
      <t xml:space="preserve">         </t>
    </r>
    <r>
      <rPr>
        <sz val="12"/>
        <color theme="1"/>
        <rFont val="Times New Roman"/>
        <family val="1"/>
      </rPr>
      <t xml:space="preserve">Daily Report   </t>
    </r>
  </si>
  <si>
    <r>
      <t>·</t>
    </r>
    <r>
      <rPr>
        <sz val="7"/>
        <color theme="1"/>
        <rFont val="Times New Roman"/>
        <family val="1"/>
      </rPr>
      <t xml:space="preserve">         </t>
    </r>
    <r>
      <rPr>
        <sz val="12"/>
        <color theme="1"/>
        <rFont val="Times New Roman"/>
        <family val="1"/>
      </rPr>
      <t>RFI 1</t>
    </r>
  </si>
  <si>
    <r>
      <t>·</t>
    </r>
    <r>
      <rPr>
        <sz val="7"/>
        <color theme="1"/>
        <rFont val="Times New Roman"/>
        <family val="1"/>
      </rPr>
      <t xml:space="preserve">         </t>
    </r>
    <r>
      <rPr>
        <sz val="12"/>
        <color theme="1"/>
        <rFont val="Times New Roman"/>
        <family val="1"/>
      </rPr>
      <t xml:space="preserve">RFI 2  </t>
    </r>
  </si>
  <si>
    <r>
      <t>·</t>
    </r>
    <r>
      <rPr>
        <sz val="7"/>
        <color theme="1"/>
        <rFont val="Times New Roman"/>
        <family val="1"/>
      </rPr>
      <t xml:space="preserve">         </t>
    </r>
    <r>
      <rPr>
        <sz val="12"/>
        <color theme="1"/>
        <rFont val="Times New Roman"/>
        <family val="1"/>
      </rPr>
      <t>RFI 3</t>
    </r>
  </si>
  <si>
    <t xml:space="preserve">50 Points   </t>
  </si>
  <si>
    <t xml:space="preserve">       Workplace environment</t>
  </si>
  <si>
    <t>2.2 Source Course – CM A450 – Construction Management Professional Practice</t>
  </si>
  <si>
    <r>
      <t>Assessment Data 2.2</t>
    </r>
    <r>
      <rPr>
        <sz val="12"/>
        <color theme="1"/>
        <rFont val="Times New Roman"/>
        <family val="1"/>
      </rPr>
      <t xml:space="preserve"> – This course includes a total of five oral team presentations.  This includes four practice presentations and one final presentation to the Senior Construction Manager and staff for the Anchorage School District, representatives of the construction company that built the project, members of the CM Industry Advisory Committee, other industry personnel, and CM faculty.</t>
    </r>
  </si>
  <si>
    <t>Each presentation is scored.  Generally, the scoring is more difficult with each successive presentation.  Each team is composed of 4 students and students are scored individually.  All presentations are recorded and can be viewed by other faculty.</t>
  </si>
  <si>
    <t>A grading rubric used to score each presentation.  This rubric is shown below and is provided to students prior to student presentations and is based on lecture materials for public speaking.</t>
  </si>
  <si>
    <t>The total points earned by each student is divided by total possible points.  All student percentages are added and then divided by the number of students.</t>
  </si>
  <si>
    <t>CM A450 CM Professional Practice</t>
  </si>
  <si>
    <t>Grading Rubric for Oral Presentations</t>
  </si>
  <si>
    <t>Possible</t>
  </si>
  <si>
    <t>Knowledge of Topic</t>
  </si>
  <si>
    <t>Verbal clarity</t>
  </si>
  <si>
    <t>Ums, ahs, slang, "you guys" etc.</t>
  </si>
  <si>
    <t>Reading off screen</t>
  </si>
  <si>
    <t>Minimal use of note cards</t>
  </si>
  <si>
    <t>Total time for presentation within 15 min.</t>
  </si>
  <si>
    <t>Reasonably equal time for each team member</t>
  </si>
  <si>
    <t>Quality of presentation graphics</t>
  </si>
  <si>
    <t>Body language</t>
  </si>
  <si>
    <t>Building Analysis, Team Project</t>
  </si>
  <si>
    <t>The Building Analysis Team Project is a term length investigation of a local building. Students must choose a local building that interests them, is sizeable, and has been built within the last ten years. Students are required to go to the municipal building department and find the construction documents for the project. They must document all building systems and provide graphic evidence from the construction documents. At the end of the term students are required to present their findings to the class.</t>
  </si>
  <si>
    <t>The project is worth 300 points based on the following rubric.</t>
  </si>
  <si>
    <t>8.  Add examples of student work.</t>
  </si>
  <si>
    <t>3.2 Source Course – CM A450 – Construction Management Professional Practice</t>
  </si>
  <si>
    <r>
      <t>Assessment Data 3.2</t>
    </r>
    <r>
      <rPr>
        <sz val="12"/>
        <color theme="1"/>
        <rFont val="Times New Roman"/>
        <family val="1"/>
      </rPr>
      <t xml:space="preserve"> – Project 8 in the above course requires students to prepare a project specific safety plan.  The score for each team’s safety plan is recorded as a percentage out of a possible 100 points.</t>
    </r>
  </si>
  <si>
    <t>A grading rubric used to score each safety plan.  This rubric is included in the course syllabus and is explained to the class.</t>
  </si>
  <si>
    <t>Grading Rubric for Safety Plan - Project 8</t>
  </si>
  <si>
    <t>On-site Safety Manager</t>
  </si>
  <si>
    <t xml:space="preserve">   Name and contact information</t>
  </si>
  <si>
    <t>Identification of hazards</t>
  </si>
  <si>
    <t xml:space="preserve">   Hazard mitigation plan</t>
  </si>
  <si>
    <t>Methods for communication</t>
  </si>
  <si>
    <t>Training</t>
  </si>
  <si>
    <t>Emergency response plan</t>
  </si>
  <si>
    <t>Accident reporting, investigation, recording</t>
  </si>
  <si>
    <t>Checklists and forms for all the above</t>
  </si>
  <si>
    <t>Other areas covered than listed above</t>
  </si>
  <si>
    <t>Project 8 - Safety Plan</t>
  </si>
  <si>
    <t>(double points for presentation 5)</t>
  </si>
  <si>
    <t>Construction Safety</t>
  </si>
  <si>
    <t>CM A205</t>
  </si>
  <si>
    <t>Take Home Mid-Term</t>
  </si>
  <si>
    <t>4.  Create construction project cost estimates.</t>
  </si>
  <si>
    <t>4.1 Source Course – CM A163 – Building Construction Cost Estimating</t>
  </si>
  <si>
    <r>
      <t>Assessment Data 4.1</t>
    </r>
    <r>
      <rPr>
        <sz val="12"/>
        <color theme="1"/>
        <rFont val="Times New Roman"/>
        <family val="1"/>
      </rPr>
      <t xml:space="preserve"> – -   The final project for this course is a detailed contractor’s cost estimate for a two million dollar commercial project.    The students are divided into 2-3 person teams and asked to create fictitious construction companies.    The project includes the following tasks:   Detailed quantity surveys for all materials, detailed cost estimates for all self-performed work, calculation of the general composite rate, detailed estimate for all general requirements, general conditions costs including O&amp;P, contract bond and insurance costs, subcontractor bid and material supplier analysis and packaging, acknowledgement of addendums, and preparation of the bid documents for a set bid time and date.   The students then compete against each on bid day to be the lowest responsive bidder for the project.    </t>
    </r>
  </si>
  <si>
    <t>The point value for the final project is 400 points which is approximately 20 percent of the student’s grade in the course.   Additionally “Final Bid Pricing Penalty &amp; Bonus Points” are provided to student teams offering as many as 30 additional bonus points or 30 penalty points simulating real world financial risks contractors’ face when bidding a project.</t>
  </si>
  <si>
    <t xml:space="preserve">The scores for the above defined portion of the grading rubric are direct measure of each student’s ability to create a construction project cost estimate for a competitively bid commercial project.   </t>
  </si>
  <si>
    <r>
      <t>·</t>
    </r>
    <r>
      <rPr>
        <sz val="7"/>
        <color theme="1"/>
        <rFont val="Times New Roman"/>
        <family val="1"/>
      </rPr>
      <t xml:space="preserve">         </t>
    </r>
    <r>
      <rPr>
        <sz val="11"/>
        <color theme="1"/>
        <rFont val="Calibri"/>
        <family val="2"/>
        <scheme val="minor"/>
      </rPr>
      <t>Accuracy and completeness of your estimate.</t>
    </r>
  </si>
  <si>
    <t>150 Points</t>
  </si>
  <si>
    <r>
      <t>o</t>
    </r>
    <r>
      <rPr>
        <sz val="7"/>
        <color theme="1"/>
        <rFont val="Times New Roman"/>
        <family val="1"/>
      </rPr>
      <t xml:space="preserve">   </t>
    </r>
    <r>
      <rPr>
        <sz val="11"/>
        <color theme="1"/>
        <rFont val="Calibri"/>
        <family val="2"/>
        <scheme val="minor"/>
      </rPr>
      <t xml:space="preserve">Accurate quantities for self-performed work </t>
    </r>
  </si>
  <si>
    <t>25 Points</t>
  </si>
  <si>
    <r>
      <t>o</t>
    </r>
    <r>
      <rPr>
        <sz val="7"/>
        <color theme="1"/>
        <rFont val="Times New Roman"/>
        <family val="1"/>
      </rPr>
      <t xml:space="preserve">   </t>
    </r>
    <r>
      <rPr>
        <sz val="11"/>
        <color theme="1"/>
        <rFont val="Calibri"/>
        <family val="2"/>
        <scheme val="minor"/>
      </rPr>
      <t>Proper means pricing for Self performed work</t>
    </r>
  </si>
  <si>
    <t>50 Points</t>
  </si>
  <si>
    <r>
      <t>o</t>
    </r>
    <r>
      <rPr>
        <sz val="7"/>
        <color theme="1"/>
        <rFont val="Times New Roman"/>
        <family val="1"/>
      </rPr>
      <t xml:space="preserve">   </t>
    </r>
    <r>
      <rPr>
        <sz val="11"/>
        <color theme="1"/>
        <rFont val="Calibri"/>
        <family val="2"/>
        <scheme val="minor"/>
      </rPr>
      <t>Bethel PATC Estimate spreadsheet</t>
    </r>
  </si>
  <si>
    <r>
      <t>·</t>
    </r>
    <r>
      <rPr>
        <sz val="7"/>
        <color theme="1"/>
        <rFont val="Times New Roman"/>
        <family val="1"/>
      </rPr>
      <t xml:space="preserve">         </t>
    </r>
    <r>
      <rPr>
        <sz val="11"/>
        <color theme="1"/>
        <rFont val="Calibri"/>
        <family val="2"/>
        <scheme val="minor"/>
      </rPr>
      <t>Proper evaluation of sub bids and quotations.</t>
    </r>
  </si>
  <si>
    <t>100 Points</t>
  </si>
  <si>
    <r>
      <t>o</t>
    </r>
    <r>
      <rPr>
        <sz val="7"/>
        <color theme="1"/>
        <rFont val="Times New Roman"/>
        <family val="1"/>
      </rPr>
      <t xml:space="preserve">   </t>
    </r>
    <r>
      <rPr>
        <sz val="11"/>
        <color theme="1"/>
        <rFont val="Calibri"/>
        <family val="2"/>
        <scheme val="minor"/>
      </rPr>
      <t xml:space="preserve">Were the right combination of sub bids utilized </t>
    </r>
  </si>
  <si>
    <r>
      <t>o</t>
    </r>
    <r>
      <rPr>
        <sz val="7"/>
        <color theme="1"/>
        <rFont val="Times New Roman"/>
        <family val="1"/>
      </rPr>
      <t xml:space="preserve">   </t>
    </r>
    <r>
      <rPr>
        <sz val="11"/>
        <color theme="1"/>
        <rFont val="Calibri"/>
        <family val="2"/>
        <scheme val="minor"/>
      </rPr>
      <t>Was Air Fare, shipping, and Roof &amp; Board included</t>
    </r>
  </si>
  <si>
    <r>
      <t>o</t>
    </r>
    <r>
      <rPr>
        <sz val="7"/>
        <color theme="1"/>
        <rFont val="Times New Roman"/>
        <family val="1"/>
      </rPr>
      <t xml:space="preserve">   </t>
    </r>
    <r>
      <rPr>
        <sz val="11"/>
        <color theme="1"/>
        <rFont val="Calibri"/>
        <family val="2"/>
        <scheme val="minor"/>
      </rPr>
      <t>Was there any overlapping scopes of work</t>
    </r>
  </si>
  <si>
    <r>
      <t>o</t>
    </r>
    <r>
      <rPr>
        <sz val="7"/>
        <color theme="1"/>
        <rFont val="Times New Roman"/>
        <family val="1"/>
      </rPr>
      <t xml:space="preserve">   </t>
    </r>
    <r>
      <rPr>
        <sz val="11"/>
        <color theme="1"/>
        <rFont val="Calibri"/>
        <family val="2"/>
        <scheme val="minor"/>
      </rPr>
      <t>Was anything left out</t>
    </r>
  </si>
  <si>
    <r>
      <t>·</t>
    </r>
    <r>
      <rPr>
        <sz val="7"/>
        <color theme="1"/>
        <rFont val="Times New Roman"/>
        <family val="1"/>
      </rPr>
      <t xml:space="preserve">         </t>
    </r>
    <r>
      <rPr>
        <sz val="11"/>
        <color theme="1"/>
        <rFont val="Calibri"/>
        <family val="2"/>
        <scheme val="minor"/>
      </rPr>
      <t>Proper evaluation and acknowledgement of Addendums</t>
    </r>
  </si>
  <si>
    <r>
      <t>o</t>
    </r>
    <r>
      <rPr>
        <sz val="7"/>
        <color theme="1"/>
        <rFont val="Times New Roman"/>
        <family val="1"/>
      </rPr>
      <t xml:space="preserve">   </t>
    </r>
    <r>
      <rPr>
        <sz val="11"/>
        <color theme="1"/>
        <rFont val="Calibri"/>
        <family val="2"/>
        <scheme val="minor"/>
      </rPr>
      <t xml:space="preserve">Were the right bid adjustments made  </t>
    </r>
  </si>
  <si>
    <r>
      <t>o</t>
    </r>
    <r>
      <rPr>
        <sz val="7"/>
        <color theme="1"/>
        <rFont val="Times New Roman"/>
        <family val="1"/>
      </rPr>
      <t xml:space="preserve">   </t>
    </r>
    <r>
      <rPr>
        <sz val="11"/>
        <color theme="1"/>
        <rFont val="Calibri"/>
        <family val="2"/>
        <scheme val="minor"/>
      </rPr>
      <t>Did the bidder read the addendums carefully and follow instructions</t>
    </r>
  </si>
  <si>
    <r>
      <t>o</t>
    </r>
    <r>
      <rPr>
        <sz val="7"/>
        <color theme="1"/>
        <rFont val="Times New Roman"/>
        <family val="1"/>
      </rPr>
      <t xml:space="preserve">   </t>
    </r>
    <r>
      <rPr>
        <sz val="11"/>
        <color theme="1"/>
        <rFont val="Calibri"/>
        <family val="2"/>
        <scheme val="minor"/>
      </rPr>
      <t>Were the addendums acknowledged on the bid form</t>
    </r>
  </si>
  <si>
    <r>
      <t>·</t>
    </r>
    <r>
      <rPr>
        <sz val="7"/>
        <color theme="1"/>
        <rFont val="Times New Roman"/>
        <family val="1"/>
      </rPr>
      <t xml:space="preserve">         </t>
    </r>
    <r>
      <rPr>
        <sz val="11"/>
        <color theme="1"/>
        <rFont val="Calibri"/>
        <family val="2"/>
        <scheme val="minor"/>
      </rPr>
      <t xml:space="preserve">Professional and timely submission of proposal and bid documents. </t>
    </r>
  </si>
  <si>
    <r>
      <t>o</t>
    </r>
    <r>
      <rPr>
        <sz val="7"/>
        <color theme="1"/>
        <rFont val="Times New Roman"/>
        <family val="1"/>
      </rPr>
      <t xml:space="preserve">   </t>
    </r>
    <r>
      <rPr>
        <sz val="11"/>
        <color theme="1"/>
        <rFont val="Calibri"/>
        <family val="2"/>
        <scheme val="minor"/>
      </rPr>
      <t>Were the bid documents complete and professional?</t>
    </r>
  </si>
  <si>
    <t>20  Points</t>
  </si>
  <si>
    <r>
      <t>o</t>
    </r>
    <r>
      <rPr>
        <sz val="7"/>
        <color theme="1"/>
        <rFont val="Times New Roman"/>
        <family val="1"/>
      </rPr>
      <t xml:space="preserve">   </t>
    </r>
    <r>
      <rPr>
        <sz val="11"/>
        <color theme="1"/>
        <rFont val="Calibri"/>
        <family val="2"/>
        <scheme val="minor"/>
      </rPr>
      <t>Were the bid documents filled out correctly?</t>
    </r>
  </si>
  <si>
    <r>
      <t>o</t>
    </r>
    <r>
      <rPr>
        <sz val="7"/>
        <color theme="1"/>
        <rFont val="Times New Roman"/>
        <family val="1"/>
      </rPr>
      <t xml:space="preserve">   </t>
    </r>
    <r>
      <rPr>
        <sz val="11"/>
        <color theme="1"/>
        <rFont val="Calibri"/>
        <family val="2"/>
        <scheme val="minor"/>
      </rPr>
      <t>Were the bid documents submitted on time?  (10 %)</t>
    </r>
  </si>
  <si>
    <t>40  Points</t>
  </si>
  <si>
    <t>4.1 Source Course – CM A163 – Building Construction Cost Estimating (continued)</t>
  </si>
  <si>
    <r>
      <t>·</t>
    </r>
    <r>
      <rPr>
        <sz val="7"/>
        <color theme="1"/>
        <rFont val="Times New Roman"/>
        <family val="1"/>
      </rPr>
      <t xml:space="preserve">         </t>
    </r>
    <r>
      <rPr>
        <sz val="11"/>
        <color theme="1"/>
        <rFont val="Calibri"/>
        <family val="2"/>
        <scheme val="minor"/>
      </rPr>
      <t>Final Bid Pricing Penalty &amp; Bonus Points</t>
    </r>
  </si>
  <si>
    <r>
      <t>o</t>
    </r>
    <r>
      <rPr>
        <sz val="7"/>
        <color theme="1"/>
        <rFont val="Times New Roman"/>
        <family val="1"/>
      </rPr>
      <t xml:space="preserve">   </t>
    </r>
    <r>
      <rPr>
        <sz val="11"/>
        <color theme="1"/>
        <rFont val="Calibri"/>
        <family val="2"/>
        <scheme val="minor"/>
      </rPr>
      <t>Basic Bid is too High   (10 % above the 2</t>
    </r>
    <r>
      <rPr>
        <vertAlign val="superscript"/>
        <sz val="11"/>
        <color theme="1"/>
        <rFont val="Calibri"/>
        <family val="2"/>
        <scheme val="minor"/>
      </rPr>
      <t>nd</t>
    </r>
    <r>
      <rPr>
        <sz val="11"/>
        <color theme="1"/>
        <rFont val="Calibri"/>
        <family val="2"/>
        <scheme val="minor"/>
      </rPr>
      <t xml:space="preserve"> highest bidder)</t>
    </r>
  </si>
  <si>
    <t>-20 Points</t>
  </si>
  <si>
    <r>
      <t>o</t>
    </r>
    <r>
      <rPr>
        <sz val="7"/>
        <color theme="1"/>
        <rFont val="Times New Roman"/>
        <family val="1"/>
      </rPr>
      <t xml:space="preserve">   </t>
    </r>
    <r>
      <rPr>
        <sz val="11"/>
        <color theme="1"/>
        <rFont val="Calibri"/>
        <family val="2"/>
        <scheme val="minor"/>
      </rPr>
      <t>Basic Bid is way to High (20 % above the 2</t>
    </r>
    <r>
      <rPr>
        <vertAlign val="superscript"/>
        <sz val="11"/>
        <color theme="1"/>
        <rFont val="Calibri"/>
        <family val="2"/>
        <scheme val="minor"/>
      </rPr>
      <t>nd</t>
    </r>
    <r>
      <rPr>
        <sz val="11"/>
        <color theme="1"/>
        <rFont val="Calibri"/>
        <family val="2"/>
        <scheme val="minor"/>
      </rPr>
      <t xml:space="preserve"> highest bidder)</t>
    </r>
  </si>
  <si>
    <t>-30 Points</t>
  </si>
  <si>
    <r>
      <t>o</t>
    </r>
    <r>
      <rPr>
        <sz val="7"/>
        <color theme="1"/>
        <rFont val="Times New Roman"/>
        <family val="1"/>
      </rPr>
      <t xml:space="preserve">   </t>
    </r>
    <r>
      <rPr>
        <sz val="11"/>
        <color theme="1"/>
        <rFont val="Calibri"/>
        <family val="2"/>
        <scheme val="minor"/>
      </rPr>
      <t>Basic Bid is too Low    (10% below the 2</t>
    </r>
    <r>
      <rPr>
        <vertAlign val="superscript"/>
        <sz val="11"/>
        <color theme="1"/>
        <rFont val="Calibri"/>
        <family val="2"/>
        <scheme val="minor"/>
      </rPr>
      <t>nd</t>
    </r>
    <r>
      <rPr>
        <sz val="11"/>
        <color theme="1"/>
        <rFont val="Calibri"/>
        <family val="2"/>
        <scheme val="minor"/>
      </rPr>
      <t xml:space="preserve"> lowest bidder)</t>
    </r>
  </si>
  <si>
    <r>
      <t>o</t>
    </r>
    <r>
      <rPr>
        <sz val="7"/>
        <color theme="1"/>
        <rFont val="Times New Roman"/>
        <family val="1"/>
      </rPr>
      <t xml:space="preserve">   </t>
    </r>
    <r>
      <rPr>
        <sz val="11"/>
        <color theme="1"/>
        <rFont val="Calibri"/>
        <family val="2"/>
        <scheme val="minor"/>
      </rPr>
      <t>Basic Bid is way too Low    (20% below the 2</t>
    </r>
    <r>
      <rPr>
        <vertAlign val="superscript"/>
        <sz val="11"/>
        <color theme="1"/>
        <rFont val="Calibri"/>
        <family val="2"/>
        <scheme val="minor"/>
      </rPr>
      <t>nd</t>
    </r>
    <r>
      <rPr>
        <sz val="11"/>
        <color theme="1"/>
        <rFont val="Calibri"/>
        <family val="2"/>
        <scheme val="minor"/>
      </rPr>
      <t xml:space="preserve"> lowest bidder)</t>
    </r>
  </si>
  <si>
    <r>
      <t>o</t>
    </r>
    <r>
      <rPr>
        <sz val="7"/>
        <color theme="1"/>
        <rFont val="Times New Roman"/>
        <family val="1"/>
      </rPr>
      <t xml:space="preserve">   </t>
    </r>
    <r>
      <rPr>
        <sz val="11"/>
        <color theme="1"/>
        <rFont val="Calibri"/>
        <family val="2"/>
        <scheme val="minor"/>
      </rPr>
      <t>Basic Bid is the 1</t>
    </r>
    <r>
      <rPr>
        <vertAlign val="superscript"/>
        <sz val="11"/>
        <color theme="1"/>
        <rFont val="Calibri"/>
        <family val="2"/>
        <scheme val="minor"/>
      </rPr>
      <t xml:space="preserve">st </t>
    </r>
    <r>
      <rPr>
        <sz val="11"/>
        <color theme="1"/>
        <rFont val="Calibri"/>
        <family val="2"/>
        <scheme val="minor"/>
      </rPr>
      <t xml:space="preserve">Low Responsive Bid </t>
    </r>
  </si>
  <si>
    <t>+30 Points</t>
  </si>
  <si>
    <r>
      <t>o</t>
    </r>
    <r>
      <rPr>
        <sz val="7"/>
        <color theme="1"/>
        <rFont val="Times New Roman"/>
        <family val="1"/>
      </rPr>
      <t xml:space="preserve">   </t>
    </r>
    <r>
      <rPr>
        <sz val="11"/>
        <color theme="1"/>
        <rFont val="Calibri"/>
        <family val="2"/>
        <scheme val="minor"/>
      </rPr>
      <t>Basic Bid is the 2</t>
    </r>
    <r>
      <rPr>
        <vertAlign val="superscript"/>
        <sz val="11"/>
        <color theme="1"/>
        <rFont val="Calibri"/>
        <family val="2"/>
        <scheme val="minor"/>
      </rPr>
      <t>nd</t>
    </r>
    <r>
      <rPr>
        <sz val="11"/>
        <color theme="1"/>
        <rFont val="Calibri"/>
        <family val="2"/>
        <scheme val="minor"/>
      </rPr>
      <t xml:space="preserve"> Low Responsive Bid</t>
    </r>
  </si>
  <si>
    <t>+20 Points</t>
  </si>
  <si>
    <r>
      <t>o</t>
    </r>
    <r>
      <rPr>
        <sz val="7"/>
        <color theme="1"/>
        <rFont val="Times New Roman"/>
        <family val="1"/>
      </rPr>
      <t xml:space="preserve">   </t>
    </r>
    <r>
      <rPr>
        <sz val="11"/>
        <color theme="1"/>
        <rFont val="Calibri"/>
        <family val="2"/>
        <scheme val="minor"/>
      </rPr>
      <t>Basic Bid is the 3</t>
    </r>
    <r>
      <rPr>
        <vertAlign val="superscript"/>
        <sz val="11"/>
        <color theme="1"/>
        <rFont val="Calibri"/>
        <family val="2"/>
        <scheme val="minor"/>
      </rPr>
      <t>rd</t>
    </r>
    <r>
      <rPr>
        <sz val="11"/>
        <color theme="1"/>
        <rFont val="Calibri"/>
        <family val="2"/>
        <scheme val="minor"/>
      </rPr>
      <t xml:space="preserve"> Low Responsive Bid</t>
    </r>
  </si>
  <si>
    <t>+10 Points</t>
  </si>
  <si>
    <r>
      <t>o</t>
    </r>
    <r>
      <rPr>
        <sz val="7"/>
        <rFont val="Times New Roman"/>
        <family val="1"/>
      </rPr>
      <t xml:space="preserve">   </t>
    </r>
    <r>
      <rPr>
        <sz val="11"/>
        <rFont val="Calibri"/>
        <family val="2"/>
        <scheme val="minor"/>
      </rPr>
      <t>Accurate and reasonable pricing for Division 1</t>
    </r>
  </si>
  <si>
    <t>4.2 Source Course – CM A263 – Civil Construction Cost Estimating</t>
  </si>
  <si>
    <r>
      <t>Assessment Data 4.2</t>
    </r>
    <r>
      <rPr>
        <sz val="12"/>
        <color theme="1"/>
        <rFont val="Times New Roman"/>
        <family val="1"/>
      </rPr>
      <t xml:space="preserve"> – The final cost estimate in this class, Estimate 11, uses previous estimates for quantity take offs and equipment selection as indicated below.  Estimate 11 includes material, labor, and equipment direct costs, same of indirect costs, all Division One costs, overhead, bonding and insurance, contingency and profit.  Estimate 11 also requires an equipment utilization schedule to level resources.</t>
    </r>
  </si>
  <si>
    <t>Estimate 5 – Grid Cell Method – Cut and fill quantities – 157,500 square foot parking lot</t>
  </si>
  <si>
    <t>Estimate 6 – Quantity take off for utility installations</t>
  </si>
  <si>
    <t>Storm sewer</t>
  </si>
  <si>
    <t>Sanitary sewer</t>
  </si>
  <si>
    <t>Water line</t>
  </si>
  <si>
    <t>Telecommunications duct bank</t>
  </si>
  <si>
    <t>Electrical duct bank</t>
  </si>
  <si>
    <t>Estimate 9 – RR bed equipment selection and duration calculations</t>
  </si>
  <si>
    <t>Estimate 10 – Parking lot and utility equipment selection and duration calculations</t>
  </si>
  <si>
    <t>A grading rubric is used to score each final estimate.  This rubric is included in the estimate assignment.</t>
  </si>
  <si>
    <t>CM A263 Civil Cost Estimating</t>
  </si>
  <si>
    <t>Final Estimate 11 - Grading Rubric</t>
  </si>
  <si>
    <t>Equipment Use Schedule</t>
  </si>
  <si>
    <t xml:space="preserve">    For each haul - work package</t>
  </si>
  <si>
    <t xml:space="preserve">    Total equipment on site per day</t>
  </si>
  <si>
    <t>Clearing and Grubbing</t>
  </si>
  <si>
    <t>Dewatering</t>
  </si>
  <si>
    <t>Division One Costs</t>
  </si>
  <si>
    <t>Costs per haul - RR</t>
  </si>
  <si>
    <t>Costs per haul - Parking</t>
  </si>
  <si>
    <t>Cost to install sewer</t>
  </si>
  <si>
    <t>Cost to install other assigned utility</t>
  </si>
  <si>
    <t>Organization of estimate</t>
  </si>
  <si>
    <t>Estimate 3 – Average End Area Method – 3500 lineal feet of railroad bed – cut and fill quantities                           Estimate 4 – Soil profile and mass diagram to establish haul plan</t>
  </si>
  <si>
    <t>AY 17</t>
  </si>
  <si>
    <t>18.1 Source Course – AET A102-Methods of Building Construction</t>
  </si>
  <si>
    <r>
      <t>Assessment Data 18.1</t>
    </r>
    <r>
      <rPr>
        <sz val="12"/>
        <color theme="1"/>
        <rFont val="Times New Roman"/>
        <family val="1"/>
      </rPr>
      <t xml:space="preserve"> - Research Assignment 1 is an investigation into how the construction industry uses recycled or reused building materials. Students are asked to choose a type of building material and research issues such as who uses the material and why, where in a building the material is used, what the material does for the sustainable qualities of the building and the environment, which buildings use the material, and provide a critical analysis of the benefits of using recycled or reused building material instead of new material.</t>
    </r>
  </si>
  <si>
    <t>AET A102</t>
  </si>
  <si>
    <t>7.  Add examples of student work to "Examples of Student Work" folder.</t>
  </si>
  <si>
    <t>18.2 Source Course – AET A102 – Methods of Building Construction</t>
  </si>
  <si>
    <r>
      <t>Assessment Data 18.2</t>
    </r>
    <r>
      <rPr>
        <sz val="12"/>
        <color theme="1"/>
        <rFont val="Times New Roman"/>
        <family val="1"/>
      </rPr>
      <t xml:space="preserve"> - Research Assignment 2 is an investigation into organizations that set standards and certify products in the construction industry that are sustainable and environmentally responsible. Students must research the Forest Stewardship Council, ISO 14000, Greenguard Environmental Institute, Green Label and Green Label Plus, and Green Seal. These organizations provide information and resources that help guide the designer and builder towards products that are environmentally safe and ecologically sustainable.</t>
    </r>
  </si>
  <si>
    <t>BSCM DATA POINT (EVIDENCE) SCORE WORKSHEET</t>
  </si>
  <si>
    <t>CM A301 F2016 - Team Project 1 - Tipton</t>
  </si>
  <si>
    <t>Constructon Project Management II</t>
  </si>
  <si>
    <t>Don Tipton</t>
  </si>
  <si>
    <t>Quiz 2</t>
  </si>
  <si>
    <t>Construction Management 2  Fall 2016</t>
  </si>
  <si>
    <t xml:space="preserve">8.  Add 1 example of student work.  </t>
  </si>
  <si>
    <t>Quiz 3</t>
  </si>
  <si>
    <t>Quiz 4</t>
  </si>
  <si>
    <t>CM A331</t>
  </si>
  <si>
    <t>Statics and Strengths of Materials</t>
  </si>
  <si>
    <t>5.  Create construction project schedules.</t>
  </si>
  <si>
    <t>7.  Analyze construction documents for planning and management of construction processes.</t>
  </si>
  <si>
    <t>8.  Analyze methods, materials, and equipment used to construct projects.</t>
  </si>
  <si>
    <t>10. Apply electronic-based technology to manage the construction process.</t>
  </si>
  <si>
    <t>Fundamentals of CADD for Building Construction</t>
  </si>
  <si>
    <t>11.  Apply basic surveying techniques for construction layout and control.</t>
  </si>
  <si>
    <t>7.  Add examples of student work.</t>
  </si>
  <si>
    <t xml:space="preserve">7.  Add 1 example of student work.  </t>
  </si>
  <si>
    <t>15.  Understand construction quality assurance and control.</t>
  </si>
  <si>
    <t>19.  Understand the basic principles of structural behavior.</t>
  </si>
  <si>
    <t>20.  Understand the basic principles of mechanical, electrical and piping systems.</t>
  </si>
  <si>
    <t>7.  Add examples of student work. (For September ACCE Site Visit)</t>
  </si>
  <si>
    <t xml:space="preserve">7.  Add examples of student work. </t>
  </si>
  <si>
    <t>ACCE DATA POINT (EVIDENCE) SCORE WORKSHEET      BSCM</t>
  </si>
  <si>
    <t>Courtright</t>
  </si>
  <si>
    <t>CM A401</t>
  </si>
  <si>
    <t>AY 18</t>
  </si>
  <si>
    <t>*Note: Score is an aggregate of FY16 and FY17</t>
  </si>
  <si>
    <t>*Note:  Score is an aggregate of FY16 and FY17</t>
  </si>
  <si>
    <t>AY16-17 RESPONSE RATE</t>
  </si>
  <si>
    <t>AY18 RESPONSE RATE</t>
  </si>
  <si>
    <r>
      <t>·</t>
    </r>
    <r>
      <rPr>
        <sz val="7"/>
        <color theme="1"/>
        <rFont val="Times New Roman"/>
        <family val="1"/>
      </rPr>
      <t xml:space="preserve">         </t>
    </r>
    <r>
      <rPr>
        <sz val="12"/>
        <color theme="1"/>
        <rFont val="Times New Roman"/>
        <family val="1"/>
      </rPr>
      <t>10 questions-2.6 Points each, short answer.</t>
    </r>
  </si>
  <si>
    <t>Construction Management I</t>
  </si>
  <si>
    <t xml:space="preserve">8.  Add examples of student work. </t>
  </si>
  <si>
    <t>6.  Analyze professional decisions based on ethical principles.</t>
  </si>
  <si>
    <t>CM A422</t>
  </si>
  <si>
    <t>Sustainabilty in the Built Environment</t>
  </si>
  <si>
    <t>Sustainability in the Built Environment</t>
  </si>
  <si>
    <t>Fall 2017</t>
  </si>
  <si>
    <t>D. Jordan</t>
  </si>
  <si>
    <t>Spring 2018</t>
  </si>
  <si>
    <t>J. Condon</t>
  </si>
  <si>
    <t>Research Project 1-5</t>
  </si>
  <si>
    <t>ACCE DATA POINT (EVIDENCE) SCORE WORKSHEET              BSCM</t>
  </si>
  <si>
    <t>ACCE DATA POINT (EVIDENCE) SCORE WORKSHEET                   BSCM</t>
  </si>
  <si>
    <t>Construction Project Management I</t>
  </si>
  <si>
    <t>M. Carter</t>
  </si>
  <si>
    <t>Project 5 / Construction Financials</t>
  </si>
  <si>
    <t>Jordan</t>
  </si>
  <si>
    <t>Carter</t>
  </si>
  <si>
    <t>Group Case Study Building Analysis</t>
  </si>
  <si>
    <t>30-hour OSHA Construction Safety and Health Training Course</t>
  </si>
  <si>
    <t>Construction Safety (Construction Industry Safety Management OSH A405 eff. Spring 2018)</t>
  </si>
  <si>
    <t>A. Grant</t>
  </si>
  <si>
    <t>ACCE DATA POINT (EVIDENCE) SCORE WORKSHEET                        BSCM</t>
  </si>
  <si>
    <t>ACCE DATA POINT (EVIDENCE) SCORE WORKSHEET                    BSCM</t>
  </si>
  <si>
    <t>ACCE DATA POINT (EVIDENCE) SCORE WORKSHEET                     BSCM</t>
  </si>
  <si>
    <t>Writing Assignment 3</t>
  </si>
  <si>
    <t>Writing Assignment 1</t>
  </si>
  <si>
    <t>Final Exam</t>
  </si>
  <si>
    <t>E. McKay</t>
  </si>
  <si>
    <t xml:space="preserve">7.  Add examples of student work to "Examples of Student </t>
  </si>
  <si>
    <t xml:space="preserve">     Work" folder.</t>
  </si>
  <si>
    <t>Mid-term Examination</t>
  </si>
  <si>
    <t>7.  Add examples of student work to "Examples of Student</t>
  </si>
  <si>
    <t>OSHA 30-hour Construction Safety and Health Training Course</t>
  </si>
  <si>
    <t>Outhouse Cost Estimate</t>
  </si>
  <si>
    <t>Mallard Lane Cost Estimate</t>
  </si>
  <si>
    <t>Exam 2</t>
  </si>
  <si>
    <t>W. Walters</t>
  </si>
  <si>
    <t>Walters</t>
  </si>
  <si>
    <t>B. Bennett</t>
  </si>
  <si>
    <t>Project 5 / Electrical Plan</t>
  </si>
  <si>
    <t>A. Courtright</t>
  </si>
  <si>
    <t>Final Project</t>
  </si>
  <si>
    <t>Construction Civil Technology</t>
  </si>
  <si>
    <t>Construction Civil Technololgy</t>
  </si>
  <si>
    <t>Test 2 / Trusses</t>
  </si>
  <si>
    <t>The Humanity of It All</t>
  </si>
  <si>
    <t>Curricula Project</t>
  </si>
  <si>
    <t>Construction Equipment Management and Method</t>
  </si>
  <si>
    <t>ACCE DATA POINT (EVIDENCE) SCORE WORKSHEET                 BSCM</t>
  </si>
  <si>
    <t>Construction Accounting</t>
  </si>
  <si>
    <t>Construction Project Management II</t>
  </si>
  <si>
    <t>Test 1</t>
  </si>
  <si>
    <t>Standards and Codes for Building Construction</t>
  </si>
  <si>
    <t>CM A123</t>
  </si>
  <si>
    <t>Professor Name:  B. Bennett</t>
  </si>
  <si>
    <t>Geraghty</t>
  </si>
  <si>
    <t>Problem No. 1</t>
  </si>
  <si>
    <t>Construction Law</t>
  </si>
  <si>
    <t>ACCE DATA POINT (EVIDENCE) SCORE WORKSHEET                       BSCM</t>
  </si>
  <si>
    <t>M. Geraghty</t>
  </si>
  <si>
    <t>ACCE DATA POINT (EVIDENCE) SCORE WORKSHEET                      BSCM</t>
  </si>
  <si>
    <t>Project 7 / Topographical Layout</t>
  </si>
  <si>
    <t>Project Delivery Systems</t>
  </si>
  <si>
    <t>Home Safety Plan</t>
  </si>
  <si>
    <t>ACCE DATA POINT (EVIDENCE) SCORE WORKSHEET                          BSCM</t>
  </si>
  <si>
    <t>Final Project / Project Controls</t>
  </si>
  <si>
    <t>Project 1 / Clean Your Room Schedule</t>
  </si>
  <si>
    <t>Project 2 / Warehouse CPM Schedule</t>
  </si>
  <si>
    <t>Risk Register</t>
  </si>
  <si>
    <t>N/A</t>
  </si>
  <si>
    <t>Project 7 / Construction Management Plan</t>
  </si>
  <si>
    <t>Professor Name:  D. Ketner</t>
  </si>
  <si>
    <t xml:space="preserve">NOTE:  Adjunct instructor provided only </t>
  </si>
  <si>
    <t>a matrix with grades and the</t>
  </si>
  <si>
    <t>assignment - no work samples were</t>
  </si>
  <si>
    <t>relocated out of state.</t>
  </si>
  <si>
    <t xml:space="preserve">submitted.  Instructor has retired and </t>
  </si>
  <si>
    <t>Project 9 / Quality Assurance and Control Plan</t>
  </si>
  <si>
    <t>D. Ketner</t>
  </si>
  <si>
    <t>Skyline</t>
  </si>
  <si>
    <t>Vulcan</t>
  </si>
  <si>
    <t>St Elias</t>
  </si>
  <si>
    <t>Thunder Cat</t>
  </si>
  <si>
    <t xml:space="preserve">Project 3 </t>
  </si>
  <si>
    <t>Syline</t>
  </si>
  <si>
    <t>St. Elias</t>
  </si>
  <si>
    <t>Electronic Construction Management Technology</t>
  </si>
  <si>
    <t>Project 2 / Construction Phasing Plan</t>
  </si>
  <si>
    <t>Project 5 / Cost Estimate</t>
  </si>
  <si>
    <t>Project 8</t>
  </si>
  <si>
    <t>Combined scores for all presentations</t>
  </si>
  <si>
    <t>Team Oral Presentations</t>
  </si>
  <si>
    <t>Final Project 10</t>
  </si>
  <si>
    <t>AY 19</t>
  </si>
  <si>
    <t>Fall 2018</t>
  </si>
  <si>
    <t>Spring 2019</t>
  </si>
  <si>
    <t>Mechanical &amp; Electrical Technology</t>
  </si>
  <si>
    <t>CM A405</t>
  </si>
  <si>
    <t>OSH 405</t>
  </si>
  <si>
    <t>Mandt</t>
  </si>
  <si>
    <t>S. Mandt</t>
  </si>
  <si>
    <t>GEO 181</t>
  </si>
  <si>
    <t>GEO A181</t>
  </si>
  <si>
    <t>J. Lang</t>
  </si>
  <si>
    <t>Construction Surveying</t>
  </si>
  <si>
    <t>1. Create written communications appropriate to the construction discipline.</t>
  </si>
  <si>
    <t>3. Create a construction project safety plan.</t>
  </si>
  <si>
    <t>2. Create oral presentations appropriate to the construction discipline.</t>
  </si>
  <si>
    <t>4. Create construction project cost estimates.</t>
  </si>
  <si>
    <t>5. Create construction project schedules.</t>
  </si>
  <si>
    <t>6. Analyze professional decisions based on ethical principles.</t>
  </si>
  <si>
    <t>7. Analyze construction documents for planning and management of construction processes.</t>
  </si>
  <si>
    <t>8. Analyze methods, materials, and equipment used to construct projects.</t>
  </si>
  <si>
    <t>9. Apply construction management skills as a member of a multi-disciplinary team.</t>
  </si>
  <si>
    <t>11. Apply basic surveying techniques for construction layout and control.</t>
  </si>
  <si>
    <t>12. Understand different methods of project delivery and the roles and responsibilities of all constituencies involved in the design and construction process.</t>
  </si>
  <si>
    <t>13. Understand construction risk management.</t>
  </si>
  <si>
    <t>14. Understand construction accounting and cost control.</t>
  </si>
  <si>
    <t>15. Understand construction quality assurance and control.</t>
  </si>
  <si>
    <t>16. Understand construction project control processes.</t>
  </si>
  <si>
    <t>17. Understand the legal implications of contract, common, and regulatory law to manage a construction project.</t>
  </si>
  <si>
    <t>18. Understand the basic principles of sustainable construction.</t>
  </si>
  <si>
    <t>19. Understand the basic principles of structural behavior.</t>
  </si>
  <si>
    <t>20. Understand the basic principles of mechanical, electrical and piping systems.</t>
  </si>
  <si>
    <t>Financial Management for Construction</t>
  </si>
  <si>
    <t xml:space="preserve">7.  Add example of student work.  </t>
  </si>
  <si>
    <t>Professor Name:  S. Mandt</t>
  </si>
  <si>
    <t>Steel Quantity Takeoff</t>
  </si>
  <si>
    <t>Chapter 18 Exercises</t>
  </si>
  <si>
    <t>Project 3A</t>
  </si>
  <si>
    <t>AET A213</t>
  </si>
  <si>
    <t>Construction Industry Safety Management</t>
  </si>
  <si>
    <t>OSH A405</t>
  </si>
  <si>
    <t>Construction Project Management 1</t>
  </si>
  <si>
    <t>70% to 80% indicates SLO marginally met recommend changes if appropriate</t>
  </si>
  <si>
    <t>Mallard Lane Excavation</t>
  </si>
  <si>
    <t>Methods and Materials of Building Construction</t>
  </si>
  <si>
    <t>AY 20</t>
  </si>
  <si>
    <t xml:space="preserve">Construction Project Scheduling in Microsoft Project </t>
  </si>
  <si>
    <t>NA</t>
  </si>
  <si>
    <t xml:space="preserve">Fundamentals of CAD for Building Construction </t>
  </si>
  <si>
    <t>Fundamentals of CAD for Building Construction</t>
  </si>
  <si>
    <t>Project 3 / Marston Subdivision</t>
  </si>
  <si>
    <t>Assignment 11 / Estimating Indirect Costs</t>
  </si>
  <si>
    <t>Oral Presentation Project 9</t>
  </si>
  <si>
    <t>Fall 2019</t>
  </si>
  <si>
    <t>AET A242</t>
  </si>
  <si>
    <t xml:space="preserve">Mechanical, Electrical, and Plumbing Systems </t>
  </si>
  <si>
    <t>Spring 2020</t>
  </si>
  <si>
    <t>CM A222</t>
  </si>
  <si>
    <t>Research Thesis</t>
  </si>
  <si>
    <t>Mechanical, Electrical, and Plumbing Systems</t>
  </si>
  <si>
    <t>AY20 RESPONSE RATE</t>
  </si>
  <si>
    <t>AY19 RESPONSE RATE</t>
  </si>
  <si>
    <t>Midterm Exam</t>
  </si>
  <si>
    <t>Concrete Quantity Takeoff and Pricing</t>
  </si>
  <si>
    <t>Precedent Diagram Method Network Calculations</t>
  </si>
  <si>
    <t>Critical Path Method Schedule Calculations</t>
  </si>
  <si>
    <t>Materials and Methods of Building Construction</t>
  </si>
  <si>
    <t>the construction process.</t>
  </si>
  <si>
    <t>process.</t>
  </si>
  <si>
    <t>Fundamentals of Construction Documents</t>
  </si>
  <si>
    <t>AY 21</t>
  </si>
  <si>
    <t>AY21 RESPONSE RATE</t>
  </si>
  <si>
    <t>Above 80% indicates SLO has been met / change not required</t>
  </si>
  <si>
    <t>Above 90% - SLO well met  /  change unnecessary</t>
  </si>
  <si>
    <t>Swalling</t>
  </si>
  <si>
    <t>AC Exam</t>
  </si>
  <si>
    <t>Interpreting Construction Documents</t>
  </si>
  <si>
    <t>Lab 4 - Layout</t>
  </si>
  <si>
    <t>Spring 2021</t>
  </si>
  <si>
    <t>Mechanica, Electrical &amp; Plumbing Systems</t>
  </si>
  <si>
    <t>Fall 2020</t>
  </si>
  <si>
    <t>Mechanical, Electrical &amp; Plumbing Systems</t>
  </si>
  <si>
    <t>Project 2 - Heat Loss Calculations</t>
  </si>
  <si>
    <t>CM A232</t>
  </si>
  <si>
    <t>Statics and Strength of Materials</t>
  </si>
  <si>
    <t>request for data 6.01.21</t>
  </si>
  <si>
    <t>Test 1, Question 22</t>
  </si>
  <si>
    <t>Blackboard provided an analysis of student performance on this question.</t>
  </si>
  <si>
    <t>The average score was 2.35 out of 2.5 points.</t>
  </si>
  <si>
    <t>Assignment 8 / Earned Value</t>
  </si>
  <si>
    <t>Part 4 - Final Project</t>
  </si>
  <si>
    <t>Professor Name:  D. Jordan</t>
  </si>
  <si>
    <t>Bowman</t>
  </si>
  <si>
    <t>Deak</t>
  </si>
  <si>
    <t>9. Understand the role of the construction manager as a member of different multi-disciplinary project teams.</t>
  </si>
  <si>
    <t>J. Bowman</t>
  </si>
  <si>
    <t>Final semester grades were provided: A = 4 points, B = 3, C = 2, D = 1</t>
  </si>
  <si>
    <t>T. Deak</t>
  </si>
  <si>
    <t>Class period dedicated to discussion of ethical principles.</t>
  </si>
  <si>
    <t>Indirect</t>
  </si>
  <si>
    <t>In-Class Discussion</t>
  </si>
  <si>
    <t>Class session in March dedicated to a discussion of ethics</t>
  </si>
  <si>
    <t>and their role in development of the built environment.</t>
  </si>
  <si>
    <t>In-class discussions</t>
  </si>
  <si>
    <r>
      <t>Assessment Data 6.1</t>
    </r>
    <r>
      <rPr>
        <sz val="12"/>
        <color theme="1"/>
        <rFont val="Times New Roman"/>
        <family val="1"/>
      </rPr>
      <t xml:space="preserve"> - Students are presented with professional ethics considerations along with common industry practices and discussions related to good and bad ethical decision-making. </t>
    </r>
  </si>
  <si>
    <r>
      <t xml:space="preserve">                 </t>
    </r>
    <r>
      <rPr>
        <b/>
        <sz val="11"/>
        <color theme="1"/>
        <rFont val="Calibri"/>
        <family val="2"/>
        <scheme val="minor"/>
      </rPr>
      <t xml:space="preserve">                    Recommended Changes</t>
    </r>
  </si>
  <si>
    <t>Submitted work-high quality. Submissions missing</t>
  </si>
  <si>
    <t>Acceptable - no changes required</t>
  </si>
  <si>
    <t>Adjunct - no longer with department</t>
  </si>
  <si>
    <t>Reduce number of location points</t>
  </si>
  <si>
    <t>Assignment &amp; samples but no grades</t>
  </si>
  <si>
    <t xml:space="preserve">to provide a more logical progression from </t>
  </si>
  <si>
    <t>Physics to Statics to Structural Design</t>
  </si>
  <si>
    <t>duplication of course material</t>
  </si>
  <si>
    <t>prerequsite for 263,  Civil Construction Cost Estimating to eliminate</t>
  </si>
  <si>
    <t xml:space="preserve">*163, Building Construction Cost Estimating, formally changed to  </t>
  </si>
  <si>
    <t>*Per faculty discussion, SLO 19, Structures courses taught</t>
  </si>
  <si>
    <t>by sigle faculty member to ensure smooth transition</t>
  </si>
  <si>
    <t>between courses.</t>
  </si>
  <si>
    <t xml:space="preserve">*Per faculty discussion, IAB, and student input   </t>
  </si>
  <si>
    <t>*Per faculty discussion - Structures sequence changed</t>
  </si>
  <si>
    <r>
      <rPr>
        <b/>
        <sz val="16"/>
        <color theme="1"/>
        <rFont val="Calibri"/>
        <family val="2"/>
        <scheme val="minor"/>
      </rPr>
      <t>Number of data points collected by faculty reduced to the required two per SLO</t>
    </r>
    <r>
      <rPr>
        <sz val="16"/>
        <color theme="1"/>
        <rFont val="Calibri"/>
        <family val="2"/>
        <scheme val="minor"/>
      </rPr>
      <t xml:space="preserve"> </t>
    </r>
  </si>
  <si>
    <t>SLO 11 - AutoCAD Civil 3D no longer required in AET A213 curriculum</t>
  </si>
  <si>
    <t>Construction Safety (Construction Industry Safety Management OSH A405)</t>
  </si>
  <si>
    <t>Score Area 11 - AC Exam</t>
  </si>
  <si>
    <t>Score Area 14 of the Associate Constructor Exam measures students’ understanding of construction accounting and cost control.</t>
  </si>
  <si>
    <t>Score Area 14 - AC Exam</t>
  </si>
  <si>
    <t>AC Exam, Area Score 15</t>
  </si>
  <si>
    <t>AC Exam, Area Score 16</t>
  </si>
  <si>
    <t>Assignment 10</t>
  </si>
  <si>
    <t>Project 9 - Innovative Mechanical and Electrical Systems</t>
  </si>
  <si>
    <t xml:space="preserve">Mechanical, Electrical, &amp; Plumbing Systems </t>
  </si>
  <si>
    <t>Research Project</t>
  </si>
  <si>
    <t>In-class Discussion</t>
  </si>
  <si>
    <t xml:space="preserve">Assignment </t>
  </si>
  <si>
    <t>Source Course - CM A163 - Building Construction Cost Estimating</t>
  </si>
  <si>
    <t>Mid-Term Exam</t>
  </si>
  <si>
    <t>Assessment Data - 8.2</t>
  </si>
  <si>
    <t>Assignment: Mid-Term Exam</t>
  </si>
  <si>
    <t>S. Steel</t>
  </si>
  <si>
    <t>OSH A405 IIPP Quiz</t>
  </si>
  <si>
    <t>Steel</t>
  </si>
  <si>
    <t>Assignmen: Quiz 4</t>
  </si>
  <si>
    <t>AY 22</t>
  </si>
  <si>
    <t>AY22 RESPONSE RATE</t>
  </si>
  <si>
    <t>acceptable</t>
  </si>
  <si>
    <t>BSCM ACADEMIC QUALITY TRACKING AND ASSESSMENT MATRIX</t>
  </si>
  <si>
    <t>Homework #2</t>
  </si>
  <si>
    <t>Test 2 Essay Question</t>
  </si>
  <si>
    <t>The average score for question 10 on Test 2 was 2.78571 out 3 points possible</t>
  </si>
  <si>
    <t xml:space="preserve">Essay Question 14 - Test 2 </t>
  </si>
  <si>
    <t>The average score of Question 14 was 2.6 out of 3 possible points.</t>
  </si>
  <si>
    <t>Final Project - Legal Aspects Presentation</t>
  </si>
  <si>
    <t>Glenn Highway Hauling Cost Estimate</t>
  </si>
  <si>
    <t>Homework 4</t>
  </si>
  <si>
    <t>Site Plan Layout</t>
  </si>
  <si>
    <t>9.  Understand the role of the construction manager as a member of different multi-disciplinary project teams</t>
  </si>
  <si>
    <t>Final Exam Question</t>
  </si>
  <si>
    <t>Students scored 91% on the question.</t>
  </si>
  <si>
    <t>The average score for the question was 8.75/10.</t>
  </si>
  <si>
    <t>Homework 1</t>
  </si>
  <si>
    <t>The assignment is scored on a Pass/Fail basis. Students are allowed to collaborate.</t>
  </si>
  <si>
    <t>xx</t>
  </si>
  <si>
    <t>Pass/Fail. Students allowed to collaborate</t>
  </si>
  <si>
    <t>Safety Experience Rating</t>
  </si>
  <si>
    <t>All students answered the question correctly.</t>
  </si>
  <si>
    <t>Quiz 6</t>
  </si>
  <si>
    <t>The avereage score on this quiz question was 2.17 points out of 2.5 possible.</t>
  </si>
  <si>
    <t xml:space="preserve">All students received 3 points on the question. </t>
  </si>
  <si>
    <t>AET A332</t>
  </si>
  <si>
    <t>Homework 5</t>
  </si>
  <si>
    <t>To reduce data entry work, number of size location points reduced.</t>
  </si>
  <si>
    <t xml:space="preserve">142 developed for asynchronous delivery;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</si>
</sst>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9" x14ac:knownFonts="1">
    <font>
      <sz val="11"/>
      <color theme="1"/>
      <name val="Calibri"/>
      <family val="2"/>
      <scheme val="minor"/>
    </font>
    <font>
      <b/>
      <sz val="11"/>
      <color theme="1"/>
      <name val="Calibri"/>
      <family val="2"/>
      <scheme val="minor"/>
    </font>
    <font>
      <sz val="12"/>
      <color theme="1"/>
      <name val="Arial Rounded MT Bold"/>
      <family val="2"/>
    </font>
    <font>
      <sz val="16"/>
      <color theme="1"/>
      <name val="Arial Rounded MT Bold"/>
      <family val="2"/>
    </font>
    <font>
      <sz val="20"/>
      <color theme="1"/>
      <name val="Calibri"/>
      <family val="2"/>
      <scheme val="minor"/>
    </font>
    <font>
      <b/>
      <sz val="16"/>
      <color theme="1"/>
      <name val="Calibri"/>
      <family val="2"/>
      <scheme val="minor"/>
    </font>
    <font>
      <b/>
      <sz val="14"/>
      <color theme="1"/>
      <name val="Calibri"/>
      <family val="2"/>
      <scheme val="minor"/>
    </font>
    <font>
      <sz val="10"/>
      <name val="Arial"/>
      <family val="2"/>
    </font>
    <font>
      <b/>
      <sz val="20"/>
      <color theme="1"/>
      <name val="Calibri"/>
      <family val="2"/>
      <scheme val="minor"/>
    </font>
    <font>
      <b/>
      <sz val="12"/>
      <color theme="1"/>
      <name val="Calibri"/>
      <family val="2"/>
      <scheme val="minor"/>
    </font>
    <font>
      <sz val="11"/>
      <name val="Arial"/>
      <family val="2"/>
    </font>
    <font>
      <b/>
      <sz val="11"/>
      <color rgb="FFFF0000"/>
      <name val="Calibri"/>
      <family val="2"/>
      <scheme val="minor"/>
    </font>
    <font>
      <b/>
      <sz val="12"/>
      <color rgb="FFFF0000"/>
      <name val="Calibri"/>
      <family val="2"/>
      <scheme val="minor"/>
    </font>
    <font>
      <sz val="12"/>
      <color theme="1"/>
      <name val="Times New Roman"/>
      <family val="1"/>
    </font>
    <font>
      <b/>
      <sz val="12"/>
      <color theme="1"/>
      <name val="Times New Roman"/>
      <family val="1"/>
    </font>
    <font>
      <b/>
      <u/>
      <sz val="12"/>
      <color theme="1"/>
      <name val="Times New Roman"/>
      <family val="1"/>
    </font>
    <font>
      <sz val="12"/>
      <color theme="1"/>
      <name val="Symbol"/>
      <family val="1"/>
      <charset val="2"/>
    </font>
    <font>
      <sz val="7"/>
      <color theme="1"/>
      <name val="Times New Roman"/>
      <family val="1"/>
    </font>
    <font>
      <b/>
      <sz val="14"/>
      <color rgb="FFFF0000"/>
      <name val="Times New Roman"/>
      <family val="1"/>
    </font>
    <font>
      <b/>
      <sz val="14"/>
      <color rgb="FFFF0000"/>
      <name val="Calibri"/>
      <family val="2"/>
      <scheme val="minor"/>
    </font>
    <font>
      <i/>
      <sz val="12"/>
      <color theme="1"/>
      <name val="Times New Roman"/>
      <family val="1"/>
    </font>
    <font>
      <b/>
      <sz val="14"/>
      <name val="Calibri"/>
      <family val="2"/>
      <scheme val="minor"/>
    </font>
    <font>
      <sz val="10"/>
      <color theme="1"/>
      <name val="Times New Roman"/>
      <family val="1"/>
    </font>
    <font>
      <sz val="12"/>
      <color rgb="FF000000"/>
      <name val="Times New Roman"/>
      <family val="1"/>
    </font>
    <font>
      <b/>
      <sz val="12"/>
      <color rgb="FF000000"/>
      <name val="Calibri"/>
      <family val="2"/>
    </font>
    <font>
      <sz val="11"/>
      <color rgb="FF000000"/>
      <name val="Calibri"/>
      <family val="2"/>
    </font>
    <font>
      <sz val="14"/>
      <color theme="1"/>
      <name val="Calibri"/>
      <family val="2"/>
      <scheme val="minor"/>
    </font>
    <font>
      <b/>
      <sz val="11"/>
      <color rgb="FF000000"/>
      <name val="Calibri"/>
      <family val="2"/>
    </font>
    <font>
      <sz val="11"/>
      <color theme="1"/>
      <name val="Symbol"/>
      <family val="1"/>
      <charset val="2"/>
    </font>
    <font>
      <sz val="11"/>
      <color theme="1"/>
      <name val="Courier New"/>
      <family val="3"/>
    </font>
    <font>
      <vertAlign val="superscript"/>
      <sz val="11"/>
      <color theme="1"/>
      <name val="Calibri"/>
      <family val="2"/>
      <scheme val="minor"/>
    </font>
    <font>
      <sz val="11"/>
      <name val="Courier New"/>
      <family val="3"/>
    </font>
    <font>
      <sz val="7"/>
      <name val="Times New Roman"/>
      <family val="1"/>
    </font>
    <font>
      <sz val="11"/>
      <name val="Calibri"/>
      <family val="2"/>
      <scheme val="minor"/>
    </font>
    <font>
      <b/>
      <sz val="18"/>
      <color theme="1"/>
      <name val="Arial Rounded MT Bold"/>
      <family val="2"/>
    </font>
    <font>
      <sz val="12"/>
      <name val="Arial Rounded MT Bold"/>
      <family val="2"/>
    </font>
    <font>
      <b/>
      <sz val="12"/>
      <color theme="1"/>
      <name val="Arial Rounded MT Bold"/>
      <family val="2"/>
    </font>
    <font>
      <i/>
      <sz val="11"/>
      <color theme="1"/>
      <name val="Calibri"/>
      <family val="2"/>
      <scheme val="minor"/>
    </font>
    <font>
      <i/>
      <sz val="10"/>
      <color theme="1"/>
      <name val="Calibri"/>
      <family val="2"/>
      <scheme val="minor"/>
    </font>
    <font>
      <i/>
      <sz val="10"/>
      <name val="Calibri"/>
      <family val="2"/>
      <scheme val="minor"/>
    </font>
    <font>
      <i/>
      <sz val="12"/>
      <color theme="1"/>
      <name val="Arial Rounded MT Bold"/>
      <family val="2"/>
    </font>
    <font>
      <b/>
      <sz val="12"/>
      <name val="Calibri"/>
      <family val="2"/>
      <scheme val="minor"/>
    </font>
    <font>
      <i/>
      <sz val="11"/>
      <name val="Calibri"/>
      <family val="2"/>
      <scheme val="minor"/>
    </font>
    <font>
      <b/>
      <sz val="20"/>
      <name val="Calibri"/>
      <family val="2"/>
      <scheme val="minor"/>
    </font>
    <font>
      <b/>
      <sz val="11"/>
      <name val="Calibri"/>
      <family val="2"/>
      <scheme val="minor"/>
    </font>
    <font>
      <sz val="11"/>
      <color rgb="FF00B0F0"/>
      <name val="Calibri"/>
      <family val="2"/>
      <scheme val="minor"/>
    </font>
    <font>
      <sz val="11"/>
      <color rgb="FF00B050"/>
      <name val="Calibri"/>
      <family val="2"/>
      <scheme val="minor"/>
    </font>
    <font>
      <b/>
      <i/>
      <sz val="12"/>
      <color theme="1"/>
      <name val="Calibri"/>
      <family val="2"/>
      <scheme val="minor"/>
    </font>
    <font>
      <b/>
      <sz val="11"/>
      <color theme="1"/>
      <name val="Arial"/>
      <family val="2"/>
    </font>
    <font>
      <sz val="11"/>
      <color theme="1"/>
      <name val="Arial"/>
      <family val="2"/>
    </font>
    <font>
      <sz val="12"/>
      <color rgb="FFFF0000"/>
      <name val="Arial Rounded MT Bold"/>
      <family val="2"/>
    </font>
    <font>
      <b/>
      <sz val="11"/>
      <name val="Arial"/>
      <family val="2"/>
    </font>
    <font>
      <sz val="11"/>
      <color theme="1"/>
      <name val="Times New Roman"/>
      <family val="1"/>
    </font>
    <font>
      <sz val="18"/>
      <color rgb="FFFF0000"/>
      <name val="Calibri"/>
      <family val="2"/>
      <scheme val="minor"/>
    </font>
    <font>
      <sz val="18"/>
      <name val="Calibri"/>
      <family val="2"/>
      <scheme val="minor"/>
    </font>
    <font>
      <sz val="12"/>
      <color theme="1"/>
      <name val="Calibri"/>
      <family val="2"/>
      <scheme val="minor"/>
    </font>
    <font>
      <sz val="16"/>
      <color theme="1"/>
      <name val="Calibri"/>
      <family val="2"/>
      <scheme val="minor"/>
    </font>
    <font>
      <sz val="16"/>
      <color rgb="FF000000"/>
      <name val="Arial Rounded MT Bold"/>
      <family val="2"/>
    </font>
    <font>
      <b/>
      <sz val="14"/>
      <color theme="1"/>
      <name val="Calibri Light"/>
      <family val="2"/>
      <scheme val="major"/>
    </font>
  </fonts>
  <fills count="10">
    <fill>
      <patternFill patternType="none"/>
    </fill>
    <fill>
      <patternFill patternType="gray125"/>
    </fill>
    <fill>
      <patternFill patternType="solid">
        <fgColor theme="7"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rgb="FF000000"/>
      </right>
      <top style="medium">
        <color indexed="64"/>
      </top>
      <bottom/>
      <diagonal/>
    </border>
    <border>
      <left/>
      <right style="medium">
        <color rgb="FF000000"/>
      </right>
      <top/>
      <bottom style="medium">
        <color indexed="64"/>
      </bottom>
      <diagonal/>
    </border>
    <border>
      <left style="medium">
        <color indexed="64"/>
      </left>
      <right/>
      <top/>
      <bottom/>
      <diagonal/>
    </border>
    <border>
      <left/>
      <right style="medium">
        <color rgb="FF000000"/>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s>
  <cellStyleXfs count="2">
    <xf numFmtId="0" fontId="0" fillId="0" borderId="0"/>
    <xf numFmtId="0" fontId="7" fillId="0" borderId="0"/>
  </cellStyleXfs>
  <cellXfs count="505">
    <xf numFmtId="0" fontId="0" fillId="0" borderId="0" xfId="0"/>
    <xf numFmtId="0" fontId="0" fillId="0" borderId="0" xfId="0" applyAlignment="1">
      <alignment horizontal="center"/>
    </xf>
    <xf numFmtId="0" fontId="2" fillId="0" borderId="0" xfId="0" applyFont="1" applyAlignment="1">
      <alignment horizontal="center" vertical="center"/>
    </xf>
    <xf numFmtId="0" fontId="3" fillId="0" borderId="0" xfId="0" applyFont="1" applyAlignment="1">
      <alignment horizontal="center" vertical="center"/>
    </xf>
    <xf numFmtId="0" fontId="0" fillId="0" borderId="0" xfId="0" applyFill="1"/>
    <xf numFmtId="0" fontId="2" fillId="0" borderId="1" xfId="0" applyFont="1" applyBorder="1" applyAlignment="1">
      <alignment horizontal="center" vertical="center"/>
    </xf>
    <xf numFmtId="0" fontId="2" fillId="2" borderId="1" xfId="0" applyFont="1" applyFill="1" applyBorder="1" applyAlignment="1">
      <alignment horizontal="center" vertical="center"/>
    </xf>
    <xf numFmtId="0" fontId="0" fillId="0" borderId="0" xfId="0" applyAlignment="1">
      <alignment vertical="top"/>
    </xf>
    <xf numFmtId="0" fontId="4" fillId="0" borderId="0" xfId="0" applyFont="1" applyAlignment="1">
      <alignment horizontal="center" vertical="top"/>
    </xf>
    <xf numFmtId="0" fontId="4" fillId="0" borderId="3" xfId="0" applyFont="1" applyBorder="1" applyAlignment="1">
      <alignment horizontal="center" vertical="top"/>
    </xf>
    <xf numFmtId="0" fontId="4" fillId="0" borderId="5" xfId="0" applyFont="1" applyBorder="1" applyAlignment="1">
      <alignment horizontal="center" vertical="top"/>
    </xf>
    <xf numFmtId="0" fontId="2" fillId="0" borderId="6" xfId="0" applyFont="1" applyBorder="1" applyAlignment="1">
      <alignment horizontal="left" vertical="top" wrapText="1"/>
    </xf>
    <xf numFmtId="0" fontId="4" fillId="0" borderId="7" xfId="0" applyFont="1" applyBorder="1" applyAlignment="1">
      <alignment horizontal="center" vertical="top"/>
    </xf>
    <xf numFmtId="0" fontId="2" fillId="0" borderId="8" xfId="0" applyFont="1" applyBorder="1" applyAlignment="1">
      <alignment horizontal="left" vertical="top" wrapText="1"/>
    </xf>
    <xf numFmtId="0" fontId="4" fillId="2" borderId="3" xfId="0" applyFont="1" applyFill="1" applyBorder="1" applyAlignment="1">
      <alignment horizontal="center" vertical="top"/>
    </xf>
    <xf numFmtId="0" fontId="4" fillId="2" borderId="7" xfId="0" applyFont="1" applyFill="1" applyBorder="1" applyAlignment="1">
      <alignment horizontal="center" vertical="top"/>
    </xf>
    <xf numFmtId="0" fontId="2" fillId="2" borderId="8" xfId="0" applyFont="1" applyFill="1" applyBorder="1" applyAlignment="1">
      <alignment horizontal="left" vertical="top" wrapText="1"/>
    </xf>
    <xf numFmtId="0" fontId="2" fillId="0" borderId="0" xfId="0" applyFont="1" applyFill="1" applyAlignment="1">
      <alignment horizontal="center" vertical="center"/>
    </xf>
    <xf numFmtId="0" fontId="4" fillId="2" borderId="5" xfId="0" applyFont="1" applyFill="1" applyBorder="1" applyAlignment="1">
      <alignment horizontal="center" vertical="top"/>
    </xf>
    <xf numFmtId="0" fontId="2" fillId="2" borderId="6" xfId="0" applyFont="1" applyFill="1" applyBorder="1" applyAlignment="1">
      <alignment horizontal="left" vertical="top" wrapText="1"/>
    </xf>
    <xf numFmtId="0" fontId="3" fillId="0" borderId="0" xfId="0" applyFont="1" applyAlignment="1">
      <alignment horizontal="left" vertical="center"/>
    </xf>
    <xf numFmtId="0" fontId="5" fillId="0" borderId="0" xfId="0" applyFont="1"/>
    <xf numFmtId="0" fontId="0" fillId="0" borderId="2" xfId="0" applyBorder="1"/>
    <xf numFmtId="0" fontId="0" fillId="0" borderId="10" xfId="0" applyBorder="1"/>
    <xf numFmtId="0" fontId="0" fillId="0" borderId="9" xfId="0" applyBorder="1"/>
    <xf numFmtId="0" fontId="2" fillId="0" borderId="1" xfId="0" applyFont="1" applyFill="1" applyBorder="1" applyAlignment="1">
      <alignment horizontal="center" vertical="center"/>
    </xf>
    <xf numFmtId="9" fontId="6" fillId="2" borderId="1" xfId="0" applyNumberFormat="1" applyFont="1" applyFill="1" applyBorder="1" applyAlignment="1">
      <alignment horizontal="center" vertical="center"/>
    </xf>
    <xf numFmtId="0" fontId="1" fillId="0" borderId="0" xfId="0" applyFont="1"/>
    <xf numFmtId="0" fontId="6" fillId="0" borderId="0" xfId="0" applyFont="1" applyFill="1" applyAlignment="1">
      <alignment horizontal="center"/>
    </xf>
    <xf numFmtId="2" fontId="0" fillId="0" borderId="0" xfId="0" applyNumberFormat="1" applyAlignment="1">
      <alignment horizontal="center"/>
    </xf>
    <xf numFmtId="0" fontId="0" fillId="0" borderId="1" xfId="0" applyBorder="1" applyAlignment="1">
      <alignment horizontal="center"/>
    </xf>
    <xf numFmtId="0" fontId="0" fillId="3" borderId="1" xfId="0" applyFill="1" applyBorder="1" applyAlignment="1">
      <alignment horizontal="center"/>
    </xf>
    <xf numFmtId="0" fontId="0" fillId="0" borderId="11" xfId="0" applyBorder="1" applyAlignment="1">
      <alignment horizontal="center"/>
    </xf>
    <xf numFmtId="9" fontId="6" fillId="0" borderId="1" xfId="0" applyNumberFormat="1" applyFont="1" applyFill="1" applyBorder="1" applyAlignment="1">
      <alignment horizontal="center" vertical="center"/>
    </xf>
    <xf numFmtId="0" fontId="0" fillId="0" borderId="1" xfId="0" applyFill="1" applyBorder="1" applyAlignment="1">
      <alignment horizontal="center"/>
    </xf>
    <xf numFmtId="0" fontId="1" fillId="0" borderId="1" xfId="0" applyFont="1" applyBorder="1" applyAlignment="1">
      <alignment horizontal="center"/>
    </xf>
    <xf numFmtId="0" fontId="1" fillId="0" borderId="0" xfId="0" applyFont="1" applyBorder="1" applyAlignment="1">
      <alignment horizontal="left"/>
    </xf>
    <xf numFmtId="0" fontId="1" fillId="0" borderId="12" xfId="0" applyFont="1" applyBorder="1"/>
    <xf numFmtId="0" fontId="0" fillId="0" borderId="12" xfId="0" applyBorder="1"/>
    <xf numFmtId="0" fontId="1" fillId="0" borderId="0" xfId="0" applyFont="1" applyBorder="1" applyAlignment="1">
      <alignment horizontal="center"/>
    </xf>
    <xf numFmtId="0" fontId="8" fillId="0" borderId="0" xfId="0" applyFont="1" applyAlignment="1">
      <alignment horizontal="center" vertical="center"/>
    </xf>
    <xf numFmtId="0" fontId="1" fillId="0" borderId="0" xfId="0" applyFont="1" applyAlignment="1">
      <alignment horizontal="center"/>
    </xf>
    <xf numFmtId="0" fontId="9" fillId="0" borderId="0" xfId="0" applyFont="1"/>
    <xf numFmtId="0" fontId="1" fillId="0" borderId="1" xfId="0" applyFont="1" applyBorder="1"/>
    <xf numFmtId="9" fontId="1" fillId="0" borderId="1" xfId="0" applyNumberFormat="1" applyFont="1" applyBorder="1" applyAlignment="1">
      <alignment horizontal="center"/>
    </xf>
    <xf numFmtId="0" fontId="1" fillId="0" borderId="1" xfId="0" applyFont="1" applyFill="1" applyBorder="1" applyAlignment="1">
      <alignment horizontal="center"/>
    </xf>
    <xf numFmtId="0" fontId="1" fillId="0" borderId="13" xfId="0" applyFont="1" applyBorder="1"/>
    <xf numFmtId="0" fontId="0" fillId="0" borderId="0" xfId="0"/>
    <xf numFmtId="0" fontId="8" fillId="0" borderId="0" xfId="0" applyFont="1" applyAlignment="1">
      <alignment horizontal="center" vertical="center"/>
    </xf>
    <xf numFmtId="0" fontId="1" fillId="0" borderId="0" xfId="0" applyFont="1"/>
    <xf numFmtId="0" fontId="1" fillId="0" borderId="0" xfId="0" applyFont="1" applyAlignment="1">
      <alignment horizontal="center"/>
    </xf>
    <xf numFmtId="0" fontId="5" fillId="0" borderId="0" xfId="0" applyFont="1"/>
    <xf numFmtId="0" fontId="1" fillId="0" borderId="1" xfId="0" applyFont="1" applyBorder="1"/>
    <xf numFmtId="0" fontId="1" fillId="0" borderId="1" xfId="0" applyFont="1" applyBorder="1" applyAlignment="1">
      <alignment horizontal="center"/>
    </xf>
    <xf numFmtId="0" fontId="0" fillId="0" borderId="12" xfId="0" applyBorder="1"/>
    <xf numFmtId="9" fontId="1" fillId="0" borderId="1" xfId="0" applyNumberFormat="1" applyFont="1" applyBorder="1" applyAlignment="1">
      <alignment horizontal="center"/>
    </xf>
    <xf numFmtId="0" fontId="0" fillId="0" borderId="1" xfId="0" applyBorder="1"/>
    <xf numFmtId="0" fontId="0" fillId="0" borderId="0" xfId="0"/>
    <xf numFmtId="0" fontId="8" fillId="0" borderId="0" xfId="0" applyFont="1" applyAlignment="1">
      <alignment horizontal="center" vertical="center"/>
    </xf>
    <xf numFmtId="0" fontId="1" fillId="0" borderId="0" xfId="0" applyFont="1"/>
    <xf numFmtId="0" fontId="1" fillId="0" borderId="0" xfId="0" applyFont="1" applyAlignment="1">
      <alignment horizontal="center"/>
    </xf>
    <xf numFmtId="0" fontId="5" fillId="0" borderId="0" xfId="0" applyFont="1"/>
    <xf numFmtId="0" fontId="1" fillId="0" borderId="1" xfId="0" applyFont="1" applyBorder="1"/>
    <xf numFmtId="0" fontId="1" fillId="0" borderId="1" xfId="0" applyFont="1" applyBorder="1" applyAlignment="1">
      <alignment horizontal="center"/>
    </xf>
    <xf numFmtId="0" fontId="0" fillId="0" borderId="12" xfId="0" applyBorder="1"/>
    <xf numFmtId="9" fontId="1" fillId="0" borderId="1" xfId="0" applyNumberFormat="1" applyFont="1" applyBorder="1" applyAlignment="1">
      <alignment horizontal="center"/>
    </xf>
    <xf numFmtId="0" fontId="0" fillId="4" borderId="1" xfId="0" applyFill="1" applyBorder="1" applyAlignment="1">
      <alignment horizontal="center"/>
    </xf>
    <xf numFmtId="0" fontId="0" fillId="5" borderId="1" xfId="0" applyFill="1" applyBorder="1" applyAlignment="1">
      <alignment horizontal="center"/>
    </xf>
    <xf numFmtId="0" fontId="1" fillId="5" borderId="1" xfId="0" applyFont="1" applyFill="1" applyBorder="1" applyAlignment="1">
      <alignment horizontal="center"/>
    </xf>
    <xf numFmtId="0" fontId="5" fillId="0" borderId="0" xfId="0" applyFont="1" applyBorder="1"/>
    <xf numFmtId="0" fontId="1" fillId="0" borderId="0" xfId="0" applyFont="1" applyBorder="1"/>
    <xf numFmtId="0" fontId="0" fillId="0" borderId="0" xfId="0" applyBorder="1"/>
    <xf numFmtId="0" fontId="10" fillId="4" borderId="1" xfId="0" applyFont="1" applyFill="1" applyBorder="1" applyAlignment="1">
      <alignment horizontal="center"/>
    </xf>
    <xf numFmtId="0" fontId="8" fillId="0" borderId="0" xfId="0" applyFont="1" applyBorder="1" applyAlignment="1">
      <alignment horizontal="center" vertical="center"/>
    </xf>
    <xf numFmtId="0" fontId="8" fillId="5" borderId="0" xfId="0" applyFont="1" applyFill="1" applyBorder="1" applyAlignment="1">
      <alignment horizontal="center" vertical="center"/>
    </xf>
    <xf numFmtId="0" fontId="0" fillId="5" borderId="0" xfId="0" applyFill="1" applyBorder="1"/>
    <xf numFmtId="0" fontId="1" fillId="5" borderId="0" xfId="0" applyFont="1" applyFill="1" applyBorder="1" applyAlignment="1">
      <alignment horizontal="center"/>
    </xf>
    <xf numFmtId="0" fontId="0" fillId="5" borderId="0" xfId="0" applyFill="1" applyBorder="1" applyAlignment="1">
      <alignment horizontal="center"/>
    </xf>
    <xf numFmtId="0" fontId="1" fillId="5" borderId="0" xfId="0" applyFont="1" applyFill="1" applyBorder="1"/>
    <xf numFmtId="0" fontId="9" fillId="5" borderId="0" xfId="0" applyFont="1" applyFill="1" applyBorder="1"/>
    <xf numFmtId="9" fontId="1" fillId="5" borderId="0" xfId="0" applyNumberFormat="1" applyFont="1" applyFill="1" applyBorder="1" applyAlignment="1">
      <alignment horizontal="center"/>
    </xf>
    <xf numFmtId="0" fontId="10" fillId="0" borderId="1" xfId="0" applyFont="1" applyFill="1" applyBorder="1" applyAlignment="1">
      <alignment horizontal="center"/>
    </xf>
    <xf numFmtId="0" fontId="10" fillId="5" borderId="1" xfId="0" applyFont="1" applyFill="1" applyBorder="1" applyAlignment="1">
      <alignment horizontal="center"/>
    </xf>
    <xf numFmtId="0" fontId="10" fillId="4" borderId="14" xfId="0" applyFont="1" applyFill="1" applyBorder="1" applyAlignment="1">
      <alignment horizontal="center"/>
    </xf>
    <xf numFmtId="0" fontId="1" fillId="0" borderId="2" xfId="0" applyFont="1" applyBorder="1" applyAlignment="1">
      <alignment horizontal="center"/>
    </xf>
    <xf numFmtId="0" fontId="1" fillId="5" borderId="2" xfId="0" applyFont="1" applyFill="1" applyBorder="1" applyAlignment="1">
      <alignment horizontal="center"/>
    </xf>
    <xf numFmtId="0" fontId="1" fillId="0" borderId="14" xfId="0" applyFont="1" applyBorder="1"/>
    <xf numFmtId="0" fontId="1" fillId="0" borderId="14" xfId="0" applyFont="1" applyBorder="1" applyAlignment="1">
      <alignment horizontal="center"/>
    </xf>
    <xf numFmtId="0" fontId="0" fillId="0" borderId="14" xfId="0" applyBorder="1"/>
    <xf numFmtId="0" fontId="8" fillId="0" borderId="14" xfId="0" applyFont="1" applyBorder="1" applyAlignment="1">
      <alignment horizontal="center" vertical="center"/>
    </xf>
    <xf numFmtId="0" fontId="8" fillId="5" borderId="14" xfId="0" applyFont="1" applyFill="1" applyBorder="1" applyAlignment="1">
      <alignment horizontal="center" vertical="center"/>
    </xf>
    <xf numFmtId="0" fontId="0" fillId="5" borderId="14" xfId="0" applyFill="1" applyBorder="1"/>
    <xf numFmtId="0" fontId="1" fillId="5" borderId="14" xfId="0" applyFont="1" applyFill="1" applyBorder="1" applyAlignment="1">
      <alignment horizontal="center"/>
    </xf>
    <xf numFmtId="0" fontId="0" fillId="5" borderId="14" xfId="0" applyFill="1" applyBorder="1" applyAlignment="1">
      <alignment horizontal="center"/>
    </xf>
    <xf numFmtId="0" fontId="1" fillId="5" borderId="14" xfId="0" applyFont="1" applyFill="1" applyBorder="1"/>
    <xf numFmtId="0" fontId="9" fillId="5" borderId="14" xfId="0" applyFont="1" applyFill="1" applyBorder="1"/>
    <xf numFmtId="9" fontId="1" fillId="5" borderId="14" xfId="0" applyNumberFormat="1" applyFont="1" applyFill="1" applyBorder="1" applyAlignment="1">
      <alignment horizontal="center"/>
    </xf>
    <xf numFmtId="0" fontId="11" fillId="0" borderId="2" xfId="0" applyFont="1" applyBorder="1"/>
    <xf numFmtId="0" fontId="11" fillId="0" borderId="0" xfId="0" applyFont="1" applyAlignment="1">
      <alignment horizontal="center"/>
    </xf>
    <xf numFmtId="0" fontId="2" fillId="2" borderId="9" xfId="0" applyFont="1" applyFill="1" applyBorder="1" applyAlignment="1">
      <alignment horizontal="center" vertical="center"/>
    </xf>
    <xf numFmtId="0" fontId="4" fillId="0" borderId="7" xfId="0" applyFont="1" applyFill="1" applyBorder="1" applyAlignment="1">
      <alignment horizontal="center" vertical="top"/>
    </xf>
    <xf numFmtId="0" fontId="2" fillId="0" borderId="8" xfId="0" applyFont="1" applyFill="1" applyBorder="1" applyAlignment="1">
      <alignment horizontal="left" vertical="top" wrapText="1"/>
    </xf>
    <xf numFmtId="0" fontId="6" fillId="0" borderId="0" xfId="0" applyFont="1"/>
    <xf numFmtId="0" fontId="0" fillId="0" borderId="15" xfId="0" applyBorder="1"/>
    <xf numFmtId="0" fontId="0" fillId="0" borderId="15" xfId="0" applyBorder="1" applyAlignment="1">
      <alignment horizontal="center"/>
    </xf>
    <xf numFmtId="0" fontId="0" fillId="0" borderId="13" xfId="0" applyBorder="1"/>
    <xf numFmtId="0" fontId="0" fillId="0" borderId="13" xfId="0" applyBorder="1" applyAlignment="1">
      <alignment horizontal="center"/>
    </xf>
    <xf numFmtId="0" fontId="0" fillId="0" borderId="16" xfId="0" applyBorder="1"/>
    <xf numFmtId="0" fontId="0" fillId="0" borderId="16" xfId="0" applyBorder="1" applyAlignment="1">
      <alignment horizontal="center"/>
    </xf>
    <xf numFmtId="0" fontId="0" fillId="0" borderId="10" xfId="0" applyBorder="1" applyAlignment="1">
      <alignment horizontal="center"/>
    </xf>
    <xf numFmtId="0" fontId="0" fillId="0" borderId="0" xfId="0" applyAlignment="1">
      <alignment horizontal="left"/>
    </xf>
    <xf numFmtId="164" fontId="0" fillId="4" borderId="1" xfId="0" applyNumberFormat="1" applyFill="1" applyBorder="1" applyAlignment="1">
      <alignment horizontal="center"/>
    </xf>
    <xf numFmtId="0" fontId="0" fillId="2" borderId="1" xfId="0" applyFill="1" applyBorder="1" applyAlignment="1">
      <alignment horizontal="center"/>
    </xf>
    <xf numFmtId="0" fontId="0" fillId="2" borderId="11" xfId="0" applyFill="1" applyBorder="1" applyAlignment="1">
      <alignment horizontal="center"/>
    </xf>
    <xf numFmtId="0" fontId="0" fillId="0" borderId="11" xfId="0" applyFill="1" applyBorder="1" applyAlignment="1">
      <alignment horizontal="center"/>
    </xf>
    <xf numFmtId="0" fontId="0" fillId="2" borderId="2" xfId="0" applyFill="1" applyBorder="1" applyAlignment="1">
      <alignment horizontal="center"/>
    </xf>
    <xf numFmtId="0" fontId="0" fillId="0" borderId="2" xfId="0" applyBorder="1" applyAlignment="1">
      <alignment horizontal="center"/>
    </xf>
    <xf numFmtId="0" fontId="0" fillId="0" borderId="0" xfId="0" applyAlignment="1">
      <alignment horizontal="left" vertical="top" wrapText="1"/>
    </xf>
    <xf numFmtId="0" fontId="12" fillId="0" borderId="0" xfId="0" applyFont="1"/>
    <xf numFmtId="0" fontId="11" fillId="0" borderId="0" xfId="0" applyFont="1"/>
    <xf numFmtId="0" fontId="15" fillId="0" borderId="0" xfId="0" applyFont="1" applyAlignment="1">
      <alignment vertical="center"/>
    </xf>
    <xf numFmtId="0" fontId="13" fillId="0" borderId="0" xfId="0" applyFont="1" applyAlignment="1">
      <alignment vertical="center"/>
    </xf>
    <xf numFmtId="0" fontId="13" fillId="0" borderId="0" xfId="0" applyFont="1" applyAlignment="1">
      <alignment horizontal="justify" vertical="center"/>
    </xf>
    <xf numFmtId="0" fontId="14" fillId="0" borderId="0" xfId="0" applyFont="1" applyAlignment="1">
      <alignment vertical="center"/>
    </xf>
    <xf numFmtId="0" fontId="16" fillId="0" borderId="0" xfId="0" applyFont="1" applyAlignment="1">
      <alignment horizontal="left" vertical="center" indent="5"/>
    </xf>
    <xf numFmtId="0" fontId="13" fillId="0" borderId="0" xfId="0" applyFont="1" applyAlignment="1">
      <alignment horizontal="left" vertical="center" indent="5"/>
    </xf>
    <xf numFmtId="0" fontId="15" fillId="0" borderId="0" xfId="0" applyFont="1" applyAlignment="1">
      <alignment horizontal="left" vertical="center" indent="5"/>
    </xf>
    <xf numFmtId="0" fontId="0" fillId="0" borderId="0" xfId="0" applyFont="1"/>
    <xf numFmtId="0" fontId="18" fillId="0" borderId="0" xfId="0" applyFont="1" applyAlignment="1">
      <alignment vertical="center"/>
    </xf>
    <xf numFmtId="0" fontId="19" fillId="0" borderId="0" xfId="0" applyFont="1"/>
    <xf numFmtId="0" fontId="14" fillId="0" borderId="17" xfId="0" applyFont="1" applyBorder="1" applyAlignment="1">
      <alignment horizontal="left" vertical="center" indent="2"/>
    </xf>
    <xf numFmtId="0" fontId="0" fillId="0" borderId="18" xfId="0" applyBorder="1"/>
    <xf numFmtId="0" fontId="0" fillId="0" borderId="19" xfId="0" applyBorder="1"/>
    <xf numFmtId="0" fontId="1" fillId="0" borderId="1" xfId="0" applyFont="1" applyBorder="1" applyAlignment="1">
      <alignment horizontal="center" vertical="center" wrapText="1"/>
    </xf>
    <xf numFmtId="0" fontId="14" fillId="0" borderId="0" xfId="0" applyFont="1" applyAlignment="1">
      <alignment horizontal="left" vertical="center" indent="2"/>
    </xf>
    <xf numFmtId="0" fontId="14" fillId="0" borderId="0" xfId="0" applyFont="1" applyAlignment="1">
      <alignment horizontal="left" vertical="center" indent="5"/>
    </xf>
    <xf numFmtId="0" fontId="0" fillId="0" borderId="0" xfId="0" applyAlignment="1"/>
    <xf numFmtId="0" fontId="14" fillId="0" borderId="19" xfId="0" applyFont="1" applyBorder="1" applyAlignment="1">
      <alignment horizontal="center" vertical="center" wrapText="1"/>
    </xf>
    <xf numFmtId="0" fontId="13" fillId="0" borderId="20" xfId="0" applyFont="1" applyBorder="1" applyAlignment="1">
      <alignment horizontal="center" vertical="center" wrapText="1"/>
    </xf>
    <xf numFmtId="9" fontId="6" fillId="0" borderId="2" xfId="0" applyNumberFormat="1" applyFont="1" applyFill="1" applyBorder="1" applyAlignment="1">
      <alignment horizontal="center" vertical="center"/>
    </xf>
    <xf numFmtId="0" fontId="0" fillId="0" borderId="0" xfId="0" applyAlignment="1">
      <alignment vertical="center"/>
    </xf>
    <xf numFmtId="0" fontId="23" fillId="0" borderId="0" xfId="0" applyFont="1" applyAlignment="1">
      <alignment vertical="center" wrapText="1"/>
    </xf>
    <xf numFmtId="0" fontId="22" fillId="0" borderId="0" xfId="0" applyFont="1"/>
    <xf numFmtId="0" fontId="22" fillId="0" borderId="0" xfId="0" applyFont="1" applyAlignment="1">
      <alignment vertical="top" wrapText="1"/>
    </xf>
    <xf numFmtId="0" fontId="23" fillId="0" borderId="0" xfId="0" applyFont="1" applyBorder="1" applyAlignment="1">
      <alignment vertical="center" wrapText="1"/>
    </xf>
    <xf numFmtId="0" fontId="23" fillId="0" borderId="0" xfId="0" applyFont="1" applyBorder="1" applyAlignment="1">
      <alignment horizontal="center" vertical="center" wrapText="1"/>
    </xf>
    <xf numFmtId="0" fontId="25" fillId="0" borderId="0" xfId="0" applyFont="1" applyAlignment="1">
      <alignment horizontal="center" vertical="center"/>
    </xf>
    <xf numFmtId="0" fontId="25" fillId="0" borderId="19" xfId="0" applyFont="1" applyBorder="1" applyAlignment="1">
      <alignment horizontal="center" vertical="center"/>
    </xf>
    <xf numFmtId="0" fontId="25" fillId="0" borderId="19" xfId="0" applyFont="1" applyBorder="1" applyAlignment="1">
      <alignment vertical="center"/>
    </xf>
    <xf numFmtId="0" fontId="25" fillId="0" borderId="20" xfId="0" applyFont="1" applyBorder="1" applyAlignment="1">
      <alignment horizontal="center" vertical="center"/>
    </xf>
    <xf numFmtId="0" fontId="25" fillId="0" borderId="20" xfId="0" applyFont="1" applyBorder="1" applyAlignment="1">
      <alignment vertical="center"/>
    </xf>
    <xf numFmtId="0" fontId="25" fillId="0" borderId="21" xfId="0" applyFont="1" applyBorder="1" applyAlignment="1">
      <alignment horizontal="center" vertical="center"/>
    </xf>
    <xf numFmtId="0" fontId="22" fillId="0" borderId="0" xfId="0" applyFont="1" applyAlignment="1">
      <alignment vertical="center" wrapText="1"/>
    </xf>
    <xf numFmtId="0" fontId="0" fillId="0" borderId="0" xfId="0" applyFont="1" applyAlignment="1">
      <alignment horizontal="center"/>
    </xf>
    <xf numFmtId="0" fontId="0" fillId="0" borderId="0" xfId="0" applyFont="1" applyFill="1"/>
    <xf numFmtId="0" fontId="26" fillId="0" borderId="0" xfId="0" applyFont="1" applyFill="1" applyAlignment="1">
      <alignment horizontal="center"/>
    </xf>
    <xf numFmtId="0" fontId="25" fillId="0" borderId="25" xfId="0" applyFont="1" applyBorder="1" applyAlignment="1">
      <alignment horizontal="center" vertical="center"/>
    </xf>
    <xf numFmtId="0" fontId="25" fillId="0" borderId="31" xfId="0" applyFont="1" applyBorder="1" applyAlignment="1">
      <alignment horizontal="center" vertical="center"/>
    </xf>
    <xf numFmtId="0" fontId="22" fillId="0" borderId="1" xfId="0" applyFont="1" applyBorder="1" applyAlignment="1">
      <alignment vertical="center" wrapText="1"/>
    </xf>
    <xf numFmtId="0" fontId="0" fillId="0" borderId="32" xfId="0" applyBorder="1"/>
    <xf numFmtId="0" fontId="0" fillId="0" borderId="33" xfId="0" applyBorder="1"/>
    <xf numFmtId="0" fontId="0" fillId="0" borderId="0" xfId="0" applyAlignment="1">
      <alignment horizontal="left" vertical="center" indent="8"/>
    </xf>
    <xf numFmtId="0" fontId="28" fillId="0" borderId="0" xfId="0" applyFont="1" applyAlignment="1">
      <alignment horizontal="left" vertical="center" indent="8"/>
    </xf>
    <xf numFmtId="0" fontId="0" fillId="0" borderId="0" xfId="0" applyAlignment="1">
      <alignment horizontal="left" vertical="center" indent="13"/>
    </xf>
    <xf numFmtId="0" fontId="29" fillId="0" borderId="0" xfId="0" applyFont="1" applyAlignment="1">
      <alignment horizontal="left" vertical="center" indent="13"/>
    </xf>
    <xf numFmtId="0" fontId="13" fillId="0" borderId="0" xfId="0" applyFont="1" applyAlignment="1">
      <alignment horizontal="left" vertical="center" indent="10"/>
    </xf>
    <xf numFmtId="0" fontId="0" fillId="0" borderId="0" xfId="0" applyAlignment="1">
      <alignment horizontal="left" vertical="center" indent="15"/>
    </xf>
    <xf numFmtId="0" fontId="33" fillId="0" borderId="0" xfId="0" applyFont="1" applyAlignment="1">
      <alignment horizontal="left" vertical="center" indent="13"/>
    </xf>
    <xf numFmtId="0" fontId="33" fillId="0" borderId="0" xfId="0" applyFont="1"/>
    <xf numFmtId="0" fontId="31" fillId="0" borderId="0" xfId="0" applyFont="1" applyAlignment="1">
      <alignment horizontal="left" vertical="center"/>
    </xf>
    <xf numFmtId="0" fontId="34" fillId="0" borderId="0" xfId="0" applyFont="1" applyFill="1" applyAlignment="1">
      <alignment horizontal="center" vertical="center"/>
    </xf>
    <xf numFmtId="0" fontId="1" fillId="5" borderId="0" xfId="0" applyFont="1" applyFill="1" applyAlignment="1">
      <alignment horizontal="center"/>
    </xf>
    <xf numFmtId="9" fontId="6" fillId="0" borderId="1" xfId="0" quotePrefix="1" applyNumberFormat="1" applyFont="1" applyFill="1" applyBorder="1" applyAlignment="1">
      <alignment horizontal="center" vertical="center"/>
    </xf>
    <xf numFmtId="9" fontId="21" fillId="0" borderId="2" xfId="0" applyNumberFormat="1" applyFont="1" applyFill="1" applyBorder="1" applyAlignment="1">
      <alignment horizontal="center" vertical="center"/>
    </xf>
    <xf numFmtId="0" fontId="35" fillId="2" borderId="1" xfId="0" applyFont="1" applyFill="1" applyBorder="1" applyAlignment="1">
      <alignment horizontal="center" vertical="center"/>
    </xf>
    <xf numFmtId="9" fontId="21" fillId="2" borderId="1" xfId="0" applyNumberFormat="1" applyFont="1" applyFill="1" applyBorder="1" applyAlignment="1">
      <alignment horizontal="center" vertical="center"/>
    </xf>
    <xf numFmtId="9" fontId="21" fillId="0" borderId="1" xfId="0" applyNumberFormat="1" applyFont="1" applyFill="1" applyBorder="1" applyAlignment="1">
      <alignment horizontal="center" vertical="center"/>
    </xf>
    <xf numFmtId="0" fontId="36" fillId="2" borderId="4" xfId="0" applyFont="1" applyFill="1" applyBorder="1" applyAlignment="1">
      <alignment horizontal="left" vertical="top" wrapText="1"/>
    </xf>
    <xf numFmtId="0" fontId="36" fillId="0" borderId="4" xfId="0" applyFont="1" applyBorder="1" applyAlignment="1">
      <alignment horizontal="left" vertical="top" wrapText="1"/>
    </xf>
    <xf numFmtId="9" fontId="6" fillId="2" borderId="2" xfId="0" applyNumberFormat="1" applyFont="1" applyFill="1" applyBorder="1" applyAlignment="1">
      <alignment horizontal="center" vertical="center"/>
    </xf>
    <xf numFmtId="0" fontId="0" fillId="2" borderId="0" xfId="0" applyFill="1"/>
    <xf numFmtId="9" fontId="21" fillId="2" borderId="2" xfId="0" applyNumberFormat="1" applyFont="1" applyFill="1" applyBorder="1" applyAlignment="1">
      <alignment horizontal="center" vertical="center"/>
    </xf>
    <xf numFmtId="0" fontId="33" fillId="2" borderId="0" xfId="0" applyFont="1" applyFill="1"/>
    <xf numFmtId="9" fontId="1" fillId="0" borderId="0" xfId="0" applyNumberFormat="1" applyFont="1"/>
    <xf numFmtId="0" fontId="15" fillId="0" borderId="0" xfId="0" applyFont="1"/>
    <xf numFmtId="0" fontId="11" fillId="0" borderId="0" xfId="0" applyFont="1" applyBorder="1"/>
    <xf numFmtId="164" fontId="0" fillId="0" borderId="0" xfId="0" applyNumberFormat="1" applyFill="1" applyBorder="1" applyAlignment="1">
      <alignment horizontal="center"/>
    </xf>
    <xf numFmtId="0" fontId="37" fillId="0" borderId="0" xfId="0" applyFont="1"/>
    <xf numFmtId="0" fontId="38" fillId="0" borderId="0" xfId="0" applyFont="1"/>
    <xf numFmtId="0" fontId="39" fillId="0" borderId="0" xfId="0" applyFont="1"/>
    <xf numFmtId="0" fontId="0" fillId="0" borderId="2" xfId="0" applyFont="1" applyBorder="1"/>
    <xf numFmtId="0" fontId="40" fillId="0" borderId="0" xfId="0" applyFont="1" applyFill="1" applyAlignment="1">
      <alignment horizontal="center" vertical="center"/>
    </xf>
    <xf numFmtId="0" fontId="0" fillId="2" borderId="2" xfId="0" applyFill="1" applyBorder="1"/>
    <xf numFmtId="0" fontId="0" fillId="2" borderId="10" xfId="0" applyFill="1" applyBorder="1"/>
    <xf numFmtId="0" fontId="0" fillId="2" borderId="9" xfId="0" applyFill="1" applyBorder="1"/>
    <xf numFmtId="9" fontId="9" fillId="0" borderId="1" xfId="0" applyNumberFormat="1" applyFont="1" applyFill="1" applyBorder="1" applyAlignment="1">
      <alignment horizontal="center" vertical="center"/>
    </xf>
    <xf numFmtId="9" fontId="41" fillId="2" borderId="1" xfId="0" applyNumberFormat="1" applyFont="1" applyFill="1" applyBorder="1" applyAlignment="1">
      <alignment horizontal="center" vertical="center"/>
    </xf>
    <xf numFmtId="0" fontId="42" fillId="0" borderId="0" xfId="0" applyFont="1"/>
    <xf numFmtId="0" fontId="13" fillId="0" borderId="0" xfId="0" applyFont="1" applyBorder="1" applyAlignment="1">
      <alignment horizontal="justify" vertical="center"/>
    </xf>
    <xf numFmtId="0" fontId="0" fillId="0" borderId="0" xfId="0" applyBorder="1" applyAlignment="1">
      <alignment horizontal="center"/>
    </xf>
    <xf numFmtId="2" fontId="0" fillId="0" borderId="0" xfId="0" applyNumberFormat="1" applyBorder="1" applyAlignment="1">
      <alignment horizontal="center"/>
    </xf>
    <xf numFmtId="0" fontId="22" fillId="0" borderId="0" xfId="0" applyFont="1" applyBorder="1" applyAlignment="1">
      <alignment vertical="top" wrapText="1"/>
    </xf>
    <xf numFmtId="0" fontId="22" fillId="0" borderId="0" xfId="0" applyFont="1" applyBorder="1"/>
    <xf numFmtId="0" fontId="0" fillId="0" borderId="1" xfId="0" applyFont="1" applyBorder="1" applyAlignment="1">
      <alignment horizontal="center"/>
    </xf>
    <xf numFmtId="0" fontId="35" fillId="0" borderId="1" xfId="0" applyFont="1" applyFill="1" applyBorder="1" applyAlignment="1">
      <alignment horizontal="center" vertical="center"/>
    </xf>
    <xf numFmtId="0" fontId="35" fillId="0" borderId="1" xfId="0" applyFont="1" applyBorder="1" applyAlignment="1">
      <alignment horizontal="center" vertical="center"/>
    </xf>
    <xf numFmtId="0" fontId="0" fillId="5" borderId="1" xfId="0" applyFont="1" applyFill="1" applyBorder="1" applyAlignment="1">
      <alignment horizontal="center"/>
    </xf>
    <xf numFmtId="0" fontId="0" fillId="5" borderId="13" xfId="0" applyFill="1" applyBorder="1" applyAlignment="1">
      <alignment horizontal="center"/>
    </xf>
    <xf numFmtId="0" fontId="25" fillId="0" borderId="0" xfId="0" applyFont="1" applyBorder="1" applyAlignment="1">
      <alignment horizontal="center" vertical="center"/>
    </xf>
    <xf numFmtId="0" fontId="13" fillId="0" borderId="0" xfId="0" applyFont="1" applyBorder="1" applyAlignment="1">
      <alignment vertical="center"/>
    </xf>
    <xf numFmtId="1" fontId="1" fillId="0" borderId="1" xfId="0" applyNumberFormat="1" applyFont="1" applyBorder="1" applyAlignment="1">
      <alignment horizontal="center"/>
    </xf>
    <xf numFmtId="1" fontId="1" fillId="0" borderId="1" xfId="0" applyNumberFormat="1" applyFont="1" applyFill="1" applyBorder="1" applyAlignment="1">
      <alignment horizontal="center"/>
    </xf>
    <xf numFmtId="0" fontId="0" fillId="0" borderId="13" xfId="0" applyFill="1" applyBorder="1" applyAlignment="1">
      <alignment horizontal="center"/>
    </xf>
    <xf numFmtId="0" fontId="0" fillId="5" borderId="1" xfId="0" quotePrefix="1" applyFill="1" applyBorder="1" applyAlignment="1">
      <alignment horizontal="center"/>
    </xf>
    <xf numFmtId="0" fontId="25" fillId="0" borderId="0" xfId="0" applyFont="1" applyBorder="1" applyAlignment="1">
      <alignment vertical="center"/>
    </xf>
    <xf numFmtId="0" fontId="0" fillId="0" borderId="1" xfId="0" applyFont="1" applyFill="1" applyBorder="1" applyAlignment="1">
      <alignment horizontal="center"/>
    </xf>
    <xf numFmtId="0" fontId="33" fillId="0" borderId="1" xfId="0" applyFont="1" applyFill="1" applyBorder="1" applyAlignment="1">
      <alignment horizontal="center"/>
    </xf>
    <xf numFmtId="1" fontId="0" fillId="0" borderId="1" xfId="0" applyNumberFormat="1" applyBorder="1"/>
    <xf numFmtId="1" fontId="0" fillId="5" borderId="1" xfId="0" applyNumberFormat="1" applyFill="1" applyBorder="1" applyAlignment="1">
      <alignment horizontal="center"/>
    </xf>
    <xf numFmtId="1" fontId="1" fillId="5" borderId="1" xfId="0" applyNumberFormat="1" applyFont="1" applyFill="1" applyBorder="1" applyAlignment="1">
      <alignment horizontal="center"/>
    </xf>
    <xf numFmtId="1" fontId="1" fillId="0" borderId="1" xfId="0" applyNumberFormat="1" applyFont="1" applyBorder="1"/>
    <xf numFmtId="0" fontId="0" fillId="0" borderId="1" xfId="0" applyFont="1" applyBorder="1" applyAlignment="1">
      <alignment horizontal="center" vertical="center" wrapText="1"/>
    </xf>
    <xf numFmtId="0" fontId="43" fillId="0" borderId="0" xfId="0" applyFont="1" applyAlignment="1">
      <alignment horizontal="center" vertical="center"/>
    </xf>
    <xf numFmtId="0" fontId="44" fillId="0" borderId="0" xfId="0" applyFont="1" applyAlignment="1">
      <alignment horizontal="center"/>
    </xf>
    <xf numFmtId="0" fontId="44" fillId="0" borderId="1" xfId="0" applyFont="1" applyBorder="1" applyAlignment="1">
      <alignment horizontal="center"/>
    </xf>
    <xf numFmtId="0" fontId="44" fillId="0" borderId="2" xfId="0" applyFont="1" applyBorder="1"/>
    <xf numFmtId="0" fontId="22" fillId="0" borderId="0" xfId="0" applyFont="1" applyBorder="1" applyAlignment="1">
      <alignment vertical="center" wrapText="1"/>
    </xf>
    <xf numFmtId="0" fontId="45" fillId="0" borderId="2" xfId="0" applyFont="1" applyBorder="1"/>
    <xf numFmtId="9" fontId="21" fillId="0" borderId="1" xfId="0" quotePrefix="1" applyNumberFormat="1" applyFont="1" applyFill="1" applyBorder="1" applyAlignment="1">
      <alignment horizontal="center" vertical="center"/>
    </xf>
    <xf numFmtId="9" fontId="1" fillId="0" borderId="0" xfId="0" applyNumberFormat="1" applyFont="1" applyBorder="1" applyAlignment="1">
      <alignment horizontal="center"/>
    </xf>
    <xf numFmtId="0" fontId="1" fillId="2" borderId="2" xfId="0" applyFont="1" applyFill="1" applyBorder="1"/>
    <xf numFmtId="0" fontId="1" fillId="0" borderId="2" xfId="0" applyFont="1" applyBorder="1"/>
    <xf numFmtId="2" fontId="0" fillId="5" borderId="1" xfId="0" applyNumberFormat="1" applyFill="1" applyBorder="1" applyAlignment="1">
      <alignment horizontal="center"/>
    </xf>
    <xf numFmtId="2" fontId="0" fillId="5" borderId="13" xfId="0" applyNumberFormat="1" applyFill="1" applyBorder="1" applyAlignment="1">
      <alignment horizontal="center"/>
    </xf>
    <xf numFmtId="2" fontId="0" fillId="0" borderId="1" xfId="0" applyNumberFormat="1" applyBorder="1" applyAlignment="1">
      <alignment horizontal="center"/>
    </xf>
    <xf numFmtId="0" fontId="46" fillId="2" borderId="2" xfId="0" applyFont="1" applyFill="1" applyBorder="1"/>
    <xf numFmtId="0" fontId="36" fillId="2" borderId="6" xfId="0" applyFont="1" applyFill="1" applyBorder="1" applyAlignment="1">
      <alignment horizontal="left" vertical="top" wrapText="1"/>
    </xf>
    <xf numFmtId="0" fontId="36" fillId="0" borderId="6" xfId="0" applyFont="1" applyBorder="1" applyAlignment="1">
      <alignment horizontal="left" vertical="top" wrapText="1"/>
    </xf>
    <xf numFmtId="0" fontId="37" fillId="0" borderId="0" xfId="0" applyFont="1"/>
    <xf numFmtId="0" fontId="37" fillId="0" borderId="0" xfId="0" applyFont="1" applyFill="1"/>
    <xf numFmtId="0" fontId="0" fillId="0" borderId="9" xfId="0" applyBorder="1" applyAlignment="1">
      <alignment horizontal="center"/>
    </xf>
    <xf numFmtId="0" fontId="1" fillId="2" borderId="2" xfId="0" applyFont="1" applyFill="1" applyBorder="1" applyAlignment="1">
      <alignment horizontal="center"/>
    </xf>
    <xf numFmtId="0" fontId="0" fillId="2" borderId="10" xfId="0" applyFill="1" applyBorder="1" applyAlignment="1">
      <alignment horizontal="center"/>
    </xf>
    <xf numFmtId="0" fontId="0" fillId="2" borderId="9" xfId="0" applyFill="1" applyBorder="1" applyAlignment="1">
      <alignment horizontal="center"/>
    </xf>
    <xf numFmtId="0" fontId="0" fillId="2" borderId="5" xfId="0" applyFill="1" applyBorder="1" applyAlignment="1">
      <alignment horizontal="right"/>
    </xf>
    <xf numFmtId="0" fontId="35" fillId="0" borderId="13" xfId="0" applyFont="1" applyFill="1" applyBorder="1" applyAlignment="1">
      <alignment horizontal="center" vertical="center"/>
    </xf>
    <xf numFmtId="0" fontId="35" fillId="2" borderId="13" xfId="0" applyFont="1" applyFill="1" applyBorder="1" applyAlignment="1">
      <alignment horizontal="center" vertical="center"/>
    </xf>
    <xf numFmtId="9" fontId="21" fillId="2" borderId="16" xfId="0" applyNumberFormat="1" applyFont="1" applyFill="1" applyBorder="1" applyAlignment="1">
      <alignment horizontal="center" vertical="center"/>
    </xf>
    <xf numFmtId="9" fontId="21" fillId="0" borderId="16" xfId="0" applyNumberFormat="1" applyFont="1" applyFill="1" applyBorder="1" applyAlignment="1">
      <alignment horizontal="center" vertical="center"/>
    </xf>
    <xf numFmtId="0" fontId="0" fillId="2" borderId="2" xfId="0" applyFill="1" applyBorder="1" applyAlignment="1">
      <alignment horizontal="left" vertical="top" wrapText="1"/>
    </xf>
    <xf numFmtId="0" fontId="0" fillId="2" borderId="10" xfId="0" applyFill="1" applyBorder="1" applyAlignment="1">
      <alignment horizontal="left" vertical="top" wrapText="1"/>
    </xf>
    <xf numFmtId="0" fontId="0" fillId="2" borderId="9" xfId="0" applyFill="1" applyBorder="1" applyAlignment="1">
      <alignment horizontal="left" vertical="top" wrapText="1"/>
    </xf>
    <xf numFmtId="9" fontId="21" fillId="2" borderId="13" xfId="0" applyNumberFormat="1" applyFont="1" applyFill="1" applyBorder="1" applyAlignment="1">
      <alignment horizontal="center" vertical="center"/>
    </xf>
    <xf numFmtId="9" fontId="21" fillId="0" borderId="13" xfId="0" applyNumberFormat="1" applyFont="1" applyFill="1" applyBorder="1" applyAlignment="1">
      <alignment horizontal="center" vertical="center"/>
    </xf>
    <xf numFmtId="0" fontId="37" fillId="0" borderId="0" xfId="0" applyFont="1"/>
    <xf numFmtId="0" fontId="0" fillId="6" borderId="1" xfId="0" applyFill="1" applyBorder="1" applyAlignment="1">
      <alignment horizontal="center"/>
    </xf>
    <xf numFmtId="165" fontId="1" fillId="0" borderId="1" xfId="0" applyNumberFormat="1" applyFont="1" applyBorder="1"/>
    <xf numFmtId="0" fontId="1" fillId="7" borderId="0" xfId="0" applyFont="1" applyFill="1"/>
    <xf numFmtId="0" fontId="9" fillId="7" borderId="0" xfId="0" applyFont="1" applyFill="1"/>
    <xf numFmtId="0" fontId="1" fillId="6" borderId="1" xfId="0" applyFont="1" applyFill="1" applyBorder="1" applyAlignment="1">
      <alignment horizontal="center"/>
    </xf>
    <xf numFmtId="0" fontId="0" fillId="0" borderId="1" xfId="0" applyBorder="1" applyAlignment="1">
      <alignment horizontal="center" vertical="center"/>
    </xf>
    <xf numFmtId="0" fontId="0" fillId="6" borderId="1" xfId="0" applyFill="1" applyBorder="1" applyAlignment="1">
      <alignment horizontal="center" vertical="center"/>
    </xf>
    <xf numFmtId="0" fontId="0" fillId="8" borderId="1" xfId="0" applyFill="1" applyBorder="1"/>
    <xf numFmtId="0" fontId="6" fillId="0" borderId="0" xfId="0" applyFont="1" applyBorder="1"/>
    <xf numFmtId="0" fontId="0" fillId="6" borderId="1" xfId="0" applyFill="1" applyBorder="1"/>
    <xf numFmtId="0" fontId="0" fillId="2" borderId="2" xfId="0" applyFill="1" applyBorder="1" applyAlignment="1">
      <alignment horizontal="left" vertical="top" wrapText="1"/>
    </xf>
    <xf numFmtId="0" fontId="0" fillId="2" borderId="10" xfId="0" applyFill="1" applyBorder="1" applyAlignment="1">
      <alignment horizontal="left" vertical="top" wrapText="1"/>
    </xf>
    <xf numFmtId="0" fontId="0" fillId="2" borderId="9" xfId="0" applyFill="1" applyBorder="1" applyAlignment="1">
      <alignment horizontal="left" vertical="top" wrapText="1"/>
    </xf>
    <xf numFmtId="0" fontId="23" fillId="0" borderId="0" xfId="0" applyFont="1" applyBorder="1" applyAlignment="1">
      <alignment horizontal="center" vertical="center" wrapText="1"/>
    </xf>
    <xf numFmtId="0" fontId="23" fillId="0" borderId="0" xfId="0" applyFont="1" applyBorder="1" applyAlignment="1">
      <alignment vertical="center" wrapText="1"/>
    </xf>
    <xf numFmtId="0" fontId="22" fillId="0" borderId="0" xfId="0" applyFont="1" applyBorder="1"/>
    <xf numFmtId="0" fontId="37" fillId="0" borderId="0" xfId="0" applyFont="1"/>
    <xf numFmtId="0" fontId="0" fillId="2" borderId="2" xfId="0" applyFill="1" applyBorder="1" applyAlignment="1">
      <alignment horizontal="left" vertical="top" wrapText="1"/>
    </xf>
    <xf numFmtId="0" fontId="0" fillId="2" borderId="10" xfId="0" applyFill="1" applyBorder="1" applyAlignment="1">
      <alignment horizontal="left" vertical="top" wrapText="1"/>
    </xf>
    <xf numFmtId="0" fontId="0" fillId="2" borderId="9" xfId="0" applyFill="1" applyBorder="1" applyAlignment="1">
      <alignment horizontal="left" vertical="top" wrapText="1"/>
    </xf>
    <xf numFmtId="0" fontId="25" fillId="0" borderId="0" xfId="0" applyFont="1" applyBorder="1" applyAlignment="1">
      <alignment vertical="center"/>
    </xf>
    <xf numFmtId="0" fontId="22" fillId="0" borderId="0" xfId="0" applyFont="1" applyBorder="1"/>
    <xf numFmtId="0" fontId="37" fillId="0" borderId="0" xfId="0" applyFont="1"/>
    <xf numFmtId="0" fontId="0" fillId="0" borderId="5" xfId="0" applyFill="1" applyBorder="1" applyAlignment="1">
      <alignment horizontal="right"/>
    </xf>
    <xf numFmtId="0" fontId="47" fillId="0" borderId="0" xfId="0" applyFont="1"/>
    <xf numFmtId="0" fontId="36" fillId="2" borderId="15" xfId="0" applyFont="1" applyFill="1" applyBorder="1" applyAlignment="1">
      <alignment horizontal="left" vertical="top" wrapText="1"/>
    </xf>
    <xf numFmtId="0" fontId="0" fillId="2" borderId="13" xfId="0" applyFill="1" applyBorder="1"/>
    <xf numFmtId="0" fontId="36" fillId="0" borderId="15" xfId="0" applyFont="1" applyFill="1" applyBorder="1" applyAlignment="1">
      <alignment horizontal="left" vertical="top" wrapText="1"/>
    </xf>
    <xf numFmtId="0" fontId="37" fillId="0" borderId="0" xfId="0" applyFont="1"/>
    <xf numFmtId="0" fontId="0" fillId="2" borderId="16" xfId="0" applyFill="1" applyBorder="1"/>
    <xf numFmtId="0" fontId="0" fillId="2" borderId="34" xfId="0" applyFill="1" applyBorder="1"/>
    <xf numFmtId="0" fontId="37" fillId="0" borderId="0" xfId="0" applyFont="1"/>
    <xf numFmtId="0" fontId="36" fillId="0" borderId="34" xfId="0" applyFont="1" applyFill="1" applyBorder="1" applyAlignment="1">
      <alignment horizontal="left" vertical="top" wrapText="1"/>
    </xf>
    <xf numFmtId="0" fontId="1" fillId="0" borderId="1" xfId="0" applyNumberFormat="1" applyFont="1" applyBorder="1" applyAlignment="1">
      <alignment horizontal="center"/>
    </xf>
    <xf numFmtId="0" fontId="1" fillId="0" borderId="1" xfId="0" applyNumberFormat="1" applyFont="1" applyFill="1" applyBorder="1" applyAlignment="1">
      <alignment horizontal="center"/>
    </xf>
    <xf numFmtId="9" fontId="21" fillId="0" borderId="13" xfId="0" applyNumberFormat="1" applyFont="1" applyFill="1" applyBorder="1" applyAlignment="1">
      <alignment horizontal="center" vertical="center"/>
    </xf>
    <xf numFmtId="0" fontId="37" fillId="0" borderId="0" xfId="0" applyFont="1"/>
    <xf numFmtId="0" fontId="1" fillId="2" borderId="3" xfId="0" applyFont="1" applyFill="1" applyBorder="1"/>
    <xf numFmtId="0" fontId="35" fillId="0" borderId="13" xfId="0" applyFont="1" applyBorder="1" applyAlignment="1">
      <alignment horizontal="center" vertical="center"/>
    </xf>
    <xf numFmtId="9" fontId="21" fillId="0" borderId="7" xfId="0" applyNumberFormat="1" applyFont="1" applyFill="1" applyBorder="1" applyAlignment="1">
      <alignment horizontal="center" vertical="center"/>
    </xf>
    <xf numFmtId="0" fontId="0" fillId="0" borderId="7" xfId="0" applyBorder="1"/>
    <xf numFmtId="0" fontId="0" fillId="0" borderId="8" xfId="0" applyBorder="1"/>
    <xf numFmtId="0" fontId="1" fillId="0" borderId="0" xfId="0" applyFont="1" applyFill="1"/>
    <xf numFmtId="0" fontId="9" fillId="0" borderId="0" xfId="0" applyFont="1" applyFill="1"/>
    <xf numFmtId="0" fontId="1" fillId="2" borderId="2" xfId="0" applyFont="1" applyFill="1" applyBorder="1" applyAlignment="1">
      <alignment horizontal="left"/>
    </xf>
    <xf numFmtId="0" fontId="48" fillId="0" borderId="1" xfId="0" applyFont="1" applyBorder="1" applyAlignment="1">
      <alignment horizontal="center"/>
    </xf>
    <xf numFmtId="0" fontId="49" fillId="5" borderId="1" xfId="0" applyFont="1" applyFill="1" applyBorder="1" applyAlignment="1">
      <alignment horizontal="center"/>
    </xf>
    <xf numFmtId="0" fontId="0" fillId="0" borderId="0" xfId="0" applyFill="1" applyBorder="1"/>
    <xf numFmtId="9" fontId="0" fillId="0" borderId="0" xfId="0" applyNumberFormat="1"/>
    <xf numFmtId="0" fontId="44" fillId="0" borderId="1" xfId="0" applyFont="1" applyFill="1" applyBorder="1" applyAlignment="1">
      <alignment horizontal="center"/>
    </xf>
    <xf numFmtId="0" fontId="50" fillId="2" borderId="1" xfId="0" applyFont="1" applyFill="1" applyBorder="1" applyAlignment="1">
      <alignment horizontal="center" vertical="center"/>
    </xf>
    <xf numFmtId="9" fontId="19" fillId="2" borderId="1" xfId="0" applyNumberFormat="1" applyFont="1" applyFill="1" applyBorder="1" applyAlignment="1">
      <alignment horizontal="center" vertical="center"/>
    </xf>
    <xf numFmtId="9" fontId="19" fillId="2" borderId="2" xfId="0" applyNumberFormat="1" applyFont="1" applyFill="1" applyBorder="1" applyAlignment="1">
      <alignment horizontal="center" vertical="center"/>
    </xf>
    <xf numFmtId="0" fontId="51" fillId="0" borderId="1" xfId="0" applyFont="1" applyFill="1" applyBorder="1" applyAlignment="1">
      <alignment horizontal="center"/>
    </xf>
    <xf numFmtId="0" fontId="50" fillId="0" borderId="1" xfId="0" applyFont="1" applyBorder="1" applyAlignment="1">
      <alignment horizontal="center" vertical="center"/>
    </xf>
    <xf numFmtId="0" fontId="50" fillId="0" borderId="1" xfId="0" applyFont="1" applyFill="1" applyBorder="1" applyAlignment="1">
      <alignment horizontal="center" vertical="center"/>
    </xf>
    <xf numFmtId="9" fontId="19" fillId="0" borderId="2" xfId="0" applyNumberFormat="1" applyFont="1" applyFill="1" applyBorder="1" applyAlignment="1">
      <alignment horizontal="center" vertical="center"/>
    </xf>
    <xf numFmtId="0" fontId="0" fillId="2" borderId="10" xfId="0" applyFill="1" applyBorder="1" applyAlignment="1">
      <alignment horizontal="left" vertical="top" wrapText="1"/>
    </xf>
    <xf numFmtId="9" fontId="21" fillId="2" borderId="15" xfId="0" applyNumberFormat="1" applyFont="1" applyFill="1" applyBorder="1" applyAlignment="1">
      <alignment horizontal="center" vertical="center"/>
    </xf>
    <xf numFmtId="9" fontId="21" fillId="0" borderId="13" xfId="0" applyNumberFormat="1" applyFont="1" applyFill="1" applyBorder="1" applyAlignment="1">
      <alignment horizontal="center" vertical="center"/>
    </xf>
    <xf numFmtId="0" fontId="23" fillId="0" borderId="0" xfId="0" applyFont="1" applyBorder="1" applyAlignment="1">
      <alignment horizontal="center" vertical="center" wrapText="1"/>
    </xf>
    <xf numFmtId="0" fontId="23" fillId="0" borderId="0" xfId="0" applyFont="1" applyBorder="1" applyAlignment="1">
      <alignment vertical="center" wrapText="1"/>
    </xf>
    <xf numFmtId="0" fontId="25" fillId="0" borderId="0" xfId="0" applyFont="1" applyBorder="1" applyAlignment="1">
      <alignment vertical="center"/>
    </xf>
    <xf numFmtId="0" fontId="22" fillId="0" borderId="0" xfId="0" applyFont="1" applyBorder="1"/>
    <xf numFmtId="0" fontId="37" fillId="0" borderId="0" xfId="0" applyFont="1"/>
    <xf numFmtId="0" fontId="19" fillId="0" borderId="2" xfId="0" applyFont="1" applyBorder="1" applyAlignment="1">
      <alignment horizontal="center"/>
    </xf>
    <xf numFmtId="0" fontId="0" fillId="5" borderId="10" xfId="0" applyFill="1" applyBorder="1"/>
    <xf numFmtId="0" fontId="19" fillId="2" borderId="2" xfId="0" applyFont="1" applyFill="1" applyBorder="1" applyAlignment="1">
      <alignment horizontal="center"/>
    </xf>
    <xf numFmtId="0" fontId="44" fillId="0" borderId="1" xfId="0" applyFont="1" applyBorder="1"/>
    <xf numFmtId="0" fontId="0" fillId="2" borderId="1" xfId="0" applyFill="1" applyBorder="1"/>
    <xf numFmtId="0" fontId="0" fillId="2" borderId="1" xfId="0" applyFill="1" applyBorder="1" applyAlignment="1">
      <alignment horizontal="left" vertical="top" wrapText="1"/>
    </xf>
    <xf numFmtId="0" fontId="0" fillId="5" borderId="0" xfId="0" applyFill="1"/>
    <xf numFmtId="0" fontId="1" fillId="2" borderId="1" xfId="0" applyFont="1" applyFill="1" applyBorder="1"/>
    <xf numFmtId="0" fontId="0" fillId="2" borderId="5" xfId="0" applyFill="1" applyBorder="1"/>
    <xf numFmtId="0" fontId="0" fillId="0" borderId="5" xfId="0" applyFill="1" applyBorder="1"/>
    <xf numFmtId="0" fontId="0" fillId="0" borderId="5" xfId="0" applyBorder="1"/>
    <xf numFmtId="0" fontId="0" fillId="5" borderId="5" xfId="0" applyFill="1" applyBorder="1"/>
    <xf numFmtId="0" fontId="1" fillId="0" borderId="5" xfId="0" applyFont="1" applyBorder="1"/>
    <xf numFmtId="0" fontId="11" fillId="0" borderId="1" xfId="0" applyFont="1" applyBorder="1"/>
    <xf numFmtId="0" fontId="11" fillId="2" borderId="2" xfId="0" applyFont="1" applyFill="1" applyBorder="1"/>
    <xf numFmtId="0" fontId="35" fillId="2" borderId="15" xfId="0" applyFont="1" applyFill="1" applyBorder="1" applyAlignment="1">
      <alignment horizontal="center" vertical="center"/>
    </xf>
    <xf numFmtId="9" fontId="21" fillId="2" borderId="3" xfId="0" applyNumberFormat="1" applyFont="1" applyFill="1" applyBorder="1" applyAlignment="1">
      <alignment horizontal="center" vertical="center"/>
    </xf>
    <xf numFmtId="9" fontId="21" fillId="0" borderId="13" xfId="0" applyNumberFormat="1" applyFont="1" applyFill="1" applyBorder="1" applyAlignment="1">
      <alignment horizontal="center" vertical="center"/>
    </xf>
    <xf numFmtId="0" fontId="7" fillId="0" borderId="1" xfId="0" applyFont="1" applyFill="1" applyBorder="1" applyAlignment="1">
      <alignment horizontal="center"/>
    </xf>
    <xf numFmtId="0" fontId="35" fillId="0" borderId="1" xfId="0" applyFont="1" applyBorder="1"/>
    <xf numFmtId="0" fontId="37" fillId="0" borderId="0" xfId="0" applyFont="1"/>
    <xf numFmtId="0" fontId="52" fillId="0" borderId="0" xfId="0" applyFont="1" applyAlignment="1">
      <alignment vertical="top"/>
    </xf>
    <xf numFmtId="0" fontId="36" fillId="0" borderId="0" xfId="0" applyFont="1" applyAlignment="1">
      <alignment vertical="top"/>
    </xf>
    <xf numFmtId="0" fontId="36" fillId="0" borderId="16" xfId="0" applyFont="1" applyBorder="1" applyAlignment="1">
      <alignment vertical="top"/>
    </xf>
    <xf numFmtId="0" fontId="36" fillId="0" borderId="13" xfId="0" applyFont="1" applyFill="1" applyBorder="1" applyAlignment="1">
      <alignment horizontal="left" vertical="top" wrapText="1"/>
    </xf>
    <xf numFmtId="0" fontId="0" fillId="2" borderId="2" xfId="0" applyFill="1" applyBorder="1" applyAlignment="1">
      <alignment horizontal="left" vertical="top" wrapText="1"/>
    </xf>
    <xf numFmtId="0" fontId="0" fillId="2" borderId="10" xfId="0" applyFill="1" applyBorder="1" applyAlignment="1">
      <alignment horizontal="left" vertical="top" wrapText="1"/>
    </xf>
    <xf numFmtId="0" fontId="0" fillId="2" borderId="9" xfId="0" applyFill="1" applyBorder="1" applyAlignment="1">
      <alignment horizontal="left" vertical="top" wrapText="1"/>
    </xf>
    <xf numFmtId="0" fontId="23" fillId="0" borderId="0" xfId="0" applyFont="1" applyBorder="1" applyAlignment="1">
      <alignment horizontal="center" vertical="center" wrapText="1"/>
    </xf>
    <xf numFmtId="0" fontId="23" fillId="0" borderId="0" xfId="0" applyFont="1" applyBorder="1" applyAlignment="1">
      <alignment vertical="center" wrapText="1"/>
    </xf>
    <xf numFmtId="0" fontId="25" fillId="0" borderId="0" xfId="0" applyFont="1" applyBorder="1" applyAlignment="1">
      <alignment vertical="center"/>
    </xf>
    <xf numFmtId="0" fontId="22" fillId="0" borderId="0" xfId="0" applyFont="1" applyBorder="1"/>
    <xf numFmtId="0" fontId="37" fillId="0" borderId="0" xfId="0" applyFont="1"/>
    <xf numFmtId="9" fontId="19" fillId="0" borderId="1" xfId="0" quotePrefix="1" applyNumberFormat="1" applyFont="1" applyFill="1" applyBorder="1" applyAlignment="1">
      <alignment horizontal="center" vertical="center"/>
    </xf>
    <xf numFmtId="0" fontId="11" fillId="2" borderId="1" xfId="0" applyFont="1" applyFill="1" applyBorder="1"/>
    <xf numFmtId="0" fontId="53" fillId="2" borderId="2" xfId="0" applyFont="1" applyFill="1" applyBorder="1"/>
    <xf numFmtId="0" fontId="35" fillId="0" borderId="2" xfId="0" applyFont="1" applyBorder="1"/>
    <xf numFmtId="0" fontId="0" fillId="2" borderId="4" xfId="0" applyFill="1" applyBorder="1"/>
    <xf numFmtId="0" fontId="1" fillId="2" borderId="7" xfId="0" applyFont="1" applyFill="1" applyBorder="1"/>
    <xf numFmtId="0" fontId="0" fillId="2" borderId="12" xfId="0" applyFill="1" applyBorder="1"/>
    <xf numFmtId="0" fontId="0" fillId="2" borderId="8" xfId="0" applyFill="1" applyBorder="1"/>
    <xf numFmtId="0" fontId="44" fillId="2" borderId="2" xfId="0" applyFont="1" applyFill="1" applyBorder="1"/>
    <xf numFmtId="0" fontId="33" fillId="0" borderId="10" xfId="0" applyFont="1" applyBorder="1"/>
    <xf numFmtId="0" fontId="33" fillId="2" borderId="10" xfId="0" applyFont="1" applyFill="1" applyBorder="1"/>
    <xf numFmtId="0" fontId="33" fillId="2" borderId="9" xfId="0" applyFont="1" applyFill="1" applyBorder="1"/>
    <xf numFmtId="0" fontId="54" fillId="2" borderId="2" xfId="0" applyFont="1" applyFill="1" applyBorder="1"/>
    <xf numFmtId="0" fontId="33" fillId="9" borderId="10" xfId="0" applyFont="1" applyFill="1" applyBorder="1"/>
    <xf numFmtId="0" fontId="33" fillId="9" borderId="9" xfId="0" applyFont="1" applyFill="1" applyBorder="1"/>
    <xf numFmtId="9" fontId="1" fillId="0" borderId="0" xfId="0" applyNumberFormat="1" applyFont="1" applyAlignment="1">
      <alignment horizontal="center"/>
    </xf>
    <xf numFmtId="0" fontId="33" fillId="2" borderId="0" xfId="0" applyFont="1" applyFill="1" applyAlignment="1">
      <alignment horizontal="center"/>
    </xf>
    <xf numFmtId="0" fontId="33" fillId="0" borderId="0" xfId="0" applyFont="1" applyAlignment="1">
      <alignment horizontal="center"/>
    </xf>
    <xf numFmtId="0" fontId="12" fillId="0" borderId="7" xfId="0" applyFont="1" applyBorder="1"/>
    <xf numFmtId="0" fontId="0" fillId="0" borderId="16" xfId="0" applyFill="1" applyBorder="1"/>
    <xf numFmtId="0" fontId="37" fillId="0" borderId="0" xfId="0" applyFont="1"/>
    <xf numFmtId="0" fontId="44" fillId="0" borderId="2" xfId="0" applyFont="1" applyFill="1" applyBorder="1"/>
    <xf numFmtId="0" fontId="21" fillId="0" borderId="2" xfId="0" applyFont="1" applyFill="1" applyBorder="1" applyAlignment="1">
      <alignment horizontal="center"/>
    </xf>
    <xf numFmtId="0" fontId="55" fillId="0" borderId="0" xfId="0" applyFont="1"/>
    <xf numFmtId="0" fontId="6" fillId="0" borderId="2" xfId="0" applyFont="1" applyBorder="1"/>
    <xf numFmtId="0" fontId="41" fillId="0" borderId="2" xfId="0" applyFont="1" applyBorder="1" applyAlignment="1">
      <alignment horizontal="left" vertical="top" wrapText="1"/>
    </xf>
    <xf numFmtId="0" fontId="0" fillId="0" borderId="0" xfId="0" applyAlignment="1">
      <alignment horizontal="center" vertical="top"/>
    </xf>
    <xf numFmtId="0" fontId="1" fillId="0" borderId="0" xfId="0" applyFont="1" applyAlignment="1">
      <alignment vertical="top"/>
    </xf>
    <xf numFmtId="0" fontId="1" fillId="0" borderId="0" xfId="0" applyFont="1" applyAlignment="1">
      <alignment horizontal="left" vertical="top"/>
    </xf>
    <xf numFmtId="0" fontId="6" fillId="2" borderId="2" xfId="0" applyFont="1" applyFill="1" applyBorder="1"/>
    <xf numFmtId="0" fontId="41" fillId="2" borderId="2" xfId="0" applyFont="1" applyFill="1" applyBorder="1"/>
    <xf numFmtId="0" fontId="41" fillId="0" borderId="2" xfId="0" applyFont="1" applyBorder="1"/>
    <xf numFmtId="0" fontId="6" fillId="0" borderId="0" xfId="0" applyFont="1" applyAlignment="1">
      <alignment vertical="top"/>
    </xf>
    <xf numFmtId="0" fontId="56" fillId="0" borderId="0" xfId="0" applyFont="1" applyBorder="1"/>
    <xf numFmtId="0" fontId="50" fillId="2" borderId="15" xfId="0" applyFont="1" applyFill="1" applyBorder="1" applyAlignment="1">
      <alignment horizontal="center" vertical="center"/>
    </xf>
    <xf numFmtId="0" fontId="50" fillId="0" borderId="13" xfId="0" applyFont="1" applyFill="1" applyBorder="1" applyAlignment="1">
      <alignment horizontal="center" vertical="center"/>
    </xf>
    <xf numFmtId="0" fontId="0" fillId="2" borderId="2" xfId="0" applyFill="1" applyBorder="1" applyAlignment="1">
      <alignment horizontal="left" vertical="top" wrapText="1"/>
    </xf>
    <xf numFmtId="0" fontId="0" fillId="2" borderId="10" xfId="0" applyFill="1" applyBorder="1" applyAlignment="1">
      <alignment horizontal="left" vertical="top" wrapText="1"/>
    </xf>
    <xf numFmtId="0" fontId="0" fillId="2" borderId="9" xfId="0" applyFill="1" applyBorder="1" applyAlignment="1">
      <alignment horizontal="left" vertical="top" wrapText="1"/>
    </xf>
    <xf numFmtId="9" fontId="21" fillId="0" borderId="13" xfId="0" applyNumberFormat="1" applyFont="1" applyFill="1" applyBorder="1" applyAlignment="1">
      <alignment horizontal="center" vertical="center"/>
    </xf>
    <xf numFmtId="9" fontId="21" fillId="2" borderId="15" xfId="0" applyNumberFormat="1" applyFont="1" applyFill="1" applyBorder="1" applyAlignment="1">
      <alignment horizontal="center" vertical="center"/>
    </xf>
    <xf numFmtId="0" fontId="23" fillId="0" borderId="0" xfId="0" applyFont="1" applyBorder="1" applyAlignment="1">
      <alignment vertical="center" wrapText="1"/>
    </xf>
    <xf numFmtId="0" fontId="23" fillId="0" borderId="0" xfId="0" applyFont="1" applyBorder="1" applyAlignment="1">
      <alignment horizontal="center" vertical="center" wrapText="1"/>
    </xf>
    <xf numFmtId="0" fontId="25" fillId="0" borderId="0" xfId="0" applyFont="1" applyBorder="1" applyAlignment="1">
      <alignment vertical="center"/>
    </xf>
    <xf numFmtId="0" fontId="22" fillId="0" borderId="0" xfId="0" applyFont="1" applyBorder="1"/>
    <xf numFmtId="0" fontId="37" fillId="0" borderId="0" xfId="0" applyFont="1"/>
    <xf numFmtId="0" fontId="0" fillId="0" borderId="13" xfId="0" applyFill="1" applyBorder="1"/>
    <xf numFmtId="0" fontId="52" fillId="0" borderId="0" xfId="0" applyFont="1"/>
    <xf numFmtId="0" fontId="1" fillId="0" borderId="13" xfId="0" applyFont="1" applyFill="1" applyBorder="1" applyAlignment="1">
      <alignment horizontal="center"/>
    </xf>
    <xf numFmtId="0" fontId="0" fillId="0" borderId="34" xfId="0" applyBorder="1"/>
    <xf numFmtId="0" fontId="57" fillId="0" borderId="0" xfId="0" applyFont="1"/>
    <xf numFmtId="0" fontId="3" fillId="0" borderId="0" xfId="0" applyFont="1" applyAlignment="1">
      <alignment horizontal="left"/>
    </xf>
    <xf numFmtId="0" fontId="58" fillId="0" borderId="0" xfId="0" applyFont="1"/>
    <xf numFmtId="0" fontId="36" fillId="0" borderId="13" xfId="0" applyFont="1" applyBorder="1" applyAlignment="1">
      <alignment vertical="top"/>
    </xf>
    <xf numFmtId="0" fontId="5" fillId="0" borderId="2" xfId="0" applyFont="1" applyBorder="1"/>
    <xf numFmtId="9" fontId="19" fillId="0" borderId="1" xfId="0" applyNumberFormat="1" applyFont="1" applyFill="1" applyBorder="1" applyAlignment="1">
      <alignment horizontal="center" vertical="center"/>
    </xf>
    <xf numFmtId="9" fontId="19" fillId="2" borderId="15" xfId="0" applyNumberFormat="1" applyFont="1" applyFill="1" applyBorder="1" applyAlignment="1">
      <alignment horizontal="center" vertical="center"/>
    </xf>
    <xf numFmtId="9" fontId="19" fillId="2" borderId="3" xfId="0" applyNumberFormat="1" applyFont="1" applyFill="1" applyBorder="1" applyAlignment="1">
      <alignment horizontal="center" vertical="center"/>
    </xf>
    <xf numFmtId="9" fontId="19" fillId="0" borderId="16" xfId="0" applyNumberFormat="1" applyFont="1" applyFill="1" applyBorder="1" applyAlignment="1">
      <alignment horizontal="center" vertical="center"/>
    </xf>
    <xf numFmtId="9" fontId="19" fillId="0" borderId="13" xfId="0" applyNumberFormat="1" applyFont="1" applyFill="1" applyBorder="1" applyAlignment="1">
      <alignment horizontal="center" vertical="center"/>
    </xf>
    <xf numFmtId="164" fontId="1" fillId="0" borderId="1" xfId="0" applyNumberFormat="1" applyFont="1" applyBorder="1" applyAlignment="1">
      <alignment horizontal="center"/>
    </xf>
    <xf numFmtId="164" fontId="6" fillId="2" borderId="1" xfId="0" applyNumberFormat="1" applyFont="1" applyFill="1" applyBorder="1" applyAlignment="1">
      <alignment horizontal="center" vertical="center"/>
    </xf>
    <xf numFmtId="0" fontId="33" fillId="0" borderId="10" xfId="0" applyFont="1" applyFill="1" applyBorder="1"/>
    <xf numFmtId="0" fontId="33" fillId="0" borderId="9" xfId="0" applyFont="1" applyFill="1" applyBorder="1"/>
    <xf numFmtId="0" fontId="33" fillId="0" borderId="0" xfId="0" applyFont="1" applyFill="1" applyAlignment="1">
      <alignment horizontal="center"/>
    </xf>
    <xf numFmtId="0" fontId="0" fillId="0" borderId="2" xfId="0"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55" fillId="2" borderId="2" xfId="0" applyFont="1" applyFill="1" applyBorder="1" applyAlignment="1">
      <alignment horizontal="left" vertical="top" wrapText="1"/>
    </xf>
    <xf numFmtId="0" fontId="0" fillId="2" borderId="10" xfId="0" applyFill="1" applyBorder="1" applyAlignment="1">
      <alignment horizontal="left" vertical="top" wrapText="1"/>
    </xf>
    <xf numFmtId="0" fontId="33" fillId="0" borderId="2" xfId="0" applyFont="1" applyBorder="1" applyAlignment="1">
      <alignment horizontal="center"/>
    </xf>
    <xf numFmtId="0" fontId="33" fillId="0" borderId="10" xfId="0" applyFont="1" applyBorder="1" applyAlignment="1">
      <alignment horizontal="center"/>
    </xf>
    <xf numFmtId="0" fontId="33" fillId="0" borderId="9" xfId="0" applyFont="1" applyBorder="1" applyAlignment="1">
      <alignment horizontal="center"/>
    </xf>
    <xf numFmtId="0" fontId="1" fillId="0" borderId="1" xfId="0" applyFont="1" applyBorder="1" applyAlignment="1">
      <alignment horizontal="left" vertical="top" wrapText="1"/>
    </xf>
    <xf numFmtId="0" fontId="1" fillId="0" borderId="2" xfId="0" applyFont="1" applyBorder="1" applyAlignment="1">
      <alignment horizontal="left" vertical="top" wrapText="1"/>
    </xf>
    <xf numFmtId="0" fontId="33" fillId="2" borderId="7" xfId="0" applyFont="1" applyFill="1" applyBorder="1" applyAlignment="1">
      <alignment horizontal="center"/>
    </xf>
    <xf numFmtId="0" fontId="33" fillId="2" borderId="12" xfId="0" applyFont="1" applyFill="1" applyBorder="1" applyAlignment="1">
      <alignment horizontal="center"/>
    </xf>
    <xf numFmtId="0" fontId="33" fillId="2" borderId="8" xfId="0" applyFont="1" applyFill="1" applyBorder="1" applyAlignment="1">
      <alignment horizontal="center"/>
    </xf>
    <xf numFmtId="0" fontId="33" fillId="0" borderId="7" xfId="0" applyFont="1" applyBorder="1" applyAlignment="1">
      <alignment horizontal="center"/>
    </xf>
    <xf numFmtId="0" fontId="33" fillId="0" borderId="12" xfId="0" applyFont="1" applyBorder="1" applyAlignment="1">
      <alignment horizontal="center"/>
    </xf>
    <xf numFmtId="0" fontId="33" fillId="0" borderId="8" xfId="0" applyFont="1" applyBorder="1" applyAlignment="1">
      <alignment horizontal="center"/>
    </xf>
    <xf numFmtId="0" fontId="2" fillId="2" borderId="15" xfId="0" applyFont="1" applyFill="1" applyBorder="1" applyAlignment="1">
      <alignment horizontal="center" vertical="center"/>
    </xf>
    <xf numFmtId="0" fontId="2" fillId="2" borderId="13" xfId="0" applyFont="1" applyFill="1" applyBorder="1" applyAlignment="1">
      <alignment horizontal="center" vertical="center"/>
    </xf>
    <xf numFmtId="0" fontId="0" fillId="2" borderId="2" xfId="0" applyFill="1" applyBorder="1" applyAlignment="1">
      <alignment horizontal="left" vertical="top" wrapText="1"/>
    </xf>
    <xf numFmtId="0" fontId="0" fillId="2" borderId="9" xfId="0" applyFill="1" applyBorder="1" applyAlignment="1">
      <alignment horizontal="left" vertical="top" wrapText="1"/>
    </xf>
    <xf numFmtId="0" fontId="2" fillId="0" borderId="15" xfId="0" applyFont="1" applyFill="1" applyBorder="1" applyAlignment="1">
      <alignment horizontal="center" vertical="center"/>
    </xf>
    <xf numFmtId="0" fontId="2" fillId="0" borderId="13" xfId="0" applyFont="1" applyFill="1" applyBorder="1" applyAlignment="1">
      <alignment horizontal="center" vertical="center"/>
    </xf>
    <xf numFmtId="9" fontId="6" fillId="0" borderId="15" xfId="0" applyNumberFormat="1" applyFont="1" applyFill="1" applyBorder="1" applyAlignment="1">
      <alignment horizontal="center" vertical="center"/>
    </xf>
    <xf numFmtId="9" fontId="6" fillId="0" borderId="13" xfId="0" applyNumberFormat="1" applyFont="1" applyFill="1" applyBorder="1" applyAlignment="1">
      <alignment horizontal="center" vertical="center"/>
    </xf>
    <xf numFmtId="9" fontId="21" fillId="0" borderId="15" xfId="0" applyNumberFormat="1" applyFont="1" applyFill="1" applyBorder="1" applyAlignment="1">
      <alignment horizontal="center" vertical="center"/>
    </xf>
    <xf numFmtId="9" fontId="21" fillId="0" borderId="13" xfId="0" applyNumberFormat="1" applyFont="1" applyFill="1" applyBorder="1" applyAlignment="1">
      <alignment horizontal="center" vertical="center"/>
    </xf>
    <xf numFmtId="9" fontId="6" fillId="2" borderId="15" xfId="0" applyNumberFormat="1" applyFont="1" applyFill="1" applyBorder="1" applyAlignment="1">
      <alignment horizontal="center" vertical="center"/>
    </xf>
    <xf numFmtId="9" fontId="6" fillId="2" borderId="13" xfId="0" applyNumberFormat="1" applyFont="1" applyFill="1" applyBorder="1" applyAlignment="1">
      <alignment horizontal="center" vertical="center"/>
    </xf>
    <xf numFmtId="0" fontId="2" fillId="0" borderId="15" xfId="0" applyFont="1" applyBorder="1" applyAlignment="1">
      <alignment horizontal="center" vertical="center"/>
    </xf>
    <xf numFmtId="0" fontId="2" fillId="0" borderId="13" xfId="0" applyFont="1" applyBorder="1" applyAlignment="1">
      <alignment horizontal="center" vertical="center"/>
    </xf>
    <xf numFmtId="9" fontId="21" fillId="2" borderId="15" xfId="0" applyNumberFormat="1" applyFont="1" applyFill="1" applyBorder="1" applyAlignment="1">
      <alignment horizontal="center" vertical="center"/>
    </xf>
    <xf numFmtId="9" fontId="21" fillId="2" borderId="13" xfId="0" applyNumberFormat="1" applyFont="1" applyFill="1" applyBorder="1" applyAlignment="1">
      <alignment horizontal="center" vertical="center"/>
    </xf>
    <xf numFmtId="0" fontId="33" fillId="2" borderId="2" xfId="0" applyFont="1" applyFill="1" applyBorder="1" applyAlignment="1">
      <alignment horizontal="center"/>
    </xf>
    <xf numFmtId="0" fontId="33" fillId="2" borderId="10" xfId="0" applyFont="1" applyFill="1" applyBorder="1" applyAlignment="1">
      <alignment horizontal="center"/>
    </xf>
    <xf numFmtId="0" fontId="33" fillId="2" borderId="9" xfId="0" applyFont="1" applyFill="1" applyBorder="1" applyAlignment="1">
      <alignment horizontal="center"/>
    </xf>
    <xf numFmtId="0" fontId="33" fillId="0" borderId="2" xfId="0" applyFont="1" applyFill="1" applyBorder="1" applyAlignment="1">
      <alignment horizontal="center"/>
    </xf>
    <xf numFmtId="0" fontId="33" fillId="0" borderId="10" xfId="0" applyFont="1" applyFill="1" applyBorder="1" applyAlignment="1">
      <alignment horizontal="center"/>
    </xf>
    <xf numFmtId="0" fontId="33" fillId="0" borderId="9" xfId="0" applyFont="1" applyFill="1" applyBorder="1" applyAlignment="1">
      <alignment horizontal="center"/>
    </xf>
    <xf numFmtId="0" fontId="14" fillId="0" borderId="0" xfId="0" applyFont="1" applyAlignment="1">
      <alignment horizontal="left" vertical="top" wrapText="1"/>
    </xf>
    <xf numFmtId="0" fontId="13" fillId="0" borderId="0" xfId="0" applyFont="1" applyAlignment="1">
      <alignment horizontal="left" vertical="top" wrapText="1"/>
    </xf>
    <xf numFmtId="0" fontId="23" fillId="0" borderId="0" xfId="0" applyFont="1" applyBorder="1" applyAlignment="1">
      <alignment horizontal="center" vertical="center" wrapText="1"/>
    </xf>
    <xf numFmtId="0" fontId="23" fillId="0" borderId="0" xfId="0" applyFont="1" applyBorder="1" applyAlignment="1">
      <alignment vertical="center" wrapText="1"/>
    </xf>
    <xf numFmtId="0" fontId="13" fillId="0" borderId="0" xfId="0" applyFont="1" applyBorder="1" applyAlignment="1">
      <alignment horizontal="left" vertical="top" wrapText="1"/>
    </xf>
    <xf numFmtId="0" fontId="14" fillId="0" borderId="0" xfId="0" applyFont="1" applyBorder="1" applyAlignment="1">
      <alignment horizontal="left" vertical="top" wrapText="1"/>
    </xf>
    <xf numFmtId="0" fontId="23" fillId="0" borderId="17" xfId="0" applyFont="1" applyBorder="1" applyAlignment="1">
      <alignment vertical="center" wrapText="1"/>
    </xf>
    <xf numFmtId="0" fontId="23" fillId="0" borderId="18" xfId="0" applyFont="1" applyBorder="1" applyAlignment="1">
      <alignment vertical="center" wrapText="1"/>
    </xf>
    <xf numFmtId="0" fontId="23" fillId="0" borderId="19" xfId="0" applyFont="1" applyBorder="1" applyAlignment="1">
      <alignment vertical="center" wrapText="1"/>
    </xf>
    <xf numFmtId="0" fontId="23" fillId="0" borderId="17" xfId="0" applyFont="1" applyBorder="1" applyAlignment="1">
      <alignment horizontal="center" vertical="center" wrapText="1"/>
    </xf>
    <xf numFmtId="0" fontId="23" fillId="0" borderId="19" xfId="0" applyFont="1" applyBorder="1" applyAlignment="1">
      <alignment horizontal="center" vertical="center" wrapText="1"/>
    </xf>
    <xf numFmtId="0" fontId="22" fillId="0" borderId="0" xfId="0" applyFont="1" applyBorder="1" applyAlignment="1">
      <alignment horizontal="center" vertical="center" wrapText="1"/>
    </xf>
    <xf numFmtId="0" fontId="24" fillId="0" borderId="0" xfId="0" applyFont="1" applyBorder="1" applyAlignment="1">
      <alignment vertical="center"/>
    </xf>
    <xf numFmtId="0" fontId="25" fillId="0" borderId="0" xfId="0" applyFont="1" applyBorder="1" applyAlignment="1">
      <alignment vertical="center"/>
    </xf>
    <xf numFmtId="0" fontId="22" fillId="0" borderId="0" xfId="0" applyFont="1" applyBorder="1"/>
    <xf numFmtId="0" fontId="24" fillId="0" borderId="0" xfId="0" applyFont="1" applyAlignment="1">
      <alignment vertical="center"/>
    </xf>
    <xf numFmtId="0" fontId="25" fillId="0" borderId="17" xfId="0" applyFont="1" applyBorder="1" applyAlignment="1">
      <alignment vertical="center"/>
    </xf>
    <xf numFmtId="0" fontId="25" fillId="0" borderId="18" xfId="0" applyFont="1" applyBorder="1" applyAlignment="1">
      <alignment vertical="center"/>
    </xf>
    <xf numFmtId="0" fontId="25" fillId="0" borderId="19" xfId="0" applyFont="1" applyBorder="1" applyAlignment="1">
      <alignment vertical="center"/>
    </xf>
    <xf numFmtId="0" fontId="22" fillId="0" borderId="1" xfId="0" applyFont="1" applyBorder="1" applyAlignment="1">
      <alignment horizontal="center" vertical="center" wrapText="1"/>
    </xf>
    <xf numFmtId="0" fontId="22" fillId="0" borderId="24" xfId="0" applyFont="1" applyBorder="1"/>
    <xf numFmtId="0" fontId="22" fillId="0" borderId="25" xfId="0" applyFont="1" applyBorder="1"/>
    <xf numFmtId="0" fontId="27" fillId="0" borderId="0" xfId="0" applyFont="1" applyAlignment="1">
      <alignment vertical="center"/>
    </xf>
    <xf numFmtId="0" fontId="27" fillId="0" borderId="0" xfId="0" applyFont="1" applyBorder="1" applyAlignment="1">
      <alignment vertical="center"/>
    </xf>
    <xf numFmtId="0" fontId="25" fillId="0" borderId="26" xfId="0" applyFont="1" applyBorder="1" applyAlignment="1">
      <alignment vertical="center"/>
    </xf>
    <xf numFmtId="0" fontId="25" fillId="0" borderId="24" xfId="0" applyFont="1" applyBorder="1" applyAlignment="1">
      <alignment vertical="center"/>
    </xf>
    <xf numFmtId="0" fontId="25" fillId="0" borderId="27" xfId="0" applyFont="1" applyBorder="1" applyAlignment="1">
      <alignment vertical="center"/>
    </xf>
    <xf numFmtId="0" fontId="25" fillId="0" borderId="22" xfId="0" applyFont="1" applyBorder="1" applyAlignment="1">
      <alignment vertical="center"/>
    </xf>
    <xf numFmtId="0" fontId="25" fillId="0" borderId="23" xfId="0" applyFont="1" applyBorder="1" applyAlignment="1">
      <alignment vertical="center"/>
    </xf>
    <xf numFmtId="0" fontId="25" fillId="0" borderId="28" xfId="0" applyFont="1" applyBorder="1" applyAlignment="1">
      <alignment vertical="center"/>
    </xf>
    <xf numFmtId="0" fontId="13" fillId="0" borderId="0" xfId="0" applyFont="1" applyAlignment="1">
      <alignment horizontal="left" vertical="center"/>
    </xf>
    <xf numFmtId="0" fontId="25" fillId="0" borderId="0" xfId="0" applyFont="1" applyAlignment="1">
      <alignment vertical="center"/>
    </xf>
    <xf numFmtId="0" fontId="25" fillId="0" borderId="29" xfId="0" applyFont="1" applyBorder="1" applyAlignment="1">
      <alignment vertical="center"/>
    </xf>
    <xf numFmtId="0" fontId="25" fillId="0" borderId="30" xfId="0" applyFont="1" applyBorder="1" applyAlignment="1">
      <alignment vertical="center"/>
    </xf>
    <xf numFmtId="0" fontId="5" fillId="0" borderId="0" xfId="0" applyFont="1" applyAlignment="1">
      <alignment horizontal="left"/>
    </xf>
    <xf numFmtId="0" fontId="1" fillId="0" borderId="12" xfId="0" applyFont="1" applyBorder="1" applyAlignment="1">
      <alignment wrapText="1"/>
    </xf>
    <xf numFmtId="0" fontId="0" fillId="0" borderId="12" xfId="0" applyBorder="1" applyAlignment="1">
      <alignment wrapText="1"/>
    </xf>
    <xf numFmtId="0" fontId="37" fillId="0" borderId="0" xfId="0" applyFont="1"/>
    <xf numFmtId="0" fontId="15" fillId="0" borderId="0" xfId="0" applyFont="1" applyAlignment="1">
      <alignment horizontal="left" vertical="top" wrapText="1"/>
    </xf>
    <xf numFmtId="0" fontId="13" fillId="0" borderId="0" xfId="0" applyFont="1" applyAlignment="1">
      <alignment horizontal="center" vertical="center"/>
    </xf>
    <xf numFmtId="0" fontId="15" fillId="0" borderId="0" xfId="0" applyFont="1" applyAlignment="1">
      <alignment vertical="center" wrapText="1"/>
    </xf>
    <xf numFmtId="0" fontId="5" fillId="0" borderId="0" xfId="0" applyFont="1" applyAlignment="1">
      <alignment horizontal="center"/>
    </xf>
    <xf numFmtId="0" fontId="15" fillId="0" borderId="0" xfId="0" applyFont="1" applyAlignment="1">
      <alignment horizontal="left" vertical="center" wrapText="1"/>
    </xf>
    <xf numFmtId="0" fontId="14" fillId="0" borderId="17" xfId="0" applyFont="1" applyBorder="1" applyAlignment="1">
      <alignment horizontal="left" vertical="center" wrapText="1"/>
    </xf>
    <xf numFmtId="0" fontId="14" fillId="0" borderId="19" xfId="0" applyFont="1" applyBorder="1" applyAlignment="1">
      <alignment horizontal="left" vertical="center" wrapText="1"/>
    </xf>
    <xf numFmtId="0" fontId="14" fillId="0" borderId="0" xfId="0" applyFont="1" applyAlignment="1">
      <alignment horizontal="left" vertical="center"/>
    </xf>
    <xf numFmtId="0" fontId="20" fillId="0" borderId="0" xfId="0" applyFont="1" applyAlignment="1">
      <alignment horizontal="left" vertical="top" wrapText="1"/>
    </xf>
    <xf numFmtId="0" fontId="14" fillId="0" borderId="17" xfId="0" applyFont="1" applyBorder="1" applyAlignment="1">
      <alignment horizontal="center" vertical="center" wrapText="1"/>
    </xf>
    <xf numFmtId="0" fontId="14" fillId="0" borderId="19" xfId="0" applyFont="1" applyBorder="1" applyAlignment="1">
      <alignment horizontal="center" vertical="center" wrapText="1"/>
    </xf>
  </cellXfs>
  <cellStyles count="2">
    <cellStyle name="Normal" xfId="0" builtinId="0"/>
    <cellStyle name="Normal 2" xfId="1"/>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customXml" Target="../customXml/item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265"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customXml" Target="../customXml/item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styles" Target="style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drawings/_rels/drawing107.xml.rels><?xml version="1.0" encoding="UTF-8" standalone="yes"?>
<Relationships xmlns="http://schemas.openxmlformats.org/package/2006/relationships"><Relationship Id="rId1" Type="http://schemas.openxmlformats.org/officeDocument/2006/relationships/image" Target="../media/image44.emf"/></Relationships>
</file>

<file path=xl/drawings/_rels/drawing109.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112.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50.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51.emf"/></Relationships>
</file>

<file path=xl/drawings/_rels/drawing118.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56.emf"/></Relationships>
</file>

<file path=xl/drawings/_rels/drawing123.xml.rels><?xml version="1.0" encoding="UTF-8" standalone="yes"?>
<Relationships xmlns="http://schemas.openxmlformats.org/package/2006/relationships"><Relationship Id="rId1" Type="http://schemas.openxmlformats.org/officeDocument/2006/relationships/image" Target="../media/image58.emf"/></Relationships>
</file>

<file path=xl/drawings/_rels/drawing124.xml.rels><?xml version="1.0" encoding="UTF-8" standalone="yes"?>
<Relationships xmlns="http://schemas.openxmlformats.org/package/2006/relationships"><Relationship Id="rId1" Type="http://schemas.openxmlformats.org/officeDocument/2006/relationships/image" Target="../media/image59.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63.emf"/></Relationships>
</file>

<file path=xl/drawings/_rels/drawing130.xml.rels><?xml version="1.0" encoding="UTF-8" standalone="yes"?>
<Relationships xmlns="http://schemas.openxmlformats.org/package/2006/relationships"><Relationship Id="rId1" Type="http://schemas.openxmlformats.org/officeDocument/2006/relationships/image" Target="../media/image64.emf"/></Relationships>
</file>

<file path=xl/drawings/_rels/drawing143.xml.rels><?xml version="1.0" encoding="UTF-8" standalone="yes"?>
<Relationships xmlns="http://schemas.openxmlformats.org/package/2006/relationships"><Relationship Id="rId1" Type="http://schemas.openxmlformats.org/officeDocument/2006/relationships/image" Target="../media/image71.emf"/></Relationships>
</file>

<file path=xl/drawings/_rels/drawing145.xml.rels><?xml version="1.0" encoding="UTF-8" standalone="yes"?>
<Relationships xmlns="http://schemas.openxmlformats.org/package/2006/relationships"><Relationship Id="rId1" Type="http://schemas.openxmlformats.org/officeDocument/2006/relationships/image" Target="../media/image72.emf"/></Relationships>
</file>

<file path=xl/drawings/_rels/drawing157.xml.rels><?xml version="1.0" encoding="UTF-8" standalone="yes"?>
<Relationships xmlns="http://schemas.openxmlformats.org/package/2006/relationships"><Relationship Id="rId1" Type="http://schemas.openxmlformats.org/officeDocument/2006/relationships/image" Target="../media/image75.emf"/></Relationships>
</file>

<file path=xl/drawings/_rels/drawing163.xml.rels><?xml version="1.0" encoding="UTF-8" standalone="yes"?>
<Relationships xmlns="http://schemas.openxmlformats.org/package/2006/relationships"><Relationship Id="rId1" Type="http://schemas.openxmlformats.org/officeDocument/2006/relationships/image" Target="../media/image76.emf"/></Relationships>
</file>

<file path=xl/drawings/_rels/drawing165.xml.rels><?xml version="1.0" encoding="UTF-8" standalone="yes"?>
<Relationships xmlns="http://schemas.openxmlformats.org/package/2006/relationships"><Relationship Id="rId1" Type="http://schemas.openxmlformats.org/officeDocument/2006/relationships/image" Target="../media/image77.emf"/></Relationships>
</file>

<file path=xl/drawings/_rels/drawing172.xml.rels><?xml version="1.0" encoding="UTF-8" standalone="yes"?>
<Relationships xmlns="http://schemas.openxmlformats.org/package/2006/relationships"><Relationship Id="rId1" Type="http://schemas.openxmlformats.org/officeDocument/2006/relationships/image" Target="../media/image80.emf"/></Relationships>
</file>

<file path=xl/drawings/_rels/drawing178.xml.rels><?xml version="1.0" encoding="UTF-8" standalone="yes"?>
<Relationships xmlns="http://schemas.openxmlformats.org/package/2006/relationships"><Relationship Id="rId1" Type="http://schemas.openxmlformats.org/officeDocument/2006/relationships/image" Target="../media/image85.emf"/></Relationships>
</file>

<file path=xl/drawings/_rels/drawing184.xml.rels><?xml version="1.0" encoding="UTF-8" standalone="yes"?>
<Relationships xmlns="http://schemas.openxmlformats.org/package/2006/relationships"><Relationship Id="rId1" Type="http://schemas.openxmlformats.org/officeDocument/2006/relationships/image" Target="../media/image87.emf"/></Relationships>
</file>

<file path=xl/drawings/_rels/drawing188.xml.rels><?xml version="1.0" encoding="UTF-8" standalone="yes"?>
<Relationships xmlns="http://schemas.openxmlformats.org/package/2006/relationships"><Relationship Id="rId1" Type="http://schemas.openxmlformats.org/officeDocument/2006/relationships/image" Target="../media/image91.emf"/></Relationships>
</file>

<file path=xl/drawings/_rels/drawing190.xml.rels><?xml version="1.0" encoding="UTF-8" standalone="yes"?>
<Relationships xmlns="http://schemas.openxmlformats.org/package/2006/relationships"><Relationship Id="rId1" Type="http://schemas.openxmlformats.org/officeDocument/2006/relationships/image" Target="../media/image92.emf"/></Relationships>
</file>

<file path=xl/drawings/_rels/drawing231.xml.rels><?xml version="1.0" encoding="UTF-8" standalone="yes"?>
<Relationships xmlns="http://schemas.openxmlformats.org/package/2006/relationships"><Relationship Id="rId1" Type="http://schemas.openxmlformats.org/officeDocument/2006/relationships/image" Target="../media/image107.emf"/></Relationships>
</file>

<file path=xl/drawings/_rels/drawing237.xml.rels><?xml version="1.0" encoding="UTF-8" standalone="yes"?>
<Relationships xmlns="http://schemas.openxmlformats.org/package/2006/relationships"><Relationship Id="rId1" Type="http://schemas.openxmlformats.org/officeDocument/2006/relationships/image" Target="../media/image108.emf"/></Relationships>
</file>

<file path=xl/drawings/_rels/drawing2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6.emf"/></Relationships>
</file>

<file path=xl/drawings/_rels/drawing7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1.xml.rels><?xml version="1.0" encoding="UTF-8" standalone="yes"?>
<Relationships xmlns="http://schemas.openxmlformats.org/package/2006/relationships"><Relationship Id="rId1" Type="http://schemas.openxmlformats.org/officeDocument/2006/relationships/image" Target="../media/image27.emf"/></Relationships>
</file>

<file path=xl/drawings/_rels/drawing83.xml.rels><?xml version="1.0" encoding="UTF-8" standalone="yes"?>
<Relationships xmlns="http://schemas.openxmlformats.org/package/2006/relationships"><Relationship Id="rId1" Type="http://schemas.openxmlformats.org/officeDocument/2006/relationships/image" Target="../media/image28.emf"/></Relationships>
</file>

<file path=xl/drawings/_rels/drawing90.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emf"/></Relationships>
</file>

<file path=xl/drawings/_rels/drawing94.xml.rels><?xml version="1.0" encoding="UTF-8" standalone="yes"?>
<Relationships xmlns="http://schemas.openxmlformats.org/package/2006/relationships"><Relationship Id="rId1" Type="http://schemas.openxmlformats.org/officeDocument/2006/relationships/image" Target="../media/image37.emf"/></Relationships>
</file>

<file path=xl/drawings/_rels/drawing96.x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2.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3.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7.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60.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61.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62.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65.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6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67.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68.emf"/></Relationships>
</file>

<file path=xl/drawings/_rels/vmlDrawing52.vml.rels><?xml version="1.0" encoding="UTF-8" standalone="yes"?>
<Relationships xmlns="http://schemas.openxmlformats.org/package/2006/relationships"><Relationship Id="rId1" Type="http://schemas.openxmlformats.org/officeDocument/2006/relationships/image" Target="../media/image69.emf"/></Relationships>
</file>

<file path=xl/drawings/_rels/vmlDrawing53.vml.rels><?xml version="1.0" encoding="UTF-8" standalone="yes"?>
<Relationships xmlns="http://schemas.openxmlformats.org/package/2006/relationships"><Relationship Id="rId1" Type="http://schemas.openxmlformats.org/officeDocument/2006/relationships/image" Target="../media/image70.emf"/></Relationships>
</file>

<file path=xl/drawings/_rels/vmlDrawing54.vml.rels><?xml version="1.0" encoding="UTF-8" standalone="yes"?>
<Relationships xmlns="http://schemas.openxmlformats.org/package/2006/relationships"><Relationship Id="rId1" Type="http://schemas.openxmlformats.org/officeDocument/2006/relationships/image" Target="../media/image73.emf"/></Relationships>
</file>

<file path=xl/drawings/_rels/vmlDrawing55.vml.rels><?xml version="1.0" encoding="UTF-8" standalone="yes"?>
<Relationships xmlns="http://schemas.openxmlformats.org/package/2006/relationships"><Relationship Id="rId1" Type="http://schemas.openxmlformats.org/officeDocument/2006/relationships/image" Target="../media/image74.emf"/></Relationships>
</file>

<file path=xl/drawings/_rels/vmlDrawing56.vml.rels><?xml version="1.0" encoding="UTF-8" standalone="yes"?>
<Relationships xmlns="http://schemas.openxmlformats.org/package/2006/relationships"><Relationship Id="rId1" Type="http://schemas.openxmlformats.org/officeDocument/2006/relationships/image" Target="../media/image78.emf"/></Relationships>
</file>

<file path=xl/drawings/_rels/vmlDrawing57.vml.rels><?xml version="1.0" encoding="UTF-8" standalone="yes"?>
<Relationships xmlns="http://schemas.openxmlformats.org/package/2006/relationships"><Relationship Id="rId1" Type="http://schemas.openxmlformats.org/officeDocument/2006/relationships/image" Target="../media/image79.emf"/></Relationships>
</file>

<file path=xl/drawings/_rels/vmlDrawing58.vml.rels><?xml version="1.0" encoding="UTF-8" standalone="yes"?>
<Relationships xmlns="http://schemas.openxmlformats.org/package/2006/relationships"><Relationship Id="rId1" Type="http://schemas.openxmlformats.org/officeDocument/2006/relationships/image" Target="../media/image81.emf"/></Relationships>
</file>

<file path=xl/drawings/_rels/vmlDrawing59.vml.rels><?xml version="1.0" encoding="UTF-8" standalone="yes"?>
<Relationships xmlns="http://schemas.openxmlformats.org/package/2006/relationships"><Relationship Id="rId1" Type="http://schemas.openxmlformats.org/officeDocument/2006/relationships/image" Target="../media/image8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0.vml.rels><?xml version="1.0" encoding="UTF-8" standalone="yes"?>
<Relationships xmlns="http://schemas.openxmlformats.org/package/2006/relationships"><Relationship Id="rId1" Type="http://schemas.openxmlformats.org/officeDocument/2006/relationships/image" Target="../media/image83.emf"/></Relationships>
</file>

<file path=xl/drawings/_rels/vmlDrawing61.vml.rels><?xml version="1.0" encoding="UTF-8" standalone="yes"?>
<Relationships xmlns="http://schemas.openxmlformats.org/package/2006/relationships"><Relationship Id="rId1" Type="http://schemas.openxmlformats.org/officeDocument/2006/relationships/image" Target="../media/image84.emf"/></Relationships>
</file>

<file path=xl/drawings/_rels/vmlDrawing62.vml.rels><?xml version="1.0" encoding="UTF-8" standalone="yes"?>
<Relationships xmlns="http://schemas.openxmlformats.org/package/2006/relationships"><Relationship Id="rId1" Type="http://schemas.openxmlformats.org/officeDocument/2006/relationships/image" Target="../media/image86.emf"/></Relationships>
</file>

<file path=xl/drawings/_rels/vmlDrawing63.vml.rels><?xml version="1.0" encoding="UTF-8" standalone="yes"?>
<Relationships xmlns="http://schemas.openxmlformats.org/package/2006/relationships"><Relationship Id="rId1" Type="http://schemas.openxmlformats.org/officeDocument/2006/relationships/image" Target="../media/image88.emf"/></Relationships>
</file>

<file path=xl/drawings/_rels/vmlDrawing64.vml.rels><?xml version="1.0" encoding="UTF-8" standalone="yes"?>
<Relationships xmlns="http://schemas.openxmlformats.org/package/2006/relationships"><Relationship Id="rId1" Type="http://schemas.openxmlformats.org/officeDocument/2006/relationships/image" Target="../media/image89.emf"/></Relationships>
</file>

<file path=xl/drawings/_rels/vmlDrawing65.vml.rels><?xml version="1.0" encoding="UTF-8" standalone="yes"?>
<Relationships xmlns="http://schemas.openxmlformats.org/package/2006/relationships"><Relationship Id="rId1" Type="http://schemas.openxmlformats.org/officeDocument/2006/relationships/image" Target="../media/image90.emf"/></Relationships>
</file>

<file path=xl/drawings/_rels/vmlDrawing66.vml.rels><?xml version="1.0" encoding="UTF-8" standalone="yes"?>
<Relationships xmlns="http://schemas.openxmlformats.org/package/2006/relationships"><Relationship Id="rId1" Type="http://schemas.openxmlformats.org/officeDocument/2006/relationships/image" Target="../media/image93.emf"/></Relationships>
</file>

<file path=xl/drawings/_rels/vmlDrawing67.vml.rels><?xml version="1.0" encoding="UTF-8" standalone="yes"?>
<Relationships xmlns="http://schemas.openxmlformats.org/package/2006/relationships"><Relationship Id="rId1" Type="http://schemas.openxmlformats.org/officeDocument/2006/relationships/image" Target="../media/image94.emf"/></Relationships>
</file>

<file path=xl/drawings/_rels/vmlDrawing68.vml.rels><?xml version="1.0" encoding="UTF-8" standalone="yes"?>
<Relationships xmlns="http://schemas.openxmlformats.org/package/2006/relationships"><Relationship Id="rId1" Type="http://schemas.openxmlformats.org/officeDocument/2006/relationships/image" Target="../media/image95.emf"/></Relationships>
</file>

<file path=xl/drawings/_rels/vmlDrawing69.vml.rels><?xml version="1.0" encoding="UTF-8" standalone="yes"?>
<Relationships xmlns="http://schemas.openxmlformats.org/package/2006/relationships"><Relationship Id="rId1" Type="http://schemas.openxmlformats.org/officeDocument/2006/relationships/image" Target="../media/image9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0.vml.rels><?xml version="1.0" encoding="UTF-8" standalone="yes"?>
<Relationships xmlns="http://schemas.openxmlformats.org/package/2006/relationships"><Relationship Id="rId1" Type="http://schemas.openxmlformats.org/officeDocument/2006/relationships/image" Target="../media/image97.emf"/></Relationships>
</file>

<file path=xl/drawings/_rels/vmlDrawing71.vml.rels><?xml version="1.0" encoding="UTF-8" standalone="yes"?>
<Relationships xmlns="http://schemas.openxmlformats.org/package/2006/relationships"><Relationship Id="rId1" Type="http://schemas.openxmlformats.org/officeDocument/2006/relationships/image" Target="../media/image98.emf"/></Relationships>
</file>

<file path=xl/drawings/_rels/vmlDrawing72.vml.rels><?xml version="1.0" encoding="UTF-8" standalone="yes"?>
<Relationships xmlns="http://schemas.openxmlformats.org/package/2006/relationships"><Relationship Id="rId1" Type="http://schemas.openxmlformats.org/officeDocument/2006/relationships/image" Target="../media/image99.emf"/></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00.emf"/></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01.emf"/></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02.emf"/></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03.emf"/></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04.emf"/></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05.emf"/></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06.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61</xdr:col>
      <xdr:colOff>2207158</xdr:colOff>
      <xdr:row>52</xdr:row>
      <xdr:rowOff>54750</xdr:rowOff>
    </xdr:from>
    <xdr:to>
      <xdr:col>61</xdr:col>
      <xdr:colOff>2616733</xdr:colOff>
      <xdr:row>53</xdr:row>
      <xdr:rowOff>4403</xdr:rowOff>
    </xdr:to>
    <xdr:sp macro="" textlink="">
      <xdr:nvSpPr>
        <xdr:cNvPr id="2" name="Up Arrow 13">
          <a:extLst>
            <a:ext uri="{FF2B5EF4-FFF2-40B4-BE49-F238E27FC236}">
              <a16:creationId xmlns:a16="http://schemas.microsoft.com/office/drawing/2014/main" id="{00000000-0008-0000-0000-000002000000}"/>
            </a:ext>
          </a:extLst>
        </xdr:cNvPr>
        <xdr:cNvSpPr/>
      </xdr:nvSpPr>
      <xdr:spPr>
        <a:xfrm>
          <a:off x="72916276" y="19709868"/>
          <a:ext cx="409575" cy="330653"/>
        </a:xfrm>
        <a:prstGeom prst="up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2173142</xdr:colOff>
      <xdr:row>52</xdr:row>
      <xdr:rowOff>36019</xdr:rowOff>
    </xdr:from>
    <xdr:to>
      <xdr:col>48</xdr:col>
      <xdr:colOff>2582717</xdr:colOff>
      <xdr:row>52</xdr:row>
      <xdr:rowOff>366672</xdr:rowOff>
    </xdr:to>
    <xdr:sp macro="" textlink="">
      <xdr:nvSpPr>
        <xdr:cNvPr id="4" name="Up Arrow 13">
          <a:extLst>
            <a:ext uri="{FF2B5EF4-FFF2-40B4-BE49-F238E27FC236}">
              <a16:creationId xmlns:a16="http://schemas.microsoft.com/office/drawing/2014/main" id="{00000000-0008-0000-0000-000004000000}"/>
            </a:ext>
          </a:extLst>
        </xdr:cNvPr>
        <xdr:cNvSpPr/>
      </xdr:nvSpPr>
      <xdr:spPr>
        <a:xfrm>
          <a:off x="55377071" y="20065733"/>
          <a:ext cx="409575" cy="330653"/>
        </a:xfrm>
        <a:prstGeom prst="up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155283</xdr:colOff>
      <xdr:row>52</xdr:row>
      <xdr:rowOff>48825</xdr:rowOff>
    </xdr:from>
    <xdr:to>
      <xdr:col>38</xdr:col>
      <xdr:colOff>572062</xdr:colOff>
      <xdr:row>52</xdr:row>
      <xdr:rowOff>379478</xdr:rowOff>
    </xdr:to>
    <xdr:sp macro="" textlink="">
      <xdr:nvSpPr>
        <xdr:cNvPr id="5" name="Up Arrow 13">
          <a:extLst>
            <a:ext uri="{FF2B5EF4-FFF2-40B4-BE49-F238E27FC236}">
              <a16:creationId xmlns:a16="http://schemas.microsoft.com/office/drawing/2014/main" id="{00000000-0008-0000-0000-000005000000}"/>
            </a:ext>
          </a:extLst>
        </xdr:cNvPr>
        <xdr:cNvSpPr/>
      </xdr:nvSpPr>
      <xdr:spPr>
        <a:xfrm>
          <a:off x="39956176" y="19697539"/>
          <a:ext cx="416779" cy="330653"/>
        </a:xfrm>
        <a:prstGeom prst="up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272978</xdr:colOff>
      <xdr:row>67</xdr:row>
      <xdr:rowOff>23455</xdr:rowOff>
    </xdr:from>
    <xdr:to>
      <xdr:col>24</xdr:col>
      <xdr:colOff>77436</xdr:colOff>
      <xdr:row>68</xdr:row>
      <xdr:rowOff>139796</xdr:rowOff>
    </xdr:to>
    <xdr:sp macro="" textlink="">
      <xdr:nvSpPr>
        <xdr:cNvPr id="6" name="Up Arrow 13">
          <a:extLst>
            <a:ext uri="{FF2B5EF4-FFF2-40B4-BE49-F238E27FC236}">
              <a16:creationId xmlns:a16="http://schemas.microsoft.com/office/drawing/2014/main" id="{00000000-0008-0000-0000-000006000000}"/>
            </a:ext>
          </a:extLst>
        </xdr:cNvPr>
        <xdr:cNvSpPr/>
      </xdr:nvSpPr>
      <xdr:spPr>
        <a:xfrm>
          <a:off x="22357371" y="25387169"/>
          <a:ext cx="416779" cy="320448"/>
        </a:xfrm>
        <a:prstGeom prst="up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188962</xdr:colOff>
      <xdr:row>66</xdr:row>
      <xdr:rowOff>38100</xdr:rowOff>
    </xdr:from>
    <xdr:to>
      <xdr:col>11</xdr:col>
      <xdr:colOff>597945</xdr:colOff>
      <xdr:row>66</xdr:row>
      <xdr:rowOff>368753</xdr:rowOff>
    </xdr:to>
    <xdr:sp macro="" textlink="">
      <xdr:nvSpPr>
        <xdr:cNvPr id="7" name="Up Arrow 13">
          <a:extLst>
            <a:ext uri="{FF2B5EF4-FFF2-40B4-BE49-F238E27FC236}">
              <a16:creationId xmlns:a16="http://schemas.microsoft.com/office/drawing/2014/main" id="{00000000-0008-0000-0000-000007000000}"/>
            </a:ext>
          </a:extLst>
        </xdr:cNvPr>
        <xdr:cNvSpPr/>
      </xdr:nvSpPr>
      <xdr:spPr>
        <a:xfrm>
          <a:off x="13265426" y="25020814"/>
          <a:ext cx="408983" cy="330653"/>
        </a:xfrm>
        <a:prstGeom prst="up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74</xdr:col>
      <xdr:colOff>2207158</xdr:colOff>
      <xdr:row>52</xdr:row>
      <xdr:rowOff>54750</xdr:rowOff>
    </xdr:from>
    <xdr:to>
      <xdr:col>74</xdr:col>
      <xdr:colOff>2616733</xdr:colOff>
      <xdr:row>53</xdr:row>
      <xdr:rowOff>4403</xdr:rowOff>
    </xdr:to>
    <xdr:sp macro="" textlink="">
      <xdr:nvSpPr>
        <xdr:cNvPr id="8" name="Up Arrow 13">
          <a:extLst>
            <a:ext uri="{FF2B5EF4-FFF2-40B4-BE49-F238E27FC236}">
              <a16:creationId xmlns:a16="http://schemas.microsoft.com/office/drawing/2014/main" id="{00000000-0008-0000-0000-000008000000}"/>
            </a:ext>
          </a:extLst>
        </xdr:cNvPr>
        <xdr:cNvSpPr/>
      </xdr:nvSpPr>
      <xdr:spPr>
        <a:xfrm>
          <a:off x="73358908" y="19652438"/>
          <a:ext cx="409575" cy="330653"/>
        </a:xfrm>
        <a:prstGeom prst="up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77</xdr:col>
      <xdr:colOff>242454</xdr:colOff>
      <xdr:row>52</xdr:row>
      <xdr:rowOff>51954</xdr:rowOff>
    </xdr:from>
    <xdr:to>
      <xdr:col>77</xdr:col>
      <xdr:colOff>652029</xdr:colOff>
      <xdr:row>53</xdr:row>
      <xdr:rowOff>1607</xdr:rowOff>
    </xdr:to>
    <xdr:sp macro="" textlink="">
      <xdr:nvSpPr>
        <xdr:cNvPr id="9" name="Up Arrow 13">
          <a:extLst>
            <a:ext uri="{FF2B5EF4-FFF2-40B4-BE49-F238E27FC236}">
              <a16:creationId xmlns:a16="http://schemas.microsoft.com/office/drawing/2014/main" id="{00000000-0008-0000-0000-000009000000}"/>
            </a:ext>
          </a:extLst>
        </xdr:cNvPr>
        <xdr:cNvSpPr/>
      </xdr:nvSpPr>
      <xdr:spPr>
        <a:xfrm>
          <a:off x="89153999" y="19656136"/>
          <a:ext cx="409575" cy="330653"/>
        </a:xfrm>
        <a:prstGeom prst="up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45</xdr:row>
      <xdr:rowOff>152400</xdr:rowOff>
    </xdr:from>
    <xdr:to>
      <xdr:col>9</xdr:col>
      <xdr:colOff>495300</xdr:colOff>
      <xdr:row>56</xdr:row>
      <xdr:rowOff>38100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8575" y="9001125"/>
          <a:ext cx="5734050" cy="476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1.2 Source Course –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1.2</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Research Project 1-5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 significant portion of the students’ grade for this course was based on a research project in which they were asked to identify an area within the realm of sustainability that interested them. Students were asked to conduct extensive research into their chosen topic and make an original contribution to the field. Students were encouraged to develop functional prototype models if their research led them to discover a new product or create an invention. Some students investigated systems and processes currently used in the construction industry, focusing on ways to improve efficiency and contribute to more sustainable practices. Student progress was monitored through a series of research reports documenting weekly activity and a grading rubric that scored key research processes. A final written document was submitted that included an abstract, an introduction, a description of the project methodology, and a discussion of research results.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final write up was evaluated on the basis of the following rubric:</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Depth and Sophistication of Research Initiative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Quality of Project Results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Project Write Up / Structure and Process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Depth and Breadth of Research Sources			50 points</a:t>
          </a:r>
        </a:p>
        <a:p>
          <a:endParaRPr lang="en-US" sz="1100"/>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133350</xdr:colOff>
      <xdr:row>45</xdr:row>
      <xdr:rowOff>104775</xdr:rowOff>
    </xdr:from>
    <xdr:to>
      <xdr:col>9</xdr:col>
      <xdr:colOff>552450</xdr:colOff>
      <xdr:row>66</xdr:row>
      <xdr:rowOff>38101</xdr:rowOff>
    </xdr:to>
    <xdr:sp macro="" textlink="">
      <xdr:nvSpPr>
        <xdr:cNvPr id="2" name="TextBox 1">
          <a:extLst>
            <a:ext uri="{FF2B5EF4-FFF2-40B4-BE49-F238E27FC236}">
              <a16:creationId xmlns:a16="http://schemas.microsoft.com/office/drawing/2014/main" id="{00000000-0008-0000-7100-000002000000}"/>
            </a:ext>
          </a:extLst>
        </xdr:cNvPr>
        <xdr:cNvSpPr txBox="1"/>
      </xdr:nvSpPr>
      <xdr:spPr>
        <a:xfrm>
          <a:off x="133350" y="8963025"/>
          <a:ext cx="6038850" cy="3933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9.1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9.1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Multi-disciplinary Teams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133350</xdr:colOff>
      <xdr:row>45</xdr:row>
      <xdr:rowOff>104775</xdr:rowOff>
    </xdr:from>
    <xdr:to>
      <xdr:col>9</xdr:col>
      <xdr:colOff>552450</xdr:colOff>
      <xdr:row>66</xdr:row>
      <xdr:rowOff>38101</xdr:rowOff>
    </xdr:to>
    <xdr:sp macro="" textlink="">
      <xdr:nvSpPr>
        <xdr:cNvPr id="2" name="TextBox 1">
          <a:extLst>
            <a:ext uri="{FF2B5EF4-FFF2-40B4-BE49-F238E27FC236}">
              <a16:creationId xmlns:a16="http://schemas.microsoft.com/office/drawing/2014/main" id="{00000000-0008-0000-7200-000002000000}"/>
            </a:ext>
          </a:extLst>
        </xdr:cNvPr>
        <xdr:cNvSpPr txBox="1"/>
      </xdr:nvSpPr>
      <xdr:spPr>
        <a:xfrm>
          <a:off x="133350" y="8963025"/>
          <a:ext cx="6038850" cy="3933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9.1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9.1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Multi-disciplinary Teams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two (2) students were assigned the Multi-disciplinary Teams topic.  Both of these students participated as members of the 2018 ASC Student Competition for Region 6 and 7, and brought their firsthand knowledge to the project, receiving scores of 240 points or higher.  </a:t>
          </a:r>
        </a:p>
        <a:p>
          <a:endParaRPr lang="en-US" sz="1100"/>
        </a:p>
      </xdr:txBody>
    </xdr:sp>
    <xdr:clientData/>
  </xdr:twoCellAnchor>
</xdr:wsDr>
</file>

<file path=xl/drawings/drawing10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10</xdr:col>
          <xdr:colOff>361950</xdr:colOff>
          <xdr:row>58</xdr:row>
          <xdr:rowOff>180975</xdr:rowOff>
        </xdr:to>
        <xdr:sp macro="" textlink="">
          <xdr:nvSpPr>
            <xdr:cNvPr id="1641473" name="Object 1" hidden="1">
              <a:extLst>
                <a:ext uri="{63B3BB69-23CF-44E3-9099-C40C66FF867C}">
                  <a14:compatExt spid="_x0000_s1641473"/>
                </a:ext>
                <a:ext uri="{FF2B5EF4-FFF2-40B4-BE49-F238E27FC236}">
                  <a16:creationId xmlns:a16="http://schemas.microsoft.com/office/drawing/2014/main" id="{00000000-0008-0000-7400-0000010C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10</xdr:col>
          <xdr:colOff>361950</xdr:colOff>
          <xdr:row>58</xdr:row>
          <xdr:rowOff>180975</xdr:rowOff>
        </xdr:to>
        <xdr:sp macro="" textlink="">
          <xdr:nvSpPr>
            <xdr:cNvPr id="1159169" name="Object 1" hidden="1">
              <a:extLst>
                <a:ext uri="{63B3BB69-23CF-44E3-9099-C40C66FF867C}">
                  <a14:compatExt spid="_x0000_s1159169"/>
                </a:ext>
                <a:ext uri="{FF2B5EF4-FFF2-40B4-BE49-F238E27FC236}">
                  <a16:creationId xmlns:a16="http://schemas.microsoft.com/office/drawing/2014/main" id="{00000000-0008-0000-7500-000001B0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10</xdr:col>
          <xdr:colOff>361950</xdr:colOff>
          <xdr:row>58</xdr:row>
          <xdr:rowOff>180975</xdr:rowOff>
        </xdr:to>
        <xdr:sp macro="" textlink="">
          <xdr:nvSpPr>
            <xdr:cNvPr id="856066" name="Object 2" hidden="1">
              <a:extLst>
                <a:ext uri="{63B3BB69-23CF-44E3-9099-C40C66FF867C}">
                  <a14:compatExt spid="_x0000_s856066"/>
                </a:ext>
                <a:ext uri="{FF2B5EF4-FFF2-40B4-BE49-F238E27FC236}">
                  <a16:creationId xmlns:a16="http://schemas.microsoft.com/office/drawing/2014/main" id="{00000000-0008-0000-7600-000002100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13</xdr:col>
          <xdr:colOff>209550</xdr:colOff>
          <xdr:row>59</xdr:row>
          <xdr:rowOff>95250</xdr:rowOff>
        </xdr:to>
        <xdr:sp macro="" textlink="">
          <xdr:nvSpPr>
            <xdr:cNvPr id="623617" name="Object 1" hidden="1">
              <a:extLst>
                <a:ext uri="{63B3BB69-23CF-44E3-9099-C40C66FF867C}">
                  <a14:compatExt spid="_x0000_s623617"/>
                </a:ext>
                <a:ext uri="{FF2B5EF4-FFF2-40B4-BE49-F238E27FC236}">
                  <a16:creationId xmlns:a16="http://schemas.microsoft.com/office/drawing/2014/main" id="{00000000-0008-0000-7700-00000184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6.xml><?xml version="1.0" encoding="utf-8"?>
<xdr:wsDr xmlns:xdr="http://schemas.openxmlformats.org/drawingml/2006/spreadsheetDrawing" xmlns:a="http://schemas.openxmlformats.org/drawingml/2006/main">
  <xdr:twoCellAnchor>
    <xdr:from>
      <xdr:col>0</xdr:col>
      <xdr:colOff>123825</xdr:colOff>
      <xdr:row>45</xdr:row>
      <xdr:rowOff>114300</xdr:rowOff>
    </xdr:from>
    <xdr:to>
      <xdr:col>9</xdr:col>
      <xdr:colOff>504825</xdr:colOff>
      <xdr:row>69</xdr:row>
      <xdr:rowOff>57150</xdr:rowOff>
    </xdr:to>
    <xdr:sp macro="" textlink="">
      <xdr:nvSpPr>
        <xdr:cNvPr id="3" name="TextBox 2">
          <a:extLst>
            <a:ext uri="{FF2B5EF4-FFF2-40B4-BE49-F238E27FC236}">
              <a16:creationId xmlns:a16="http://schemas.microsoft.com/office/drawing/2014/main" id="{00000000-0008-0000-7800-000003000000}"/>
            </a:ext>
          </a:extLst>
        </xdr:cNvPr>
        <xdr:cNvSpPr txBox="1"/>
      </xdr:nvSpPr>
      <xdr:spPr>
        <a:xfrm>
          <a:off x="123825" y="9001125"/>
          <a:ext cx="5962650" cy="565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9.2 Source Course - AET A102 – Methods of Building Construction</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9.2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Group Case Study Building Analysis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Methods of Building Construction</a:t>
          </a:r>
          <a:r>
            <a:rPr lang="en-US" sz="1100">
              <a:effectLst/>
              <a:latin typeface="Times New Roman" panose="02020603050405020304" pitchFamily="18" charset="0"/>
              <a:ea typeface="Times New Roman" panose="02020603050405020304" pitchFamily="18" charset="0"/>
            </a:rPr>
            <a:t> introduces basic knowledge of building materials, systems, and assemblies. The class focus is on current, commonly used methods and materials. Research assignments are intended to supplement students’ understanding of the range of methods and materials available within the construction industry. The </a:t>
          </a:r>
          <a:r>
            <a:rPr lang="en-US" sz="1100" i="1">
              <a:effectLst/>
              <a:latin typeface="Times New Roman" panose="02020603050405020304" pitchFamily="18" charset="0"/>
              <a:ea typeface="Times New Roman" panose="02020603050405020304" pitchFamily="18" charset="0"/>
            </a:rPr>
            <a:t>Group Case Study Building Analysis</a:t>
          </a:r>
          <a:r>
            <a:rPr lang="en-US" sz="1100">
              <a:effectLst/>
              <a:latin typeface="Times New Roman" panose="02020603050405020304" pitchFamily="18" charset="0"/>
              <a:ea typeface="Times New Roman" panose="02020603050405020304" pitchFamily="18" charset="0"/>
            </a:rPr>
            <a:t> assignment is intended to familiarize students with the methods and materials of building construction through direct observation, research, and analysis. Students must work in teams to select an existing structure in Anchorage, Alaska, write a research paper, and present their findings to the class using presentation media (preferably Powerpoint).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500 points based on the following rubric: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a:t>
          </a:r>
        </a:p>
        <a:p>
          <a:pPr marL="0" marR="0">
            <a:lnSpc>
              <a:spcPct val="115000"/>
            </a:lnSpc>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CRITERIA                                                                                                                  POINTS</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Final Written Report:                                                                                                        200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8 to 10 pages, typed, double spaced, Arial font, size 12 / one paper submitted per team</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Visual Documentation:                                                                                                     200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PowerPoint Slide Deck / minimum of 20 to 30 slides with images</a:t>
          </a:r>
        </a:p>
        <a:p>
          <a:pPr marL="0" marR="0" algn="ctr">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In-Class Presentation:                                                                                                       100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Oral Group Presentation    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Peer Review                       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44</xdr:row>
      <xdr:rowOff>238124</xdr:rowOff>
    </xdr:from>
    <xdr:to>
      <xdr:col>9</xdr:col>
      <xdr:colOff>552450</xdr:colOff>
      <xdr:row>80</xdr:row>
      <xdr:rowOff>38401</xdr:rowOff>
    </xdr:to>
    <xdr:pic>
      <xdr:nvPicPr>
        <xdr:cNvPr id="2" name="Picture 1">
          <a:extLst>
            <a:ext uri="{FF2B5EF4-FFF2-40B4-BE49-F238E27FC236}">
              <a16:creationId xmlns:a16="http://schemas.microsoft.com/office/drawing/2014/main" id="{00000000-0008-0000-7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896349"/>
          <a:ext cx="6753225" cy="8372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95250</xdr:colOff>
      <xdr:row>45</xdr:row>
      <xdr:rowOff>114300</xdr:rowOff>
    </xdr:from>
    <xdr:to>
      <xdr:col>9</xdr:col>
      <xdr:colOff>800100</xdr:colOff>
      <xdr:row>75</xdr:row>
      <xdr:rowOff>161926</xdr:rowOff>
    </xdr:to>
    <xdr:sp macro="" textlink="">
      <xdr:nvSpPr>
        <xdr:cNvPr id="3" name="TextBox 2">
          <a:extLst>
            <a:ext uri="{FF2B5EF4-FFF2-40B4-BE49-F238E27FC236}">
              <a16:creationId xmlns:a16="http://schemas.microsoft.com/office/drawing/2014/main" id="{00000000-0008-0000-7A00-000003000000}"/>
            </a:ext>
          </a:extLst>
        </xdr:cNvPr>
        <xdr:cNvSpPr txBox="1"/>
      </xdr:nvSpPr>
      <xdr:spPr>
        <a:xfrm>
          <a:off x="95250" y="9001125"/>
          <a:ext cx="6448425" cy="7667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9.3 Source Course – CM A450 –Construction Management Professional Practice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9.3</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3</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course is based on a Request for Proposal from the Anchorage School District for an upgrade to Sand Lake Elementary School.  The class is divided into teams of 4 students each.  The RFP requests a CM @ Risk method of delivery based on 35% design documents including pre-construction services.  A proposal is developed by each team in response to the selection criteria in the RFP.</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Project 3</a:t>
          </a:r>
          <a:r>
            <a:rPr lang="en-US" sz="1100">
              <a:effectLst/>
              <a:latin typeface="Times New Roman" panose="02020603050405020304" pitchFamily="18" charset="0"/>
              <a:ea typeface="Times New Roman" panose="02020603050405020304" pitchFamily="18" charset="0"/>
            </a:rPr>
            <a:t> in this course is an exercise in developing a comprehensive list of preconstruction services appropriate to the project.  The project includes a clear description of the purpose and advantage to the project of each listed service.  Identification of the format of deliverable is required.  For each preconstruction service the role of the constructor, the design team, and the owner must be clearly defined to establish a collaborative approach.</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 grading rubric is used to score each list of proposed services and the associated required deliverables.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200" b="1">
              <a:effectLst/>
              <a:latin typeface="Arial" panose="020B0604020202020204" pitchFamily="34" charset="0"/>
              <a:ea typeface="Times New Roman" panose="02020603050405020304" pitchFamily="18" charset="0"/>
            </a:rPr>
            <a:t>Rubric for Project 3			</a:t>
          </a:r>
          <a:r>
            <a:rPr lang="en-US" sz="1100">
              <a:effectLst/>
              <a:latin typeface="Arial" panose="020B0604020202020204" pitchFamily="34" charset="0"/>
              <a:ea typeface="Times New Roman" panose="02020603050405020304" pitchFamily="18" charset="0"/>
            </a:rPr>
            <a:t>Possible	Awarded</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Points	Points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endParaRPr lang="en-US" sz="1100">
            <a:effectLst/>
            <a:latin typeface="Arial" panose="020B0604020202020204" pitchFamily="34"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Comprehensive list of services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Services that are relevant to the Sand Lake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Renewal project at 35% to 65% design.</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Purpose of service			    10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Well defined role of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Constructor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Designer</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Owner</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Deliverable(s)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Content				    10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Format				    10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Purpose				    10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Value Engineering Report			    50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Arial" panose="020B0604020202020204" pitchFamily="34" charset="0"/>
              <a:ea typeface="Times New Roman" panose="02020603050405020304" pitchFamily="18" charset="0"/>
            </a:rPr>
            <a:t>TOTAL				</a:t>
          </a:r>
          <a:r>
            <a:rPr lang="en-US" sz="1100" b="0">
              <a:effectLst/>
              <a:latin typeface="Arial" panose="020B0604020202020204" pitchFamily="34" charset="0"/>
              <a:ea typeface="Times New Roman" panose="02020603050405020304" pitchFamily="18" charset="0"/>
            </a:rPr>
            <a:t>  </a:t>
          </a:r>
          <a:r>
            <a:rPr lang="en-US" sz="1100" b="1">
              <a:effectLst/>
              <a:latin typeface="Arial" panose="020B0604020202020204" pitchFamily="34" charset="0"/>
              <a:ea typeface="Times New Roman" panose="02020603050405020304" pitchFamily="18" charset="0"/>
            </a:rPr>
            <a:t>150</a:t>
          </a:r>
          <a:endParaRPr lang="en-US" sz="1100" b="1">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Arial" panose="020B060402020202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150 points. </a:t>
          </a:r>
        </a:p>
        <a:p>
          <a:endParaRPr lang="en-US" sz="1100"/>
        </a:p>
      </xdr:txBody>
    </xdr:sp>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13</xdr:col>
      <xdr:colOff>106680</xdr:colOff>
      <xdr:row>115</xdr:row>
      <xdr:rowOff>152400</xdr:rowOff>
    </xdr:to>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6087725"/>
          <a:ext cx="7498080" cy="6248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10</xdr:col>
          <xdr:colOff>381000</xdr:colOff>
          <xdr:row>64</xdr:row>
          <xdr:rowOff>9525</xdr:rowOff>
        </xdr:to>
        <xdr:sp macro="" textlink="">
          <xdr:nvSpPr>
            <xdr:cNvPr id="1642497" name="Object 1" hidden="1">
              <a:extLst>
                <a:ext uri="{63B3BB69-23CF-44E3-9099-C40C66FF867C}">
                  <a14:compatExt spid="_x0000_s1642497"/>
                </a:ext>
                <a:ext uri="{FF2B5EF4-FFF2-40B4-BE49-F238E27FC236}">
                  <a16:creationId xmlns:a16="http://schemas.microsoft.com/office/drawing/2014/main" id="{00000000-0008-0000-7B00-000001101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28575</xdr:colOff>
      <xdr:row>45</xdr:row>
      <xdr:rowOff>152400</xdr:rowOff>
    </xdr:from>
    <xdr:to>
      <xdr:col>9</xdr:col>
      <xdr:colOff>495300</xdr:colOff>
      <xdr:row>56</xdr:row>
      <xdr:rowOff>38100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28575" y="9001125"/>
          <a:ext cx="5734050" cy="476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1.2 Source Course –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1.2</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Research Project 1-5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 significant portion of the students’ grade for this course was based on a research project in which they were asked to identify an area within the realm of sustainability that interested them. Students were asked to conduct extensive research into their chosen topic and make an original contribution to the field. Students were encouraged to develop functional prototype models if their research led them to discover a new product or create an invention. Some students investigated systems and processes currently used in the construction industry, focusing on ways to improve efficiency and contribute to more sustainable practices. Student progress was monitored through a series of research reports documenting weekly activity and a grading rubric that scored key research processes. A final written document was submitted that included an abstract, an introduction, a description of the project methodology, and a discussion of research results.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final write up was evaluated on the basis of the following rubric:</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Depth and Sophistication of Research Initiative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Quality of Project Results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Project Write Up / Structure and Process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Depth and Breadth of Research Sources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Presentation: Spelling, Grammar, Graphics, Format		50 points     </a:t>
          </a:r>
        </a:p>
        <a:p>
          <a:endParaRPr lang="en-US" sz="1100"/>
        </a:p>
      </xdr:txBody>
    </xdr:sp>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13</xdr:col>
      <xdr:colOff>106680</xdr:colOff>
      <xdr:row>115</xdr:row>
      <xdr:rowOff>152400</xdr:rowOff>
    </xdr:to>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6087725"/>
          <a:ext cx="7498080" cy="6248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10</xdr:col>
          <xdr:colOff>381000</xdr:colOff>
          <xdr:row>64</xdr:row>
          <xdr:rowOff>0</xdr:rowOff>
        </xdr:to>
        <xdr:sp macro="" textlink="">
          <xdr:nvSpPr>
            <xdr:cNvPr id="1161218" name="Object 2" hidden="1">
              <a:extLst>
                <a:ext uri="{63B3BB69-23CF-44E3-9099-C40C66FF867C}">
                  <a14:compatExt spid="_x0000_s1161218"/>
                </a:ext>
                <a:ext uri="{FF2B5EF4-FFF2-40B4-BE49-F238E27FC236}">
                  <a16:creationId xmlns:a16="http://schemas.microsoft.com/office/drawing/2014/main" id="{00000000-0008-0000-7C00-000002B81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13</xdr:col>
      <xdr:colOff>106680</xdr:colOff>
      <xdr:row>115</xdr:row>
      <xdr:rowOff>152400</xdr:rowOff>
    </xdr:to>
    <xdr:pic>
      <xdr:nvPicPr>
        <xdr:cNvPr id="3" name="Picture 2">
          <a:extLst>
            <a:ext uri="{FF2B5EF4-FFF2-40B4-BE49-F238E27FC236}">
              <a16:creationId xmlns:a16="http://schemas.microsoft.com/office/drawing/2014/main" id="{00000000-0008-0000-7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6087725"/>
          <a:ext cx="7498080" cy="6248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43</xdr:row>
          <xdr:rowOff>0</xdr:rowOff>
        </xdr:from>
        <xdr:to>
          <xdr:col>10</xdr:col>
          <xdr:colOff>381000</xdr:colOff>
          <xdr:row>50</xdr:row>
          <xdr:rowOff>161925</xdr:rowOff>
        </xdr:to>
        <xdr:sp macro="" textlink="">
          <xdr:nvSpPr>
            <xdr:cNvPr id="755713" name="Object 1" hidden="1">
              <a:extLst>
                <a:ext uri="{63B3BB69-23CF-44E3-9099-C40C66FF867C}">
                  <a14:compatExt spid="_x0000_s755713"/>
                </a:ext>
                <a:ext uri="{FF2B5EF4-FFF2-40B4-BE49-F238E27FC236}">
                  <a16:creationId xmlns:a16="http://schemas.microsoft.com/office/drawing/2014/main" id="{00000000-0008-0000-7D00-00000188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44</xdr:row>
      <xdr:rowOff>0</xdr:rowOff>
    </xdr:from>
    <xdr:to>
      <xdr:col>14</xdr:col>
      <xdr:colOff>9144</xdr:colOff>
      <xdr:row>81</xdr:row>
      <xdr:rowOff>156972</xdr:rowOff>
    </xdr:to>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8658225"/>
          <a:ext cx="8010144" cy="7205472"/>
        </a:xfrm>
        <a:prstGeom prst="rect">
          <a:avLst/>
        </a:prstGeom>
      </xdr:spPr>
    </xdr:pic>
    <xdr:clientData/>
  </xdr:twoCellAnchor>
  <xdr:twoCellAnchor editAs="oneCell">
    <xdr:from>
      <xdr:col>1</xdr:col>
      <xdr:colOff>0</xdr:colOff>
      <xdr:row>83</xdr:row>
      <xdr:rowOff>0</xdr:rowOff>
    </xdr:from>
    <xdr:to>
      <xdr:col>13</xdr:col>
      <xdr:colOff>106680</xdr:colOff>
      <xdr:row>115</xdr:row>
      <xdr:rowOff>152400</xdr:rowOff>
    </xdr:to>
    <xdr:pic>
      <xdr:nvPicPr>
        <xdr:cNvPr id="3" name="Picture 2">
          <a:extLst>
            <a:ext uri="{FF2B5EF4-FFF2-40B4-BE49-F238E27FC236}">
              <a16:creationId xmlns:a16="http://schemas.microsoft.com/office/drawing/2014/main" id="{00000000-0008-0000-7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16087725"/>
          <a:ext cx="7498080" cy="62484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85725</xdr:colOff>
      <xdr:row>42</xdr:row>
      <xdr:rowOff>133350</xdr:rowOff>
    </xdr:from>
    <xdr:to>
      <xdr:col>9</xdr:col>
      <xdr:colOff>495300</xdr:colOff>
      <xdr:row>61</xdr:row>
      <xdr:rowOff>104775</xdr:rowOff>
    </xdr:to>
    <xdr:sp macro="" textlink="">
      <xdr:nvSpPr>
        <xdr:cNvPr id="3" name="TextBox 2">
          <a:extLst>
            <a:ext uri="{FF2B5EF4-FFF2-40B4-BE49-F238E27FC236}">
              <a16:creationId xmlns:a16="http://schemas.microsoft.com/office/drawing/2014/main" id="{00000000-0008-0000-7F00-000003000000}"/>
            </a:ext>
          </a:extLst>
        </xdr:cNvPr>
        <xdr:cNvSpPr txBox="1"/>
      </xdr:nvSpPr>
      <xdr:spPr>
        <a:xfrm>
          <a:off x="85725" y="8410575"/>
          <a:ext cx="5972175" cy="3590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10.1 Source Course – AET A101 – Fundamentals of CADD for Building Construction</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10.1</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5 / Electrical Plan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Fundamentals of CADD for Building Construction</a:t>
          </a:r>
          <a:r>
            <a:rPr lang="en-US" sz="1100">
              <a:effectLst/>
              <a:latin typeface="Times New Roman" panose="02020603050405020304" pitchFamily="18" charset="0"/>
              <a:ea typeface="Times New Roman" panose="02020603050405020304" pitchFamily="18" charset="0"/>
            </a:rPr>
            <a:t> introduces students to AutoCAD in the creation and use of construction drawings. Project 5 asks students to build on their understanding of how to make and read construction documents by using floor plans that they have developed in previous assignments to create an electrical plan of a building. They are required to reference electrical outlets and devices to understand the symbols used in construction documents and how symbols are used to navigate a set of construction documents. Students must understand the configuration of building components and accurately draw and locate them in reference to a floor plan. Students must identify special outlet symbols and understand what building elements are communicated in an electrical plan drawing.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assignment is worth 100 points. </a:t>
          </a:r>
        </a:p>
        <a:p>
          <a:endParaRPr lang="en-US" sz="1100"/>
        </a:p>
      </xdr:txBody>
    </xdr:sp>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10</xdr:col>
      <xdr:colOff>209550</xdr:colOff>
      <xdr:row>72</xdr:row>
      <xdr:rowOff>115995</xdr:rowOff>
    </xdr:to>
    <xdr:pic>
      <xdr:nvPicPr>
        <xdr:cNvPr id="2" name="Picture 1">
          <a:extLst>
            <a:ext uri="{FF2B5EF4-FFF2-40B4-BE49-F238E27FC236}">
              <a16:creationId xmlns:a16="http://schemas.microsoft.com/office/drawing/2014/main" id="{00000000-0008-0000-8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277225"/>
          <a:ext cx="7067550" cy="5830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371475</xdr:colOff>
          <xdr:row>52</xdr:row>
          <xdr:rowOff>152400</xdr:rowOff>
        </xdr:to>
        <xdr:sp macro="" textlink="">
          <xdr:nvSpPr>
            <xdr:cNvPr id="1643521" name="Object 1" hidden="1">
              <a:extLst>
                <a:ext uri="{63B3BB69-23CF-44E3-9099-C40C66FF867C}">
                  <a14:compatExt spid="_x0000_s1643521"/>
                </a:ext>
                <a:ext uri="{FF2B5EF4-FFF2-40B4-BE49-F238E27FC236}">
                  <a16:creationId xmlns:a16="http://schemas.microsoft.com/office/drawing/2014/main" id="{00000000-0008-0000-8100-00000114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371475</xdr:colOff>
          <xdr:row>52</xdr:row>
          <xdr:rowOff>152400</xdr:rowOff>
        </xdr:to>
        <xdr:sp macro="" textlink="">
          <xdr:nvSpPr>
            <xdr:cNvPr id="1233921" name="Object 1" hidden="1">
              <a:extLst>
                <a:ext uri="{63B3BB69-23CF-44E3-9099-C40C66FF867C}">
                  <a14:compatExt spid="_x0000_s1233921"/>
                </a:ext>
                <a:ext uri="{FF2B5EF4-FFF2-40B4-BE49-F238E27FC236}">
                  <a16:creationId xmlns:a16="http://schemas.microsoft.com/office/drawing/2014/main" id="{00000000-0008-0000-8200-000001D41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46</xdr:row>
          <xdr:rowOff>57150</xdr:rowOff>
        </xdr:from>
        <xdr:to>
          <xdr:col>11</xdr:col>
          <xdr:colOff>142875</xdr:colOff>
          <xdr:row>53</xdr:row>
          <xdr:rowOff>19050</xdr:rowOff>
        </xdr:to>
        <xdr:sp macro="" textlink="">
          <xdr:nvSpPr>
            <xdr:cNvPr id="1234945" name="Object 1" hidden="1">
              <a:extLst>
                <a:ext uri="{63B3BB69-23CF-44E3-9099-C40C66FF867C}">
                  <a14:compatExt spid="_x0000_s1234945"/>
                </a:ext>
                <a:ext uri="{FF2B5EF4-FFF2-40B4-BE49-F238E27FC236}">
                  <a16:creationId xmlns:a16="http://schemas.microsoft.com/office/drawing/2014/main" id="{00000000-0008-0000-8300-000001D81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12</xdr:col>
      <xdr:colOff>562737</xdr:colOff>
      <xdr:row>77</xdr:row>
      <xdr:rowOff>1524</xdr:rowOff>
    </xdr:to>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9144000"/>
          <a:ext cx="7449312" cy="6059424"/>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47625</xdr:colOff>
      <xdr:row>45</xdr:row>
      <xdr:rowOff>95250</xdr:rowOff>
    </xdr:from>
    <xdr:to>
      <xdr:col>9</xdr:col>
      <xdr:colOff>476250</xdr:colOff>
      <xdr:row>60</xdr:row>
      <xdr:rowOff>38100</xdr:rowOff>
    </xdr:to>
    <xdr:sp macro="" textlink="">
      <xdr:nvSpPr>
        <xdr:cNvPr id="3" name="TextBox 2">
          <a:extLst>
            <a:ext uri="{FF2B5EF4-FFF2-40B4-BE49-F238E27FC236}">
              <a16:creationId xmlns:a16="http://schemas.microsoft.com/office/drawing/2014/main" id="{00000000-0008-0000-8500-000003000000}"/>
            </a:ext>
          </a:extLst>
        </xdr:cNvPr>
        <xdr:cNvSpPr txBox="1"/>
      </xdr:nvSpPr>
      <xdr:spPr>
        <a:xfrm>
          <a:off x="47625" y="9048750"/>
          <a:ext cx="5734050" cy="295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10.2 Source Course – CM A213 – Construction Civil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10.2</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a:t>
          </a:r>
        </a:p>
        <a:p>
          <a:pPr marL="0" marR="0" algn="just">
            <a:spcBef>
              <a:spcPts val="0"/>
            </a:spcBef>
            <a:spcAft>
              <a:spcPts val="0"/>
            </a:spcAft>
          </a:pPr>
          <a:r>
            <a:rPr lang="en-US" sz="1100">
              <a:solidFill>
                <a:srgbClr val="548DD4"/>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Civil Technology</a:t>
          </a:r>
          <a:r>
            <a:rPr lang="en-US" sz="1100">
              <a:effectLst/>
              <a:latin typeface="Times New Roman" panose="02020603050405020304" pitchFamily="18" charset="0"/>
              <a:ea typeface="Times New Roman" panose="02020603050405020304" pitchFamily="18" charset="0"/>
            </a:rPr>
            <a:t> outlines the elements of civil design as it relates to the construction industry.  Students become familiar with all the major design tasks in a civil project. They employ Autodesk Civil 3D to go from field information to finished design.  In the Final Project, students identify data collected in the field, convert it to a known surveying format file, setup a coordinate system and import the information using Civil 3D software. The process includes the creation of drawings with the survey data points of known existing features.  Using this information students create and identify an existing surface to be used as a base for the design of a proposed site.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Final Project is worth 10% of the student’s overall grade. </a:t>
          </a: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28575</xdr:colOff>
      <xdr:row>45</xdr:row>
      <xdr:rowOff>152400</xdr:rowOff>
    </xdr:from>
    <xdr:to>
      <xdr:col>9</xdr:col>
      <xdr:colOff>495300</xdr:colOff>
      <xdr:row>56</xdr:row>
      <xdr:rowOff>38100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28575" y="9001125"/>
          <a:ext cx="5734050" cy="476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1.2 Source Course –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1.2</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Research Project 1-5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 significant portion of the students’ grade for this course was based on a research project in which they were asked to identify an area within the realm of sustainability that interested them. Students were asked to conduct extensive research into their chosen topic and make an original contribution to the field. Students were encouraged to develop functional prototype models if their research led them to discover a new product or create an invention. Some students investigated systems and processes currently used in the construction industry, focusing on ways to improve efficiency and contribute to more sustainable practices. Student progress was monitored through a series of research reports documenting weekly activity and a grading rubric that scored key research processes. A final written document was submitted that included an abstract, an introduction, a description of the project methodology, and a discussion of research results.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final write up was evaluated on the basis of the following rubric:</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Depth and Sophistication of Research Initiative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Quality of Project Results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Project Write Up / Structure and Process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Depth and Breadth of Research Sources			50 points</a:t>
          </a:r>
        </a:p>
        <a:p>
          <a:pPr marL="342900" marR="0" lvl="0" indent="-342900">
            <a:lnSpc>
              <a:spcPct val="150000"/>
            </a:lnSpc>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Presentation: Spelling, Grammar, Graphics, Format		50 points     </a:t>
          </a:r>
        </a:p>
        <a:p>
          <a:endParaRPr lang="en-US" sz="1100"/>
        </a:p>
      </xdr:txBody>
    </xdr:sp>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10</xdr:col>
      <xdr:colOff>194553</xdr:colOff>
      <xdr:row>71</xdr:row>
      <xdr:rowOff>95250</xdr:rowOff>
    </xdr:to>
    <xdr:pic>
      <xdr:nvPicPr>
        <xdr:cNvPr id="2" name="Picture 1">
          <a:extLst>
            <a:ext uri="{FF2B5EF4-FFF2-40B4-BE49-F238E27FC236}">
              <a16:creationId xmlns:a16="http://schemas.microsoft.com/office/drawing/2014/main" id="{00000000-0008-0000-8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144000"/>
          <a:ext cx="6852528"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76200</xdr:colOff>
          <xdr:row>52</xdr:row>
          <xdr:rowOff>85725</xdr:rowOff>
        </xdr:to>
        <xdr:sp macro="" textlink="">
          <xdr:nvSpPr>
            <xdr:cNvPr id="271361" name="Object 1" hidden="1">
              <a:extLst>
                <a:ext uri="{63B3BB69-23CF-44E3-9099-C40C66FF867C}">
                  <a14:compatExt spid="_x0000_s271361"/>
                </a:ext>
                <a:ext uri="{FF2B5EF4-FFF2-40B4-BE49-F238E27FC236}">
                  <a16:creationId xmlns:a16="http://schemas.microsoft.com/office/drawing/2014/main" id="{00000000-0008-0000-8700-00000124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2.xml><?xml version="1.0" encoding="utf-8"?>
<xdr:wsDr xmlns:xdr="http://schemas.openxmlformats.org/drawingml/2006/spreadsheetDrawing" xmlns:a="http://schemas.openxmlformats.org/drawingml/2006/main">
  <xdr:twoCellAnchor>
    <xdr:from>
      <xdr:col>0</xdr:col>
      <xdr:colOff>95250</xdr:colOff>
      <xdr:row>45</xdr:row>
      <xdr:rowOff>95250</xdr:rowOff>
    </xdr:from>
    <xdr:to>
      <xdr:col>9</xdr:col>
      <xdr:colOff>476250</xdr:colOff>
      <xdr:row>85</xdr:row>
      <xdr:rowOff>9525</xdr:rowOff>
    </xdr:to>
    <xdr:sp macro="" textlink="">
      <xdr:nvSpPr>
        <xdr:cNvPr id="3" name="TextBox 2">
          <a:extLst>
            <a:ext uri="{FF2B5EF4-FFF2-40B4-BE49-F238E27FC236}">
              <a16:creationId xmlns:a16="http://schemas.microsoft.com/office/drawing/2014/main" id="{00000000-0008-0000-8800-000003000000}"/>
            </a:ext>
          </a:extLst>
        </xdr:cNvPr>
        <xdr:cNvSpPr txBox="1"/>
      </xdr:nvSpPr>
      <xdr:spPr>
        <a:xfrm>
          <a:off x="95250" y="8943975"/>
          <a:ext cx="6010275" cy="7534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10.3 Source Course – CM A202 – Project Planning and Scheduling</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10.3</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2 / Warehouse CPM Schedule</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Project Planning and Scheduling</a:t>
          </a:r>
          <a:r>
            <a:rPr lang="en-US" sz="1100">
              <a:effectLst/>
              <a:latin typeface="Times New Roman" panose="02020603050405020304" pitchFamily="18" charset="0"/>
              <a:ea typeface="Times New Roman" panose="02020603050405020304" pitchFamily="18" charset="0"/>
            </a:rPr>
            <a:t> introduces students to project management fundamentals.  In the Warehouse CPM Schedule assignment, the students are asked to create a detailed CPM schedule for a warehouse construction project.  The students are given a project scope, and asked to identify all activities, create a work breakdown structure, estimate activity durations, perform a forward pass calculating project duration, perform a backward pass, identify total float, and critical path.  The final submission will be a printed CPM network diagram (completed in either Excel or MS Project), as well as written answers to four (4) questions regarding activity duration, critical path, completion dates, and redundant arrows.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NOTE:  Ten projects are required for this course.  Students use most of the cited software, if not all software listed to complete the required projects.</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a:effectLst/>
              <a:latin typeface="Times New Roman" panose="02020603050405020304" pitchFamily="18" charset="0"/>
              <a:cs typeface="Times New Roman" panose="02020603050405020304" pitchFamily="18" charset="0"/>
            </a:rPr>
            <a:t>  </a:t>
          </a:r>
          <a:br>
            <a:rPr lang="en-US" sz="1100">
              <a:effectLst/>
              <a:latin typeface="Times New Roman" panose="02020603050405020304" pitchFamily="18"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Times New Roman" panose="02020603050405020304" pitchFamily="18" charset="0"/>
              <a:ea typeface="Times New Roman" panose="02020603050405020304" pitchFamily="18" charset="0"/>
              <a:cs typeface="Times New Roman" panose="02020603050405020304" pitchFamily="18" charset="0"/>
            </a:rPr>
            <a:t>The following software programs are used by students to produce required projects and presentations:</a:t>
          </a:r>
        </a:p>
        <a:p>
          <a:pPr marL="0" marR="0" algn="just">
            <a:spcBef>
              <a:spcPts val="0"/>
            </a:spcBef>
            <a:spcAft>
              <a:spcPts val="0"/>
            </a:spcAft>
          </a:pPr>
          <a:endParaRPr lang="en-US" sz="1100">
            <a:effectLst/>
            <a:latin typeface="Times New Roman" panose="02020603050405020304" pitchFamily="18" charset="0"/>
            <a:cs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cs typeface="Times New Roman" panose="02020603050405020304" pitchFamily="18" charset="0"/>
            </a:rPr>
            <a:t>          </a:t>
          </a:r>
          <a:r>
            <a:rPr lang="en-US" sz="1100" b="1" u="sng">
              <a:effectLst/>
              <a:latin typeface="Times New Roman" panose="02020603050405020304" pitchFamily="18" charset="0"/>
              <a:ea typeface="Times New Roman" panose="02020603050405020304" pitchFamily="18" charset="0"/>
              <a:cs typeface="Times New Roman" panose="02020603050405020304" pitchFamily="18" charset="0"/>
            </a:rPr>
            <a:t>Product</a:t>
          </a: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r>
            <a:rPr lang="en-US" sz="1100" b="1" u="sng">
              <a:effectLst/>
              <a:latin typeface="Times New Roman" panose="02020603050405020304" pitchFamily="18" charset="0"/>
              <a:ea typeface="Times New Roman" panose="02020603050405020304" pitchFamily="18" charset="0"/>
              <a:cs typeface="Times New Roman" panose="02020603050405020304" pitchFamily="18" charset="0"/>
            </a:rPr>
            <a:t>Software</a:t>
          </a:r>
          <a:endParaRPr lang="en-US" sz="1100">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Construction Phasing Plans 	Auto CADD</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Cost Estimate		Blue Beam</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Planswift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MS Excel</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CPM Schedule		MS Project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Primavera 6</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Presentation Slides		MS PowerPoint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Narrative / essays		MS Word</a:t>
          </a:r>
        </a:p>
        <a:p>
          <a:pPr marL="457200" marR="0">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Every project in this course uses software in its creation.  The point valuation for each project and assignment will take into consideration the student’s effective use of the specific software used to create the deliverable.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kumimoji="0" lang="en-US" sz="1100" b="0" i="0" u="none" strike="noStrike" kern="0" cap="none" spc="0" normalizeH="0" baseline="0" noProof="0">
              <a:ln>
                <a:noFill/>
              </a:ln>
              <a:solidFill>
                <a:prstClr val="black"/>
              </a:solidFill>
              <a:effectLst/>
              <a:uLnTx/>
              <a:uFillTx/>
              <a:latin typeface="Times New Roman" panose="02020603050405020304" pitchFamily="18" charset="0"/>
              <a:ea typeface="Times New Roman" panose="02020603050405020304" pitchFamily="18"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Times New Roman" panose="02020603050405020304" pitchFamily="18" charset="0"/>
              <a:ea typeface="Times New Roman" panose="02020603050405020304" pitchFamily="18" charset="0"/>
              <a:cs typeface="Times New Roman" panose="02020603050405020304" pitchFamily="18" charset="0"/>
            </a:rPr>
            <a:t>To assess the success of students in this course, we average all final passing grades.  A score of 80% or better is an indication that students successfully utilized the provided software to complete required projects.</a:t>
          </a:r>
        </a:p>
        <a:p>
          <a:endParaRPr lang="en-US" sz="1100"/>
        </a:p>
      </xdr:txBody>
    </xdr:sp>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51</xdr:row>
      <xdr:rowOff>200024</xdr:rowOff>
    </xdr:from>
    <xdr:to>
      <xdr:col>10</xdr:col>
      <xdr:colOff>436547</xdr:colOff>
      <xdr:row>77</xdr:row>
      <xdr:rowOff>142874</xdr:rowOff>
    </xdr:to>
    <xdr:pic>
      <xdr:nvPicPr>
        <xdr:cNvPr id="2" name="Picture 1">
          <a:extLst>
            <a:ext uri="{FF2B5EF4-FFF2-40B4-BE49-F238E27FC236}">
              <a16:creationId xmlns:a16="http://schemas.microsoft.com/office/drawing/2014/main" id="{00000000-0008-0000-8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010774"/>
          <a:ext cx="8256572" cy="490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28575</xdr:colOff>
      <xdr:row>45</xdr:row>
      <xdr:rowOff>28575</xdr:rowOff>
    </xdr:from>
    <xdr:to>
      <xdr:col>9</xdr:col>
      <xdr:colOff>790575</xdr:colOff>
      <xdr:row>82</xdr:row>
      <xdr:rowOff>19050</xdr:rowOff>
    </xdr:to>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8915400"/>
          <a:ext cx="6505575" cy="935355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46</xdr:row>
          <xdr:rowOff>0</xdr:rowOff>
        </xdr:from>
        <xdr:to>
          <xdr:col>12</xdr:col>
          <xdr:colOff>323850</xdr:colOff>
          <xdr:row>53</xdr:row>
          <xdr:rowOff>9525</xdr:rowOff>
        </xdr:to>
        <xdr:sp macro="" textlink="">
          <xdr:nvSpPr>
            <xdr:cNvPr id="1644545" name="Object 1" hidden="1">
              <a:extLst>
                <a:ext uri="{63B3BB69-23CF-44E3-9099-C40C66FF867C}">
                  <a14:compatExt spid="_x0000_s1644545"/>
                </a:ext>
                <a:ext uri="{FF2B5EF4-FFF2-40B4-BE49-F238E27FC236}">
                  <a16:creationId xmlns:a16="http://schemas.microsoft.com/office/drawing/2014/main" id="{00000000-0008-0000-8B00-00000118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46</xdr:row>
          <xdr:rowOff>0</xdr:rowOff>
        </xdr:from>
        <xdr:to>
          <xdr:col>12</xdr:col>
          <xdr:colOff>323850</xdr:colOff>
          <xdr:row>53</xdr:row>
          <xdr:rowOff>9525</xdr:rowOff>
        </xdr:to>
        <xdr:sp macro="" textlink="">
          <xdr:nvSpPr>
            <xdr:cNvPr id="1448961" name="Object 1" hidden="1">
              <a:extLst>
                <a:ext uri="{63B3BB69-23CF-44E3-9099-C40C66FF867C}">
                  <a14:compatExt spid="_x0000_s1448961"/>
                </a:ext>
                <a:ext uri="{FF2B5EF4-FFF2-40B4-BE49-F238E27FC236}">
                  <a16:creationId xmlns:a16="http://schemas.microsoft.com/office/drawing/2014/main" id="{00000000-0008-0000-8C00-0000011C1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14</xdr:col>
          <xdr:colOff>133350</xdr:colOff>
          <xdr:row>49</xdr:row>
          <xdr:rowOff>104775</xdr:rowOff>
        </xdr:to>
        <xdr:sp macro="" textlink="">
          <xdr:nvSpPr>
            <xdr:cNvPr id="1338369" name="Object 1" hidden="1">
              <a:extLst>
                <a:ext uri="{63B3BB69-23CF-44E3-9099-C40C66FF867C}">
                  <a14:compatExt spid="_x0000_s1338369"/>
                </a:ext>
                <a:ext uri="{FF2B5EF4-FFF2-40B4-BE49-F238E27FC236}">
                  <a16:creationId xmlns:a16="http://schemas.microsoft.com/office/drawing/2014/main" id="{00000000-0008-0000-8D00-0000016C14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47</xdr:row>
      <xdr:rowOff>92731</xdr:rowOff>
    </xdr:from>
    <xdr:to>
      <xdr:col>12</xdr:col>
      <xdr:colOff>361950</xdr:colOff>
      <xdr:row>54</xdr:row>
      <xdr:rowOff>138845</xdr:rowOff>
    </xdr:to>
    <xdr:pic>
      <xdr:nvPicPr>
        <xdr:cNvPr id="2" name="Picture 1">
          <a:extLst>
            <a:ext uri="{FF2B5EF4-FFF2-40B4-BE49-F238E27FC236}">
              <a16:creationId xmlns:a16="http://schemas.microsoft.com/office/drawing/2014/main" id="{00000000-0008-0000-8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9427231"/>
          <a:ext cx="7191375" cy="1379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123825</xdr:colOff>
      <xdr:row>45</xdr:row>
      <xdr:rowOff>85725</xdr:rowOff>
    </xdr:from>
    <xdr:to>
      <xdr:col>9</xdr:col>
      <xdr:colOff>523875</xdr:colOff>
      <xdr:row>60</xdr:row>
      <xdr:rowOff>0</xdr:rowOff>
    </xdr:to>
    <xdr:sp macro="" textlink="">
      <xdr:nvSpPr>
        <xdr:cNvPr id="3" name="TextBox 2">
          <a:extLst>
            <a:ext uri="{FF2B5EF4-FFF2-40B4-BE49-F238E27FC236}">
              <a16:creationId xmlns:a16="http://schemas.microsoft.com/office/drawing/2014/main" id="{00000000-0008-0000-8F00-000003000000}"/>
            </a:ext>
          </a:extLst>
        </xdr:cNvPr>
        <xdr:cNvSpPr txBox="1"/>
      </xdr:nvSpPr>
      <xdr:spPr>
        <a:xfrm>
          <a:off x="123825" y="9039225"/>
          <a:ext cx="5753100" cy="2771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600"/>
            </a:spcBef>
            <a:spcAft>
              <a:spcPts val="0"/>
            </a:spcAft>
          </a:pPr>
          <a:r>
            <a:rPr lang="en-US" sz="1100">
              <a:effectLst/>
              <a:latin typeface="Times New Roman" panose="02020603050405020304" pitchFamily="18" charset="0"/>
              <a:ea typeface="Times New Roman" panose="02020603050405020304" pitchFamily="18" charset="0"/>
            </a:rPr>
            <a:t>11.1 Source Course – AET A101 – Fundamentals of CADD for Building Construction</a:t>
          </a:r>
        </a:p>
        <a:p>
          <a:pPr marL="0" marR="0">
            <a:spcBef>
              <a:spcPts val="60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11.1</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7 / Topographical Layout</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In </a:t>
          </a:r>
          <a:r>
            <a:rPr lang="en-US" sz="1100" i="1">
              <a:effectLst/>
              <a:latin typeface="Times New Roman" panose="02020603050405020304" pitchFamily="18" charset="0"/>
              <a:ea typeface="Times New Roman" panose="02020603050405020304" pitchFamily="18" charset="0"/>
            </a:rPr>
            <a:t>Fundamentals of CADD for Building Construction,</a:t>
          </a:r>
          <a:r>
            <a:rPr lang="en-US" sz="1100">
              <a:effectLst/>
              <a:latin typeface="Times New Roman" panose="02020603050405020304" pitchFamily="18" charset="0"/>
              <a:ea typeface="Times New Roman" panose="02020603050405020304" pitchFamily="18" charset="0"/>
            </a:rPr>
            <a:t> students are introduced to AutoCAD in the creation of a topographical layout utilizing surveying data.</a:t>
          </a:r>
          <a:r>
            <a:rPr lang="en-US" sz="1100" i="1">
              <a:effectLst/>
              <a:latin typeface="Times New Roman" panose="02020603050405020304" pitchFamily="18" charset="0"/>
              <a:ea typeface="Times New Roman" panose="02020603050405020304" pitchFamily="18" charset="0"/>
            </a:rPr>
            <a:t> </a:t>
          </a:r>
          <a:r>
            <a:rPr lang="en-US" sz="1100">
              <a:effectLst/>
              <a:latin typeface="Times New Roman" panose="02020603050405020304" pitchFamily="18" charset="0"/>
              <a:ea typeface="Times New Roman" panose="02020603050405020304" pitchFamily="18" charset="0"/>
            </a:rPr>
            <a:t> They are taught that written specifications and surveying data must be used in conjunction with the creation of drawings. This assignment demonstrates the range of material that students are expected to know in order to effectively interpret and develop construction drawings.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 </a:t>
          </a:r>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352425</xdr:colOff>
      <xdr:row>25</xdr:row>
      <xdr:rowOff>114300</xdr:rowOff>
    </xdr:from>
    <xdr:to>
      <xdr:col>3</xdr:col>
      <xdr:colOff>428625</xdr:colOff>
      <xdr:row>33</xdr:row>
      <xdr:rowOff>104775</xdr:rowOff>
    </xdr:to>
    <xdr:cxnSp macro="">
      <xdr:nvCxnSpPr>
        <xdr:cNvPr id="3" name="Straight Arrow Connector 2">
          <a:extLst>
            <a:ext uri="{FF2B5EF4-FFF2-40B4-BE49-F238E27FC236}">
              <a16:creationId xmlns:a16="http://schemas.microsoft.com/office/drawing/2014/main" id="{00000000-0008-0000-0C00-000003000000}"/>
            </a:ext>
          </a:extLst>
        </xdr:cNvPr>
        <xdr:cNvCxnSpPr/>
      </xdr:nvCxnSpPr>
      <xdr:spPr>
        <a:xfrm flipH="1" flipV="1">
          <a:off x="1571625" y="5095875"/>
          <a:ext cx="685800" cy="15621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1</xdr:colOff>
      <xdr:row>47</xdr:row>
      <xdr:rowOff>19050</xdr:rowOff>
    </xdr:from>
    <xdr:to>
      <xdr:col>11</xdr:col>
      <xdr:colOff>68801</xdr:colOff>
      <xdr:row>91</xdr:row>
      <xdr:rowOff>66675</xdr:rowOff>
    </xdr:to>
    <xdr:pic>
      <xdr:nvPicPr>
        <xdr:cNvPr id="2" name="Picture 1">
          <a:extLst>
            <a:ext uri="{FF2B5EF4-FFF2-40B4-BE49-F238E27FC236}">
              <a16:creationId xmlns:a16="http://schemas.microsoft.com/office/drawing/2014/main" id="{00000000-0008-0000-9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9353550"/>
          <a:ext cx="7422100" cy="842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10</xdr:col>
          <xdr:colOff>552450</xdr:colOff>
          <xdr:row>56</xdr:row>
          <xdr:rowOff>76200</xdr:rowOff>
        </xdr:to>
        <xdr:sp macro="" textlink="">
          <xdr:nvSpPr>
            <xdr:cNvPr id="2122753" name="Object 1" hidden="1">
              <a:extLst>
                <a:ext uri="{63B3BB69-23CF-44E3-9099-C40C66FF867C}">
                  <a14:compatExt spid="_x0000_s2122753"/>
                </a:ext>
                <a:ext uri="{FF2B5EF4-FFF2-40B4-BE49-F238E27FC236}">
                  <a16:creationId xmlns:a16="http://schemas.microsoft.com/office/drawing/2014/main" id="{00000000-0008-0000-9200-000001642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2.xml><?xml version="1.0" encoding="utf-8"?>
<xdr:wsDr xmlns:xdr="http://schemas.openxmlformats.org/drawingml/2006/spreadsheetDrawing" xmlns:a="http://schemas.openxmlformats.org/drawingml/2006/main">
  <xdr:twoCellAnchor>
    <xdr:from>
      <xdr:col>0</xdr:col>
      <xdr:colOff>123825</xdr:colOff>
      <xdr:row>45</xdr:row>
      <xdr:rowOff>38100</xdr:rowOff>
    </xdr:from>
    <xdr:to>
      <xdr:col>9</xdr:col>
      <xdr:colOff>542925</xdr:colOff>
      <xdr:row>57</xdr:row>
      <xdr:rowOff>57150</xdr:rowOff>
    </xdr:to>
    <xdr:sp macro="" textlink="">
      <xdr:nvSpPr>
        <xdr:cNvPr id="3" name="TextBox 2">
          <a:extLst>
            <a:ext uri="{FF2B5EF4-FFF2-40B4-BE49-F238E27FC236}">
              <a16:creationId xmlns:a16="http://schemas.microsoft.com/office/drawing/2014/main" id="{00000000-0008-0000-9400-000003000000}"/>
            </a:ext>
          </a:extLst>
        </xdr:cNvPr>
        <xdr:cNvSpPr txBox="1"/>
      </xdr:nvSpPr>
      <xdr:spPr>
        <a:xfrm>
          <a:off x="123825" y="8991600"/>
          <a:ext cx="5915025"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11.2 Source Course – CM A213 – Construction Civil Technology </a:t>
          </a:r>
        </a:p>
        <a:p>
          <a:pPr marL="0" marR="0">
            <a:spcBef>
              <a:spcPts val="60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11.2</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solidFill>
                <a:srgbClr val="548DD4"/>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a:t>
          </a:r>
        </a:p>
        <a:p>
          <a:pPr marL="0" marR="0" algn="just">
            <a:spcBef>
              <a:spcPts val="0"/>
            </a:spcBef>
            <a:spcAft>
              <a:spcPts val="0"/>
            </a:spcAft>
          </a:pPr>
          <a:r>
            <a:rPr lang="en-US" sz="1100">
              <a:solidFill>
                <a:srgbClr val="548DD4"/>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Civil Technology</a:t>
          </a:r>
          <a:r>
            <a:rPr lang="en-US" sz="1100">
              <a:effectLst/>
              <a:latin typeface="Times New Roman" panose="02020603050405020304" pitchFamily="18" charset="0"/>
              <a:ea typeface="Times New Roman" panose="02020603050405020304" pitchFamily="18" charset="0"/>
            </a:rPr>
            <a:t> outlines the elements of civil design.  Students become familiar with all the major design tasks in a civil project:  design, material quantities, costs estimation.  Students are introduced to construction surveying.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Final Project is worth 10% of the student’s overall grade. </a:t>
          </a:r>
        </a:p>
        <a:p>
          <a:endParaRPr lang="en-US" sz="1100"/>
        </a:p>
      </xdr:txBody>
    </xdr:sp>
    <xdr:clientData/>
  </xdr:twoCellAnchor>
</xdr:wsDr>
</file>

<file path=xl/drawings/drawing1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295275</xdr:colOff>
          <xdr:row>53</xdr:row>
          <xdr:rowOff>9525</xdr:rowOff>
        </xdr:to>
        <xdr:sp macro="" textlink="">
          <xdr:nvSpPr>
            <xdr:cNvPr id="1343489" name="Object 1" hidden="1">
              <a:extLst>
                <a:ext uri="{63B3BB69-23CF-44E3-9099-C40C66FF867C}">
                  <a14:compatExt spid="_x0000_s1343489"/>
                </a:ext>
                <a:ext uri="{FF2B5EF4-FFF2-40B4-BE49-F238E27FC236}">
                  <a16:creationId xmlns:a16="http://schemas.microsoft.com/office/drawing/2014/main" id="{00000000-0008-0000-9600-000001801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4.xml><?xml version="1.0" encoding="utf-8"?>
<xdr:wsDr xmlns:xdr="http://schemas.openxmlformats.org/drawingml/2006/spreadsheetDrawing" xmlns:a="http://schemas.openxmlformats.org/drawingml/2006/main">
  <xdr:twoCellAnchor>
    <xdr:from>
      <xdr:col>0</xdr:col>
      <xdr:colOff>123825</xdr:colOff>
      <xdr:row>45</xdr:row>
      <xdr:rowOff>85725</xdr:rowOff>
    </xdr:from>
    <xdr:to>
      <xdr:col>9</xdr:col>
      <xdr:colOff>523875</xdr:colOff>
      <xdr:row>60</xdr:row>
      <xdr:rowOff>0</xdr:rowOff>
    </xdr:to>
    <xdr:sp macro="" textlink="">
      <xdr:nvSpPr>
        <xdr:cNvPr id="2" name="TextBox 1">
          <a:extLst>
            <a:ext uri="{FF2B5EF4-FFF2-40B4-BE49-F238E27FC236}">
              <a16:creationId xmlns:a16="http://schemas.microsoft.com/office/drawing/2014/main" id="{00000000-0008-0000-9700-000002000000}"/>
            </a:ext>
          </a:extLst>
        </xdr:cNvPr>
        <xdr:cNvSpPr txBox="1"/>
      </xdr:nvSpPr>
      <xdr:spPr>
        <a:xfrm>
          <a:off x="123825" y="9039225"/>
          <a:ext cx="5753100" cy="2771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600"/>
            </a:spcBef>
            <a:spcAft>
              <a:spcPts val="0"/>
            </a:spcAft>
          </a:pPr>
          <a:r>
            <a:rPr lang="en-US" sz="1100">
              <a:effectLst/>
              <a:latin typeface="Times New Roman" panose="02020603050405020304" pitchFamily="18" charset="0"/>
              <a:ea typeface="Times New Roman" panose="02020603050405020304" pitchFamily="18" charset="0"/>
            </a:rPr>
            <a:t>11.1 Source Course – AET A101 – Fundamentals of CADD for Building Construction</a:t>
          </a:r>
        </a:p>
        <a:p>
          <a:pPr marL="0" marR="0">
            <a:spcBef>
              <a:spcPts val="60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11.1</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7 / Topographical Layout</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In </a:t>
          </a:r>
          <a:r>
            <a:rPr lang="en-US" sz="1100" i="1">
              <a:effectLst/>
              <a:latin typeface="Times New Roman" panose="02020603050405020304" pitchFamily="18" charset="0"/>
              <a:ea typeface="Times New Roman" panose="02020603050405020304" pitchFamily="18" charset="0"/>
            </a:rPr>
            <a:t>Fundamentals of CADD for Building Construction,</a:t>
          </a:r>
          <a:r>
            <a:rPr lang="en-US" sz="1100">
              <a:effectLst/>
              <a:latin typeface="Times New Roman" panose="02020603050405020304" pitchFamily="18" charset="0"/>
              <a:ea typeface="Times New Roman" panose="02020603050405020304" pitchFamily="18" charset="0"/>
            </a:rPr>
            <a:t> students are introduced to AutoCAD in the creation of a topographical layout utilizing surveying data.</a:t>
          </a:r>
          <a:r>
            <a:rPr lang="en-US" sz="1100" i="1">
              <a:effectLst/>
              <a:latin typeface="Times New Roman" panose="02020603050405020304" pitchFamily="18" charset="0"/>
              <a:ea typeface="Times New Roman" panose="02020603050405020304" pitchFamily="18" charset="0"/>
            </a:rPr>
            <a:t> </a:t>
          </a:r>
          <a:r>
            <a:rPr lang="en-US" sz="1100">
              <a:effectLst/>
              <a:latin typeface="Times New Roman" panose="02020603050405020304" pitchFamily="18" charset="0"/>
              <a:ea typeface="Times New Roman" panose="02020603050405020304" pitchFamily="18" charset="0"/>
            </a:rPr>
            <a:t> They are taught that written specifications and surveying data must be used in conjunction with the creation of drawings. This assignment demonstrates the range of material that students are expected to know in order to effectively interpret and develop construction drawings.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 </a:t>
          </a:r>
        </a:p>
        <a:p>
          <a:endParaRPr lang="en-US" sz="1100"/>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57150</xdr:colOff>
      <xdr:row>45</xdr:row>
      <xdr:rowOff>114300</xdr:rowOff>
    </xdr:from>
    <xdr:to>
      <xdr:col>9</xdr:col>
      <xdr:colOff>552450</xdr:colOff>
      <xdr:row>66</xdr:row>
      <xdr:rowOff>95250</xdr:rowOff>
    </xdr:to>
    <xdr:sp macro="" textlink="">
      <xdr:nvSpPr>
        <xdr:cNvPr id="2" name="TextBox 1">
          <a:extLst>
            <a:ext uri="{FF2B5EF4-FFF2-40B4-BE49-F238E27FC236}">
              <a16:creationId xmlns:a16="http://schemas.microsoft.com/office/drawing/2014/main" id="{00000000-0008-0000-9800-000002000000}"/>
            </a:ext>
          </a:extLst>
        </xdr:cNvPr>
        <xdr:cNvSpPr txBox="1"/>
      </xdr:nvSpPr>
      <xdr:spPr>
        <a:xfrm>
          <a:off x="57150" y="9182100"/>
          <a:ext cx="6067425" cy="398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12.1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12.1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Delivery</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two (2) students were assigned the Project Delivery topic.  Both of these students received scores of 240 points or higher.  </a:t>
          </a:r>
        </a:p>
        <a:p>
          <a:endParaRPr lang="en-US" sz="1100"/>
        </a:p>
      </xdr:txBody>
    </xdr:sp>
    <xdr:clientData/>
  </xdr:twoCellAnchor>
</xdr:wsDr>
</file>

<file path=xl/drawings/drawing1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123825</xdr:colOff>
          <xdr:row>56</xdr:row>
          <xdr:rowOff>28575</xdr:rowOff>
        </xdr:to>
        <xdr:sp macro="" textlink="">
          <xdr:nvSpPr>
            <xdr:cNvPr id="1907713" name="Object 1" hidden="1">
              <a:extLst>
                <a:ext uri="{63B3BB69-23CF-44E3-9099-C40C66FF867C}">
                  <a14:compatExt spid="_x0000_s1907713"/>
                </a:ext>
                <a:ext uri="{FF2B5EF4-FFF2-40B4-BE49-F238E27FC236}">
                  <a16:creationId xmlns:a16="http://schemas.microsoft.com/office/drawing/2014/main" id="{00000000-0008-0000-9900-0000011C1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7.xml><?xml version="1.0" encoding="utf-8"?>
<xdr:wsDr xmlns:xdr="http://schemas.openxmlformats.org/drawingml/2006/spreadsheetDrawing" xmlns:a="http://schemas.openxmlformats.org/drawingml/2006/main">
  <xdr:twoCellAnchor>
    <xdr:from>
      <xdr:col>0</xdr:col>
      <xdr:colOff>57150</xdr:colOff>
      <xdr:row>45</xdr:row>
      <xdr:rowOff>114300</xdr:rowOff>
    </xdr:from>
    <xdr:to>
      <xdr:col>9</xdr:col>
      <xdr:colOff>552450</xdr:colOff>
      <xdr:row>66</xdr:row>
      <xdr:rowOff>95250</xdr:rowOff>
    </xdr:to>
    <xdr:sp macro="" textlink="">
      <xdr:nvSpPr>
        <xdr:cNvPr id="2" name="TextBox 1">
          <a:extLst>
            <a:ext uri="{FF2B5EF4-FFF2-40B4-BE49-F238E27FC236}">
              <a16:creationId xmlns:a16="http://schemas.microsoft.com/office/drawing/2014/main" id="{00000000-0008-0000-9A00-000002000000}"/>
            </a:ext>
          </a:extLst>
        </xdr:cNvPr>
        <xdr:cNvSpPr txBox="1"/>
      </xdr:nvSpPr>
      <xdr:spPr>
        <a:xfrm>
          <a:off x="57150" y="9182100"/>
          <a:ext cx="6067425" cy="398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12.1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12.1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Delivery</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57150</xdr:colOff>
      <xdr:row>45</xdr:row>
      <xdr:rowOff>114300</xdr:rowOff>
    </xdr:from>
    <xdr:to>
      <xdr:col>9</xdr:col>
      <xdr:colOff>552450</xdr:colOff>
      <xdr:row>66</xdr:row>
      <xdr:rowOff>95250</xdr:rowOff>
    </xdr:to>
    <xdr:sp macro="" textlink="">
      <xdr:nvSpPr>
        <xdr:cNvPr id="2" name="TextBox 1">
          <a:extLst>
            <a:ext uri="{FF2B5EF4-FFF2-40B4-BE49-F238E27FC236}">
              <a16:creationId xmlns:a16="http://schemas.microsoft.com/office/drawing/2014/main" id="{00000000-0008-0000-9B00-000002000000}"/>
            </a:ext>
          </a:extLst>
        </xdr:cNvPr>
        <xdr:cNvSpPr txBox="1"/>
      </xdr:nvSpPr>
      <xdr:spPr>
        <a:xfrm>
          <a:off x="57150" y="9182100"/>
          <a:ext cx="6067425" cy="398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12.1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12.1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Delivery</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2018 class, two (2) students were assigned the Project Delivery topic.  Both of these students received scores of 240 points or higher.  </a:t>
          </a:r>
        </a:p>
        <a:p>
          <a:endParaRPr lang="en-US" sz="1100"/>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57150</xdr:colOff>
      <xdr:row>45</xdr:row>
      <xdr:rowOff>114300</xdr:rowOff>
    </xdr:from>
    <xdr:to>
      <xdr:col>9</xdr:col>
      <xdr:colOff>552450</xdr:colOff>
      <xdr:row>66</xdr:row>
      <xdr:rowOff>95250</xdr:rowOff>
    </xdr:to>
    <xdr:sp macro="" textlink="">
      <xdr:nvSpPr>
        <xdr:cNvPr id="2" name="TextBox 1">
          <a:extLst>
            <a:ext uri="{FF2B5EF4-FFF2-40B4-BE49-F238E27FC236}">
              <a16:creationId xmlns:a16="http://schemas.microsoft.com/office/drawing/2014/main" id="{00000000-0008-0000-9C00-000002000000}"/>
            </a:ext>
          </a:extLst>
        </xdr:cNvPr>
        <xdr:cNvSpPr txBox="1"/>
      </xdr:nvSpPr>
      <xdr:spPr>
        <a:xfrm>
          <a:off x="57150" y="9182100"/>
          <a:ext cx="6067425" cy="398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12.1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12.1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Delivery</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two (2) students were assigned the Project Delivery topic.  Both of these students received scores of 240 points or higher.  </a:t>
          </a: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45</xdr:row>
      <xdr:rowOff>85725</xdr:rowOff>
    </xdr:from>
    <xdr:to>
      <xdr:col>9</xdr:col>
      <xdr:colOff>514350</xdr:colOff>
      <xdr:row>59</xdr:row>
      <xdr:rowOff>19050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38100" y="8991600"/>
          <a:ext cx="5867400" cy="288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600"/>
            </a:spcBef>
            <a:spcAft>
              <a:spcPts val="0"/>
            </a:spcAft>
          </a:pPr>
          <a:r>
            <a:rPr lang="en-US" sz="1100">
              <a:effectLst/>
              <a:latin typeface="Times New Roman" panose="02020603050405020304" pitchFamily="18" charset="0"/>
              <a:ea typeface="Times New Roman" panose="02020603050405020304" pitchFamily="18" charset="0"/>
            </a:rPr>
            <a:t>1.3 Source Course – CM A201 – Construction Project Management 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1.3</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5 / Construction Financials</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Project Management I</a:t>
          </a:r>
          <a:r>
            <a:rPr lang="en-US" sz="1100">
              <a:effectLst/>
              <a:latin typeface="Times New Roman" panose="02020603050405020304" pitchFamily="18" charset="0"/>
              <a:ea typeface="Times New Roman" panose="02020603050405020304" pitchFamily="18" charset="0"/>
            </a:rPr>
            <a:t> examines construction project management methods and processes. Project 5 focuses on effective written communication. Students are asked to review and research several sources of information regarding budgets and fiscal reporting. Then students are required to formulate essay responses to these questions.  Students assignments will be graded upon the thoroughness of their answers, as well as grammar, spelling and punctuation.  This assignment provides an opportunity for students to practice their written communication skills.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 (5 questions worth 20 points each).</a:t>
          </a:r>
        </a:p>
        <a:p>
          <a:endParaRPr lang="en-US" sz="1100"/>
        </a:p>
      </xdr:txBody>
    </xdr:sp>
    <xdr:clientData/>
  </xdr:twoCellAnchor>
</xdr:wsDr>
</file>

<file path=xl/drawings/drawing1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12</xdr:col>
          <xdr:colOff>104775</xdr:colOff>
          <xdr:row>52</xdr:row>
          <xdr:rowOff>0</xdr:rowOff>
        </xdr:to>
        <xdr:sp macro="" textlink="">
          <xdr:nvSpPr>
            <xdr:cNvPr id="1646593" name="Object 1" hidden="1">
              <a:extLst>
                <a:ext uri="{63B3BB69-23CF-44E3-9099-C40C66FF867C}">
                  <a14:compatExt spid="_x0000_s1646593"/>
                </a:ext>
                <a:ext uri="{FF2B5EF4-FFF2-40B4-BE49-F238E27FC236}">
                  <a16:creationId xmlns:a16="http://schemas.microsoft.com/office/drawing/2014/main" id="{00000000-0008-0000-9E00-00000120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12</xdr:col>
          <xdr:colOff>104775</xdr:colOff>
          <xdr:row>52</xdr:row>
          <xdr:rowOff>0</xdr:rowOff>
        </xdr:to>
        <xdr:sp macro="" textlink="">
          <xdr:nvSpPr>
            <xdr:cNvPr id="1164289" name="Object 1" hidden="1">
              <a:extLst>
                <a:ext uri="{63B3BB69-23CF-44E3-9099-C40C66FF867C}">
                  <a14:compatExt spid="_x0000_s1164289"/>
                </a:ext>
                <a:ext uri="{FF2B5EF4-FFF2-40B4-BE49-F238E27FC236}">
                  <a16:creationId xmlns:a16="http://schemas.microsoft.com/office/drawing/2014/main" id="{00000000-0008-0000-9F00-000001C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12</xdr:col>
          <xdr:colOff>104775</xdr:colOff>
          <xdr:row>52</xdr:row>
          <xdr:rowOff>0</xdr:rowOff>
        </xdr:to>
        <xdr:sp macro="" textlink="">
          <xdr:nvSpPr>
            <xdr:cNvPr id="777217" name="Object 1" hidden="1">
              <a:extLst>
                <a:ext uri="{63B3BB69-23CF-44E3-9099-C40C66FF867C}">
                  <a14:compatExt spid="_x0000_s777217"/>
                </a:ext>
                <a:ext uri="{FF2B5EF4-FFF2-40B4-BE49-F238E27FC236}">
                  <a16:creationId xmlns:a16="http://schemas.microsoft.com/office/drawing/2014/main" id="{00000000-0008-0000-A000-000001D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11</xdr:col>
      <xdr:colOff>589508</xdr:colOff>
      <xdr:row>54</xdr:row>
      <xdr:rowOff>81643</xdr:rowOff>
    </xdr:to>
    <xdr:pic>
      <xdr:nvPicPr>
        <xdr:cNvPr id="3" name="Picture 2">
          <a:extLst>
            <a:ext uri="{FF2B5EF4-FFF2-40B4-BE49-F238E27FC236}">
              <a16:creationId xmlns:a16="http://schemas.microsoft.com/office/drawing/2014/main" id="{00000000-0008-0000-A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321" y="9375321"/>
          <a:ext cx="7134544" cy="2041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66675</xdr:colOff>
      <xdr:row>45</xdr:row>
      <xdr:rowOff>19050</xdr:rowOff>
    </xdr:from>
    <xdr:to>
      <xdr:col>9</xdr:col>
      <xdr:colOff>504825</xdr:colOff>
      <xdr:row>54</xdr:row>
      <xdr:rowOff>228600</xdr:rowOff>
    </xdr:to>
    <xdr:sp macro="" textlink="">
      <xdr:nvSpPr>
        <xdr:cNvPr id="3" name="TextBox 2">
          <a:extLst>
            <a:ext uri="{FF2B5EF4-FFF2-40B4-BE49-F238E27FC236}">
              <a16:creationId xmlns:a16="http://schemas.microsoft.com/office/drawing/2014/main" id="{00000000-0008-0000-A200-000003000000}"/>
            </a:ext>
          </a:extLst>
        </xdr:cNvPr>
        <xdr:cNvSpPr txBox="1"/>
      </xdr:nvSpPr>
      <xdr:spPr>
        <a:xfrm>
          <a:off x="66675" y="9115425"/>
          <a:ext cx="6067425" cy="2352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12.2 Source Course – CM A201 – Construction Project Management 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12.2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Delivery Systems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Project Management I</a:t>
          </a:r>
          <a:r>
            <a:rPr lang="en-US" sz="1100">
              <a:effectLst/>
              <a:latin typeface="Times New Roman" panose="02020603050405020304" pitchFamily="18" charset="0"/>
              <a:ea typeface="Times New Roman" panose="02020603050405020304" pitchFamily="18" charset="0"/>
            </a:rPr>
            <a:t> introduces students to the management facets of a construction project.  The </a:t>
          </a:r>
          <a:r>
            <a:rPr lang="en-US" sz="1100" i="1">
              <a:effectLst/>
              <a:latin typeface="Times New Roman" panose="02020603050405020304" pitchFamily="18" charset="0"/>
              <a:ea typeface="Times New Roman" panose="02020603050405020304" pitchFamily="18" charset="0"/>
            </a:rPr>
            <a:t>Project Delivery Systems</a:t>
          </a:r>
          <a:r>
            <a:rPr lang="en-US" sz="1100">
              <a:effectLst/>
              <a:latin typeface="Times New Roman" panose="02020603050405020304" pitchFamily="18" charset="0"/>
              <a:ea typeface="Times New Roman" panose="02020603050405020304" pitchFamily="18" charset="0"/>
            </a:rPr>
            <a:t> assignment tests the student’s understanding of how to interpret construction documents, such as contracts, specifications, and drawings, and apply this knowledge in the formulation of project management strategies.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test is worth 15 points. </a:t>
          </a:r>
        </a:p>
        <a:p>
          <a:endParaRPr lang="en-US" sz="1100"/>
        </a:p>
      </xdr:txBody>
    </xdr:sp>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10</xdr:col>
      <xdr:colOff>177648</xdr:colOff>
      <xdr:row>73</xdr:row>
      <xdr:rowOff>76200</xdr:rowOff>
    </xdr:to>
    <xdr:pic>
      <xdr:nvPicPr>
        <xdr:cNvPr id="2" name="Picture 1">
          <a:extLst>
            <a:ext uri="{FF2B5EF4-FFF2-40B4-BE49-F238E27FC236}">
              <a16:creationId xmlns:a16="http://schemas.microsoft.com/office/drawing/2014/main" id="{00000000-0008-0000-A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201150"/>
          <a:ext cx="7130898"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45</xdr:row>
      <xdr:rowOff>57150</xdr:rowOff>
    </xdr:from>
    <xdr:to>
      <xdr:col>9</xdr:col>
      <xdr:colOff>552450</xdr:colOff>
      <xdr:row>73</xdr:row>
      <xdr:rowOff>257176</xdr:rowOff>
    </xdr:to>
    <xdr:sp macro="" textlink="">
      <xdr:nvSpPr>
        <xdr:cNvPr id="3" name="TextBox 2">
          <a:extLst>
            <a:ext uri="{FF2B5EF4-FFF2-40B4-BE49-F238E27FC236}">
              <a16:creationId xmlns:a16="http://schemas.microsoft.com/office/drawing/2014/main" id="{00000000-0008-0000-A400-000003000000}"/>
            </a:ext>
          </a:extLst>
        </xdr:cNvPr>
        <xdr:cNvSpPr txBox="1"/>
      </xdr:nvSpPr>
      <xdr:spPr>
        <a:xfrm>
          <a:off x="0" y="9077325"/>
          <a:ext cx="6153150" cy="7191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12.3 Source Course – CM A450 – Construction Management Professional Practice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12.3</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3</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Project 3</a:t>
          </a:r>
          <a:r>
            <a:rPr lang="en-US" sz="1100">
              <a:effectLst/>
              <a:latin typeface="Times New Roman" panose="02020603050405020304" pitchFamily="18" charset="0"/>
              <a:ea typeface="Times New Roman" panose="02020603050405020304" pitchFamily="18" charset="0"/>
            </a:rPr>
            <a:t> is an identification of preconstruction services appropriate to the subject project.  One required preconstruction service is a written report to the owner on the advantages and disadvantages of each potential method of delivery.  This a separate mandatory report and is scored separately, but is part of the overall project score.  This portion of the project simulates an analysis by a construction management firm before the RFP is issued.</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An overall average score on this portion of project 3 of 80% or better demonstrates that the SLO has been met.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Note this element of </a:t>
          </a:r>
          <a:r>
            <a:rPr lang="en-US" sz="1100" i="1">
              <a:effectLst/>
              <a:latin typeface="Times New Roman" panose="02020603050405020304" pitchFamily="18" charset="0"/>
              <a:ea typeface="Times New Roman" panose="02020603050405020304" pitchFamily="18" charset="0"/>
            </a:rPr>
            <a:t>Project 3</a:t>
          </a:r>
          <a:r>
            <a:rPr lang="en-US" sz="1100">
              <a:effectLst/>
              <a:latin typeface="Times New Roman" panose="02020603050405020304" pitchFamily="18" charset="0"/>
              <a:ea typeface="Times New Roman" panose="02020603050405020304" pitchFamily="18" charset="0"/>
            </a:rPr>
            <a:t> will first be introduced into the course in Fall 2016.</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050" b="1">
              <a:effectLst/>
              <a:latin typeface="Calibri" panose="020F0502020204030204" pitchFamily="34" charset="0"/>
              <a:ea typeface="Times New Roman" panose="02020603050405020304" pitchFamily="18" charset="0"/>
            </a:rPr>
            <a:t>CM A450 - CM Professional Practice</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1">
              <a:effectLst/>
              <a:latin typeface="Calibri" panose="020F0502020204030204" pitchFamily="34" charset="0"/>
              <a:ea typeface="Times New Roman" panose="02020603050405020304" pitchFamily="18" charset="0"/>
            </a:rPr>
            <a:t>Partial Project 3 - Methods of Delivery Analysis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1">
              <a:effectLst/>
              <a:latin typeface="Calibri" panose="020F0502020204030204" pitchFamily="34" charset="0"/>
              <a:ea typeface="Times New Roman" panose="02020603050405020304" pitchFamily="18" charset="0"/>
            </a:rPr>
            <a:t>Sand Lake Elementary Renewal</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1">
              <a:effectLst/>
              <a:latin typeface="Calibri" panose="020F0502020204030204" pitchFamily="34" charset="0"/>
              <a:ea typeface="Times New Roman" panose="02020603050405020304" pitchFamily="18" charset="0"/>
            </a:rPr>
            <a:t>Methods of Delivery Analysis			1    2    3    4    5    6</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Design-Bid-Build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Advantages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Disadvantages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Design-Build with GMP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Advantages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Disadvantages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CM at Risk with GMP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Advantages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Disadvantages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Integrated Project Delivery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Advantages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Disadvantages		2</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 </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0">
              <a:effectLst/>
              <a:latin typeface="Calibri" panose="020F0502020204030204" pitchFamily="34" charset="0"/>
              <a:ea typeface="Times New Roman" panose="02020603050405020304" pitchFamily="18" charset="0"/>
            </a:rPr>
            <a:t>Other methods of variations		4</a:t>
          </a:r>
          <a:endParaRPr lang="en-US" sz="1100" b="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1">
              <a:effectLst/>
              <a:latin typeface="Calibri" panose="020F0502020204030204" pitchFamily="34" charset="0"/>
              <a:ea typeface="Times New Roman" panose="02020603050405020304" pitchFamily="18" charset="0"/>
            </a:rPr>
            <a:t> TOTAL</a:t>
          </a:r>
          <a:r>
            <a:rPr lang="en-US" sz="1050">
              <a:effectLst/>
              <a:latin typeface="Calibri" panose="020F0502020204030204" pitchFamily="34" charset="0"/>
              <a:ea typeface="Times New Roman" panose="02020603050405020304" pitchFamily="18" charset="0"/>
            </a:rPr>
            <a:t>		                            2</a:t>
          </a:r>
          <a:r>
            <a:rPr lang="en-US" sz="1050" b="1">
              <a:effectLst/>
              <a:latin typeface="Calibri" panose="020F0502020204030204" pitchFamily="34" charset="0"/>
              <a:ea typeface="Times New Roman" panose="02020603050405020304" pitchFamily="18" charset="0"/>
            </a:rPr>
            <a:t>8</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104775</xdr:colOff>
      <xdr:row>45</xdr:row>
      <xdr:rowOff>104775</xdr:rowOff>
    </xdr:from>
    <xdr:to>
      <xdr:col>9</xdr:col>
      <xdr:colOff>514350</xdr:colOff>
      <xdr:row>70</xdr:row>
      <xdr:rowOff>9525</xdr:rowOff>
    </xdr:to>
    <xdr:sp macro="" textlink="">
      <xdr:nvSpPr>
        <xdr:cNvPr id="2" name="TextBox 1">
          <a:extLst>
            <a:ext uri="{FF2B5EF4-FFF2-40B4-BE49-F238E27FC236}">
              <a16:creationId xmlns:a16="http://schemas.microsoft.com/office/drawing/2014/main" id="{00000000-0008-0000-A500-000002000000}"/>
            </a:ext>
          </a:extLst>
        </xdr:cNvPr>
        <xdr:cNvSpPr txBox="1"/>
      </xdr:nvSpPr>
      <xdr:spPr>
        <a:xfrm>
          <a:off x="104775" y="8953500"/>
          <a:ext cx="6000750" cy="466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1200"/>
            </a:spcBef>
            <a:spcAft>
              <a:spcPts val="0"/>
            </a:spcAft>
          </a:pPr>
          <a:r>
            <a:rPr lang="en-US" sz="1100">
              <a:effectLst/>
              <a:latin typeface="Times New Roman" panose="02020603050405020304" pitchFamily="18" charset="0"/>
              <a:ea typeface="Times New Roman" panose="02020603050405020304" pitchFamily="18" charset="0"/>
            </a:rPr>
            <a:t>13.1 Source Course – CM A205 - Construction Safety (Replaced by OSH A405 Construction Industry Outreach Training, effective Spring 2018)</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13.1</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OSHA 30-hour Construction Safety and Health Training Course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In Fall of 2017, students were presented with basic risk management considerations and requirements in accordance with ANSI Z10 Occupational Health &amp; Safety Management Systems as part of the Construction Safety course.</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Students enrolled in the OSH A405 class are presented with the curriculum of the OSHA 30-Hour Construction Industry Outreach Program. This training program </a:t>
          </a:r>
          <a:r>
            <a:rPr lang="en-US" sz="1100">
              <a:effectLst/>
              <a:latin typeface="Times New Roman" panose="02020603050405020304" pitchFamily="18" charset="0"/>
              <a:ea typeface="Times New Roman" panose="02020603050405020304" pitchFamily="18" charset="0"/>
            </a:rPr>
            <a:t>provides training for workers and employers on the </a:t>
          </a:r>
          <a:r>
            <a:rPr lang="en-US" sz="1100" u="sng">
              <a:effectLst/>
              <a:latin typeface="Times New Roman" panose="02020603050405020304" pitchFamily="18" charset="0"/>
              <a:ea typeface="Times New Roman" panose="02020603050405020304" pitchFamily="18" charset="0"/>
            </a:rPr>
            <a:t>recognition, avoidance, abatement, and prevention</a:t>
          </a:r>
          <a:r>
            <a:rPr lang="en-US" sz="1100">
              <a:effectLst/>
              <a:latin typeface="Times New Roman" panose="02020603050405020304" pitchFamily="18" charset="0"/>
              <a:ea typeface="Times New Roman" panose="02020603050405020304" pitchFamily="18" charset="0"/>
            </a:rPr>
            <a:t> of safety and health hazards in workplaces.  The program specifically addresses the OSHA Focus Four Hazards</a:t>
          </a:r>
          <a:r>
            <a:rPr lang="en-US" sz="1100" b="1">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Falls</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Struck-by</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Electrocution</a:t>
          </a:r>
          <a:r>
            <a:rPr lang="en-US" sz="1100" b="0">
              <a:effectLst/>
              <a:latin typeface="Times New Roman" panose="02020603050405020304" pitchFamily="18" charset="0"/>
              <a:ea typeface="Times New Roman" panose="02020603050405020304" pitchFamily="18" charset="0"/>
            </a:rPr>
            <a:t> and </a:t>
          </a:r>
          <a:r>
            <a:rPr lang="en-US" sz="1100" b="0" u="sng">
              <a:effectLst/>
              <a:latin typeface="Times New Roman" panose="02020603050405020304" pitchFamily="18" charset="0"/>
              <a:ea typeface="Times New Roman" panose="02020603050405020304" pitchFamily="18" charset="0"/>
            </a:rPr>
            <a:t>Caught-in or Between</a:t>
          </a:r>
          <a:r>
            <a:rPr lang="en-US" sz="1100" b="1">
              <a:effectLst/>
              <a:latin typeface="Times New Roman" panose="02020603050405020304" pitchFamily="18" charset="0"/>
              <a:ea typeface="Times New Roman" panose="02020603050405020304" pitchFamily="18" charset="0"/>
            </a:rPr>
            <a:t>).</a:t>
          </a:r>
        </a:p>
        <a:p>
          <a:pPr marL="0" marR="0" algn="just">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lgn="just"/>
          <a:r>
            <a:rPr lang="en-US" sz="1100" b="0">
              <a:effectLst/>
              <a:latin typeface="Times New Roman" panose="02020603050405020304" pitchFamily="18" charset="0"/>
              <a:ea typeface="Times New Roman" panose="02020603050405020304" pitchFamily="18" charset="0"/>
            </a:rPr>
            <a:t>Successful completion of all thirty (30) contact hours of the OSHA 30-Hour Construction Industry Outreach Training program is considered to have met the student learning outcome and is used to assess this student learning outcome for both semesters. </a:t>
          </a:r>
          <a:r>
            <a:rPr lang="en-US" sz="1100">
              <a:effectLst/>
              <a:latin typeface="Times New Roman" panose="02020603050405020304" pitchFamily="18" charset="0"/>
              <a:ea typeface="Times New Roman" panose="02020603050405020304" pitchFamily="18" charset="0"/>
            </a:rPr>
            <a:t>Students receive a course certification card to document successful completion of this course.</a:t>
          </a: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104775</xdr:colOff>
      <xdr:row>45</xdr:row>
      <xdr:rowOff>104775</xdr:rowOff>
    </xdr:from>
    <xdr:to>
      <xdr:col>9</xdr:col>
      <xdr:colOff>514350</xdr:colOff>
      <xdr:row>70</xdr:row>
      <xdr:rowOff>9525</xdr:rowOff>
    </xdr:to>
    <xdr:sp macro="" textlink="">
      <xdr:nvSpPr>
        <xdr:cNvPr id="2" name="TextBox 1">
          <a:extLst>
            <a:ext uri="{FF2B5EF4-FFF2-40B4-BE49-F238E27FC236}">
              <a16:creationId xmlns:a16="http://schemas.microsoft.com/office/drawing/2014/main" id="{00000000-0008-0000-A600-000002000000}"/>
            </a:ext>
          </a:extLst>
        </xdr:cNvPr>
        <xdr:cNvSpPr txBox="1"/>
      </xdr:nvSpPr>
      <xdr:spPr>
        <a:xfrm>
          <a:off x="104775" y="8953500"/>
          <a:ext cx="6000750" cy="466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1200"/>
            </a:spcBef>
            <a:spcAft>
              <a:spcPts val="0"/>
            </a:spcAft>
          </a:pPr>
          <a:r>
            <a:rPr lang="en-US" sz="1100">
              <a:effectLst/>
              <a:latin typeface="Times New Roman" panose="02020603050405020304" pitchFamily="18" charset="0"/>
              <a:ea typeface="Times New Roman" panose="02020603050405020304" pitchFamily="18" charset="0"/>
            </a:rPr>
            <a:t>13.1 Source Course – CM A205 - Construction Safety (Replaced by OSH A405 Construction Industry Outreach Training, effective Spring 2018)</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13.1</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OSHA 30-hour Construction Safety and Health Training Course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In Fall of 2017, students were presented with basic risk management considerations and requirements in accordance with ANSI Z10 Occupational Health &amp; Safety Management Systems as part of the Construction Safety course.</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Students enrolled in the OSH A405 class are presented with the curriculum of the OSHA 30-Hour Construction Industry Outreach Program. This training program </a:t>
          </a:r>
          <a:r>
            <a:rPr lang="en-US" sz="1100">
              <a:effectLst/>
              <a:latin typeface="Times New Roman" panose="02020603050405020304" pitchFamily="18" charset="0"/>
              <a:ea typeface="Times New Roman" panose="02020603050405020304" pitchFamily="18" charset="0"/>
            </a:rPr>
            <a:t>provides training for workers and employers on the </a:t>
          </a:r>
          <a:r>
            <a:rPr lang="en-US" sz="1100" u="sng">
              <a:effectLst/>
              <a:latin typeface="Times New Roman" panose="02020603050405020304" pitchFamily="18" charset="0"/>
              <a:ea typeface="Times New Roman" panose="02020603050405020304" pitchFamily="18" charset="0"/>
            </a:rPr>
            <a:t>recognition, avoidance, abatement, and prevention</a:t>
          </a:r>
          <a:r>
            <a:rPr lang="en-US" sz="1100">
              <a:effectLst/>
              <a:latin typeface="Times New Roman" panose="02020603050405020304" pitchFamily="18" charset="0"/>
              <a:ea typeface="Times New Roman" panose="02020603050405020304" pitchFamily="18" charset="0"/>
            </a:rPr>
            <a:t> of safety and health hazards in workplaces.  The program specifically addresses the OSHA Focus Four Hazards</a:t>
          </a:r>
          <a:r>
            <a:rPr lang="en-US" sz="1100" b="1">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Falls</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Struck-by</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Electrocution</a:t>
          </a:r>
          <a:r>
            <a:rPr lang="en-US" sz="1100" b="0">
              <a:effectLst/>
              <a:latin typeface="Times New Roman" panose="02020603050405020304" pitchFamily="18" charset="0"/>
              <a:ea typeface="Times New Roman" panose="02020603050405020304" pitchFamily="18" charset="0"/>
            </a:rPr>
            <a:t> and </a:t>
          </a:r>
          <a:r>
            <a:rPr lang="en-US" sz="1100" b="0" u="sng">
              <a:effectLst/>
              <a:latin typeface="Times New Roman" panose="02020603050405020304" pitchFamily="18" charset="0"/>
              <a:ea typeface="Times New Roman" panose="02020603050405020304" pitchFamily="18" charset="0"/>
            </a:rPr>
            <a:t>Caught-in or Between</a:t>
          </a:r>
          <a:r>
            <a:rPr lang="en-US" sz="1100" b="1">
              <a:effectLst/>
              <a:latin typeface="Times New Roman" panose="02020603050405020304" pitchFamily="18" charset="0"/>
              <a:ea typeface="Times New Roman" panose="02020603050405020304" pitchFamily="18" charset="0"/>
            </a:rPr>
            <a:t>).</a:t>
          </a:r>
        </a:p>
        <a:p>
          <a:pPr marL="0" marR="0" algn="just">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lgn="just"/>
          <a:r>
            <a:rPr lang="en-US" sz="1100" b="0">
              <a:effectLst/>
              <a:latin typeface="Times New Roman" panose="02020603050405020304" pitchFamily="18" charset="0"/>
              <a:ea typeface="Times New Roman" panose="02020603050405020304" pitchFamily="18" charset="0"/>
            </a:rPr>
            <a:t>Successful completion of all thirty (30) contact hours of the OSHA 30-Hour Construction Industry Outreach Training program is considered to have met the student learning outcome and is used to assess this student learning outcome for both semesters. </a:t>
          </a:r>
          <a:r>
            <a:rPr lang="en-US" sz="1100">
              <a:effectLst/>
              <a:latin typeface="Times New Roman" panose="02020603050405020304" pitchFamily="18" charset="0"/>
              <a:ea typeface="Times New Roman" panose="02020603050405020304" pitchFamily="18" charset="0"/>
            </a:rPr>
            <a:t>Students receive a course certification card to document successful completion of this course.</a:t>
          </a: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1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11</xdr:col>
          <xdr:colOff>466725</xdr:colOff>
          <xdr:row>50</xdr:row>
          <xdr:rowOff>104775</xdr:rowOff>
        </xdr:to>
        <xdr:sp macro="" textlink="">
          <xdr:nvSpPr>
            <xdr:cNvPr id="1469441" name="Object 1" hidden="1">
              <a:extLst>
                <a:ext uri="{63B3BB69-23CF-44E3-9099-C40C66FF867C}">
                  <a14:compatExt spid="_x0000_s1469441"/>
                </a:ext>
                <a:ext uri="{FF2B5EF4-FFF2-40B4-BE49-F238E27FC236}">
                  <a16:creationId xmlns:a16="http://schemas.microsoft.com/office/drawing/2014/main" id="{00000000-0008-0000-A700-0000016C1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0</xdr:colOff>
      <xdr:row>45</xdr:row>
      <xdr:rowOff>38099</xdr:rowOff>
    </xdr:from>
    <xdr:to>
      <xdr:col>9</xdr:col>
      <xdr:colOff>781050</xdr:colOff>
      <xdr:row>67</xdr:row>
      <xdr:rowOff>228600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0" y="9001124"/>
          <a:ext cx="6524625" cy="56007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600"/>
            </a:spcBef>
            <a:spcAft>
              <a:spcPts val="0"/>
            </a:spcAft>
          </a:pPr>
          <a:r>
            <a:rPr lang="en-US" sz="1100">
              <a:effectLst/>
              <a:latin typeface="Times New Roman" panose="02020603050405020304" pitchFamily="18" charset="0"/>
              <a:ea typeface="Times New Roman" panose="02020603050405020304" pitchFamily="18" charset="0"/>
            </a:rPr>
            <a:t>1.4 Source Course – CM A450 – Construction Management Professional PracticeI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1.4</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10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The Final Project 10 for this course is a team based (3 or 4 students per team) response to a Request for Proposal from the Anchorage School District for an upgrade to Sand Lake Elementary School.  The RFP requests a CM @ Risk method of delivery based on 35% design documents including pre-construction services.  The written proposal from each team is limited to 25 pages and must respond to seven selection criteria.  The grading rubric for this course includes a scored evaluation of the proposal’s written clarity, spelling, grammar, and formatting.  It is this portion of the project score that is used to evaluate the student team’s ability for written communication.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 team participation report is required for every project in this course.  Each student’s responsibility, hours worked, participation and contribution is identified in the report and signed by all four team members.  Therefore team members may receive different scores for the same project.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The scores for the above defined portion of the grading rubric are a direct measure of each student’s written communication skills.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Evaluation Criteria		              Possible Points</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1100" b="1">
              <a:effectLst/>
              <a:latin typeface="Times New Roman" panose="02020603050405020304" pitchFamily="18" charset="0"/>
              <a:ea typeface="Times New Roman" panose="02020603050405020304" pitchFamily="18" charset="0"/>
            </a:rPr>
            <a:t>                            Points Earned</a:t>
          </a:r>
        </a:p>
        <a:p>
          <a:pPr marL="0" marR="0" algn="ctr">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Letter of Intent				3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Font size per RFP			3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11x17 used for schedule or drawings only		4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Proposal well organized			6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Grammar				6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Spelling				6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Clarity				6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Format				6 </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Total			                        40</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twoCellAnchor>
    <xdr:from>
      <xdr:col>2</xdr:col>
      <xdr:colOff>438151</xdr:colOff>
      <xdr:row>21</xdr:row>
      <xdr:rowOff>57151</xdr:rowOff>
    </xdr:from>
    <xdr:to>
      <xdr:col>4</xdr:col>
      <xdr:colOff>19050</xdr:colOff>
      <xdr:row>33</xdr:row>
      <xdr:rowOff>171450</xdr:rowOff>
    </xdr:to>
    <xdr:cxnSp macro="">
      <xdr:nvCxnSpPr>
        <xdr:cNvPr id="6" name="Straight Arrow Connector 5">
          <a:extLst>
            <a:ext uri="{FF2B5EF4-FFF2-40B4-BE49-F238E27FC236}">
              <a16:creationId xmlns:a16="http://schemas.microsoft.com/office/drawing/2014/main" id="{00000000-0008-0000-0F00-000006000000}"/>
            </a:ext>
          </a:extLst>
        </xdr:cNvPr>
        <xdr:cNvCxnSpPr/>
      </xdr:nvCxnSpPr>
      <xdr:spPr>
        <a:xfrm flipH="1" flipV="1">
          <a:off x="1657351" y="4276726"/>
          <a:ext cx="1057274" cy="2447924"/>
        </a:xfrm>
        <a:prstGeom prst="straightConnector1">
          <a:avLst/>
        </a:prstGeom>
        <a:noFill/>
        <a:ln w="6350" cap="flat" cmpd="sng" algn="ctr">
          <a:solidFill>
            <a:srgbClr val="4472C4"/>
          </a:solidFill>
          <a:prstDash val="solid"/>
          <a:miter lim="800000"/>
          <a:tailEnd type="triangle"/>
        </a:ln>
        <a:effectLst/>
      </xdr:spPr>
    </xdr:cxn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104775</xdr:colOff>
      <xdr:row>45</xdr:row>
      <xdr:rowOff>104775</xdr:rowOff>
    </xdr:from>
    <xdr:to>
      <xdr:col>9</xdr:col>
      <xdr:colOff>514350</xdr:colOff>
      <xdr:row>70</xdr:row>
      <xdr:rowOff>9525</xdr:rowOff>
    </xdr:to>
    <xdr:sp macro="" textlink="">
      <xdr:nvSpPr>
        <xdr:cNvPr id="2" name="TextBox 1">
          <a:extLst>
            <a:ext uri="{FF2B5EF4-FFF2-40B4-BE49-F238E27FC236}">
              <a16:creationId xmlns:a16="http://schemas.microsoft.com/office/drawing/2014/main" id="{00000000-0008-0000-A800-000002000000}"/>
            </a:ext>
          </a:extLst>
        </xdr:cNvPr>
        <xdr:cNvSpPr txBox="1"/>
      </xdr:nvSpPr>
      <xdr:spPr>
        <a:xfrm>
          <a:off x="104775" y="8953500"/>
          <a:ext cx="6000750" cy="466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1200"/>
            </a:spcBef>
            <a:spcAft>
              <a:spcPts val="0"/>
            </a:spcAft>
          </a:pPr>
          <a:r>
            <a:rPr lang="en-US" sz="1100">
              <a:effectLst/>
              <a:latin typeface="Times New Roman" panose="02020603050405020304" pitchFamily="18" charset="0"/>
              <a:ea typeface="Times New Roman" panose="02020603050405020304" pitchFamily="18" charset="0"/>
            </a:rPr>
            <a:t>13.1 Source Course – CM A205 - Construction Safety (Replaced by OSH A405 Construction Industry Outreach Training, effective Spring 2018)</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13.1</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OSHA 30-hour Construction Safety and Health Training Course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In Fall of 2018, students were presented with basic risk management considerations and requirements in accordance with ANSI Z10 Occupational Health &amp; Safety Management Systems as part of the Construction Safety course.</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Effective as of the Spring 2018 semester, CM A205 was replaced with OSH A405 </a:t>
          </a:r>
          <a:r>
            <a:rPr lang="en-US" sz="1100" b="0" i="1">
              <a:effectLst/>
              <a:latin typeface="Times New Roman" panose="02020603050405020304" pitchFamily="18" charset="0"/>
              <a:ea typeface="Times New Roman" panose="02020603050405020304" pitchFamily="18" charset="0"/>
            </a:rPr>
            <a:t>Construction Industry Safety Management</a:t>
          </a:r>
          <a:r>
            <a:rPr lang="en-US" sz="1100" b="0">
              <a:effectLst/>
              <a:latin typeface="Times New Roman" panose="02020603050405020304" pitchFamily="18" charset="0"/>
              <a:ea typeface="Times New Roman" panose="02020603050405020304" pitchFamily="18" charset="0"/>
            </a:rPr>
            <a:t>. This course, offered through the UAA Community and Technical College’s Occupational Safety and Health program (OSH) and taught by a certified OSH instructor, provides students with a more robust and comprehensive understanding of potential workplace hazards and prevention strategies.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Students enrolled in the OSH A405 class are presented with the curriculum of the OSHA 30-Hour Construction Industry Outreach Program. This training program </a:t>
          </a:r>
          <a:r>
            <a:rPr lang="en-US" sz="1100">
              <a:effectLst/>
              <a:latin typeface="Times New Roman" panose="02020603050405020304" pitchFamily="18" charset="0"/>
              <a:ea typeface="Times New Roman" panose="02020603050405020304" pitchFamily="18" charset="0"/>
            </a:rPr>
            <a:t>provides training for workers and employers on the </a:t>
          </a:r>
          <a:r>
            <a:rPr lang="en-US" sz="1100" u="sng">
              <a:effectLst/>
              <a:latin typeface="Times New Roman" panose="02020603050405020304" pitchFamily="18" charset="0"/>
              <a:ea typeface="Times New Roman" panose="02020603050405020304" pitchFamily="18" charset="0"/>
            </a:rPr>
            <a:t>recognition, avoidance, abatement, and prevention</a:t>
          </a:r>
          <a:r>
            <a:rPr lang="en-US" sz="1100">
              <a:effectLst/>
              <a:latin typeface="Times New Roman" panose="02020603050405020304" pitchFamily="18" charset="0"/>
              <a:ea typeface="Times New Roman" panose="02020603050405020304" pitchFamily="18" charset="0"/>
            </a:rPr>
            <a:t> of safety and health hazards in workplaces.  The program specifically addresses the OSHA Focus Four Hazards</a:t>
          </a:r>
          <a:r>
            <a:rPr lang="en-US" sz="1100" b="1">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Falls</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Struck-by</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Electrocution</a:t>
          </a:r>
          <a:r>
            <a:rPr lang="en-US" sz="1100" b="0">
              <a:effectLst/>
              <a:latin typeface="Times New Roman" panose="02020603050405020304" pitchFamily="18" charset="0"/>
              <a:ea typeface="Times New Roman" panose="02020603050405020304" pitchFamily="18" charset="0"/>
            </a:rPr>
            <a:t> and </a:t>
          </a:r>
          <a:r>
            <a:rPr lang="en-US" sz="1100" b="0" u="sng">
              <a:effectLst/>
              <a:latin typeface="Times New Roman" panose="02020603050405020304" pitchFamily="18" charset="0"/>
              <a:ea typeface="Times New Roman" panose="02020603050405020304" pitchFamily="18" charset="0"/>
            </a:rPr>
            <a:t>Caught-in or Between</a:t>
          </a:r>
          <a:r>
            <a:rPr lang="en-US" sz="1100" b="1">
              <a:effectLst/>
              <a:latin typeface="Times New Roman" panose="02020603050405020304" pitchFamily="18" charset="0"/>
              <a:ea typeface="Times New Roman" panose="02020603050405020304" pitchFamily="18" charset="0"/>
            </a:rPr>
            <a:t>).</a:t>
          </a:r>
          <a:endParaRPr lang="en-US" sz="1100">
            <a:effectLst/>
            <a:latin typeface="Times New Roman" panose="02020603050405020304" pitchFamily="18" charset="0"/>
            <a:ea typeface="Times New Roman" panose="02020603050405020304" pitchFamily="18" charset="0"/>
          </a:endParaRPr>
        </a:p>
        <a:p>
          <a:pPr marL="0" marR="0" algn="just"/>
          <a:r>
            <a:rPr lang="en-US" sz="1100" b="0">
              <a:effectLst/>
              <a:latin typeface="Times New Roman" panose="02020603050405020304" pitchFamily="18" charset="0"/>
              <a:ea typeface="Times New Roman" panose="02020603050405020304" pitchFamily="18" charset="0"/>
            </a:rPr>
            <a:t>Successful completion of all thirty (30) contact hours of the OSHA 30-Hour Construction Industry Outreach Training program is considered to have met the student learning outcome and is used to assess this student learning outcome for both semesters. </a:t>
          </a:r>
          <a:r>
            <a:rPr lang="en-US" sz="1100">
              <a:effectLst/>
              <a:latin typeface="Times New Roman" panose="02020603050405020304" pitchFamily="18" charset="0"/>
              <a:ea typeface="Times New Roman" panose="02020603050405020304" pitchFamily="18" charset="0"/>
            </a:rPr>
            <a:t>Students receive a course certification card to document successful completion of this course.</a:t>
          </a: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104775</xdr:colOff>
      <xdr:row>45</xdr:row>
      <xdr:rowOff>104775</xdr:rowOff>
    </xdr:from>
    <xdr:to>
      <xdr:col>9</xdr:col>
      <xdr:colOff>514350</xdr:colOff>
      <xdr:row>70</xdr:row>
      <xdr:rowOff>9525</xdr:rowOff>
    </xdr:to>
    <xdr:sp macro="" textlink="">
      <xdr:nvSpPr>
        <xdr:cNvPr id="2" name="TextBox 1">
          <a:extLst>
            <a:ext uri="{FF2B5EF4-FFF2-40B4-BE49-F238E27FC236}">
              <a16:creationId xmlns:a16="http://schemas.microsoft.com/office/drawing/2014/main" id="{00000000-0008-0000-A900-000002000000}"/>
            </a:ext>
          </a:extLst>
        </xdr:cNvPr>
        <xdr:cNvSpPr txBox="1"/>
      </xdr:nvSpPr>
      <xdr:spPr>
        <a:xfrm>
          <a:off x="104775" y="8953500"/>
          <a:ext cx="6000750" cy="466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1200"/>
            </a:spcBef>
            <a:spcAft>
              <a:spcPts val="0"/>
            </a:spcAft>
          </a:pPr>
          <a:r>
            <a:rPr lang="en-US" sz="1100">
              <a:effectLst/>
              <a:latin typeface="Times New Roman" panose="02020603050405020304" pitchFamily="18" charset="0"/>
              <a:ea typeface="Times New Roman" panose="02020603050405020304" pitchFamily="18" charset="0"/>
            </a:rPr>
            <a:t>13.1 Source Course – CM A205 - Construction Safety (Replaced by OSH A405 Construction Industry Outreach Training, effective Spring 2018)</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13.1</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OSHA 30-hour Construction Safety and Health Training Course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In Fall of 2017, students were presented with basic risk management considerations and requirements in accordance with ANSI Z10 Occupational Health &amp; Safety Management Systems as part of the Construction Safety course.</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Effective as of the Spring 2018 semester, CM A205 was replaced with OSH A405 </a:t>
          </a:r>
          <a:r>
            <a:rPr lang="en-US" sz="1100" b="0" i="1">
              <a:effectLst/>
              <a:latin typeface="Times New Roman" panose="02020603050405020304" pitchFamily="18" charset="0"/>
              <a:ea typeface="Times New Roman" panose="02020603050405020304" pitchFamily="18" charset="0"/>
            </a:rPr>
            <a:t>Construction Industry Safety Management</a:t>
          </a:r>
          <a:r>
            <a:rPr lang="en-US" sz="1100" b="0">
              <a:effectLst/>
              <a:latin typeface="Times New Roman" panose="02020603050405020304" pitchFamily="18" charset="0"/>
              <a:ea typeface="Times New Roman" panose="02020603050405020304" pitchFamily="18" charset="0"/>
            </a:rPr>
            <a:t>. This course, offered through the UAA Community and Technical College’s Occupational Safety and Health program (OSH) and taught by a certified OSH instructor, provides students with a more robust and comprehensive understanding of potential workplace hazards and prevention strategies.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Students enrolled in the OSH A405 class are presented with the curriculum of the OSHA 30-Hour Construction Industry Outreach Program. This training program </a:t>
          </a:r>
          <a:r>
            <a:rPr lang="en-US" sz="1100">
              <a:effectLst/>
              <a:latin typeface="Times New Roman" panose="02020603050405020304" pitchFamily="18" charset="0"/>
              <a:ea typeface="Times New Roman" panose="02020603050405020304" pitchFamily="18" charset="0"/>
            </a:rPr>
            <a:t>provides training for workers and employers on the </a:t>
          </a:r>
          <a:r>
            <a:rPr lang="en-US" sz="1100" u="sng">
              <a:effectLst/>
              <a:latin typeface="Times New Roman" panose="02020603050405020304" pitchFamily="18" charset="0"/>
              <a:ea typeface="Times New Roman" panose="02020603050405020304" pitchFamily="18" charset="0"/>
            </a:rPr>
            <a:t>recognition, avoidance, abatement, and prevention</a:t>
          </a:r>
          <a:r>
            <a:rPr lang="en-US" sz="1100">
              <a:effectLst/>
              <a:latin typeface="Times New Roman" panose="02020603050405020304" pitchFamily="18" charset="0"/>
              <a:ea typeface="Times New Roman" panose="02020603050405020304" pitchFamily="18" charset="0"/>
            </a:rPr>
            <a:t> of safety and health hazards in workplaces.  The program specifically addresses the OSHA Focus Four Hazards</a:t>
          </a:r>
          <a:r>
            <a:rPr lang="en-US" sz="1100" b="1">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Falls</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Struck-by</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Electrocution</a:t>
          </a:r>
          <a:r>
            <a:rPr lang="en-US" sz="1100" b="0">
              <a:effectLst/>
              <a:latin typeface="Times New Roman" panose="02020603050405020304" pitchFamily="18" charset="0"/>
              <a:ea typeface="Times New Roman" panose="02020603050405020304" pitchFamily="18" charset="0"/>
            </a:rPr>
            <a:t> and </a:t>
          </a:r>
          <a:r>
            <a:rPr lang="en-US" sz="1100" b="0" u="sng">
              <a:effectLst/>
              <a:latin typeface="Times New Roman" panose="02020603050405020304" pitchFamily="18" charset="0"/>
              <a:ea typeface="Times New Roman" panose="02020603050405020304" pitchFamily="18" charset="0"/>
            </a:rPr>
            <a:t>Caught-in or Between</a:t>
          </a:r>
          <a:r>
            <a:rPr lang="en-US" sz="1100" b="1">
              <a:effectLst/>
              <a:latin typeface="Times New Roman" panose="02020603050405020304" pitchFamily="18" charset="0"/>
              <a:ea typeface="Times New Roman" panose="02020603050405020304" pitchFamily="18" charset="0"/>
            </a:rPr>
            <a:t>).</a:t>
          </a:r>
          <a:endParaRPr lang="en-US" sz="1100">
            <a:effectLst/>
            <a:latin typeface="Times New Roman" panose="02020603050405020304" pitchFamily="18" charset="0"/>
            <a:ea typeface="Times New Roman" panose="02020603050405020304" pitchFamily="18" charset="0"/>
          </a:endParaRPr>
        </a:p>
        <a:p>
          <a:pPr marL="0" marR="0" algn="just"/>
          <a:r>
            <a:rPr lang="en-US" sz="1100" b="0">
              <a:effectLst/>
              <a:latin typeface="Times New Roman" panose="02020603050405020304" pitchFamily="18" charset="0"/>
              <a:ea typeface="Times New Roman" panose="02020603050405020304" pitchFamily="18" charset="0"/>
            </a:rPr>
            <a:t>Successful completion of all thirty (30) contact hours of the OSHA 30-Hour Construction Industry Outreach Training program is considered to have met the student learning outcome and is used to assess this student learning outcome for both semesters. </a:t>
          </a:r>
          <a:r>
            <a:rPr lang="en-US" sz="1100">
              <a:effectLst/>
              <a:latin typeface="Times New Roman" panose="02020603050405020304" pitchFamily="18" charset="0"/>
              <a:ea typeface="Times New Roman" panose="02020603050405020304" pitchFamily="18" charset="0"/>
            </a:rPr>
            <a:t>Students receive a course certification card to document successful completion of this course.</a:t>
          </a: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66675</xdr:colOff>
      <xdr:row>45</xdr:row>
      <xdr:rowOff>104775</xdr:rowOff>
    </xdr:from>
    <xdr:to>
      <xdr:col>9</xdr:col>
      <xdr:colOff>504825</xdr:colOff>
      <xdr:row>58</xdr:row>
      <xdr:rowOff>28575</xdr:rowOff>
    </xdr:to>
    <xdr:sp macro="" textlink="">
      <xdr:nvSpPr>
        <xdr:cNvPr id="2" name="TextBox 1">
          <a:extLst>
            <a:ext uri="{FF2B5EF4-FFF2-40B4-BE49-F238E27FC236}">
              <a16:creationId xmlns:a16="http://schemas.microsoft.com/office/drawing/2014/main" id="{00000000-0008-0000-AB00-000002000000}"/>
            </a:ext>
          </a:extLst>
        </xdr:cNvPr>
        <xdr:cNvSpPr txBox="1"/>
      </xdr:nvSpPr>
      <xdr:spPr>
        <a:xfrm>
          <a:off x="66675" y="9058275"/>
          <a:ext cx="5762625" cy="261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13.2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13.2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Risk Register</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was given after an in-class lecture that focused extensively on construction risk management.  Students were asked to create a Risk Management Plan based upon the Mallard Lane Parking Garage project.  They were instructed to utilize a Risk Register (Excel spreadsheet) and identify / list ten (10) risks associated with this construction project.  The final deliverable needs to include the following areas:  Risk Identifier, Risk Description, Risk Trigger, Probability, Impact, Score, Ownership, Mitigation and Residual Risk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a:t>
          </a:r>
        </a:p>
        <a:p>
          <a:endParaRPr lang="en-US" sz="1100"/>
        </a:p>
      </xdr:txBody>
    </xdr:sp>
    <xdr:clientData/>
  </xdr:twoCellAnchor>
</xdr:wsDr>
</file>

<file path=xl/drawings/drawing1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114300</xdr:colOff>
          <xdr:row>55</xdr:row>
          <xdr:rowOff>76200</xdr:rowOff>
        </xdr:to>
        <xdr:sp macro="" textlink="">
          <xdr:nvSpPr>
            <xdr:cNvPr id="2146305" name="Object 1" hidden="1">
              <a:extLst>
                <a:ext uri="{63B3BB69-23CF-44E3-9099-C40C66FF867C}">
                  <a14:compatExt spid="_x0000_s2146305"/>
                </a:ext>
                <a:ext uri="{FF2B5EF4-FFF2-40B4-BE49-F238E27FC236}">
                  <a16:creationId xmlns:a16="http://schemas.microsoft.com/office/drawing/2014/main" id="{00000000-0008-0000-AC00-000001C02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4.xml><?xml version="1.0" encoding="utf-8"?>
<xdr:wsDr xmlns:xdr="http://schemas.openxmlformats.org/drawingml/2006/spreadsheetDrawing" xmlns:a="http://schemas.openxmlformats.org/drawingml/2006/main">
  <xdr:twoCellAnchor>
    <xdr:from>
      <xdr:col>0</xdr:col>
      <xdr:colOff>66675</xdr:colOff>
      <xdr:row>45</xdr:row>
      <xdr:rowOff>104775</xdr:rowOff>
    </xdr:from>
    <xdr:to>
      <xdr:col>9</xdr:col>
      <xdr:colOff>504825</xdr:colOff>
      <xdr:row>58</xdr:row>
      <xdr:rowOff>28575</xdr:rowOff>
    </xdr:to>
    <xdr:sp macro="" textlink="">
      <xdr:nvSpPr>
        <xdr:cNvPr id="2" name="TextBox 1">
          <a:extLst>
            <a:ext uri="{FF2B5EF4-FFF2-40B4-BE49-F238E27FC236}">
              <a16:creationId xmlns:a16="http://schemas.microsoft.com/office/drawing/2014/main" id="{00000000-0008-0000-AD00-000002000000}"/>
            </a:ext>
          </a:extLst>
        </xdr:cNvPr>
        <xdr:cNvSpPr txBox="1"/>
      </xdr:nvSpPr>
      <xdr:spPr>
        <a:xfrm>
          <a:off x="66675" y="9058275"/>
          <a:ext cx="5762625" cy="261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13.2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13.2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Risk Register</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was given after an in-class lecture that focused extensively on construction risk management.  Students were asked to create a Risk Management Plan based upon the Mallard Lane Parking Garage project.  They were instructed to utilize a Risk Register (Excel spreadsheet) and identify / list ten (10) risks associated with this construction project.  The final deliverable needs to include the following areas:  Risk Identifier, Risk Description, Risk Trigger, Probability, Impact, Score, Ownership, Mitigation and Residual Risk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a:t>
          </a:r>
        </a:p>
        <a:p>
          <a:endParaRPr lang="en-US" sz="1100"/>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66675</xdr:colOff>
      <xdr:row>45</xdr:row>
      <xdr:rowOff>104775</xdr:rowOff>
    </xdr:from>
    <xdr:to>
      <xdr:col>9</xdr:col>
      <xdr:colOff>504825</xdr:colOff>
      <xdr:row>58</xdr:row>
      <xdr:rowOff>28575</xdr:rowOff>
    </xdr:to>
    <xdr:sp macro="" textlink="">
      <xdr:nvSpPr>
        <xdr:cNvPr id="2" name="TextBox 1">
          <a:extLst>
            <a:ext uri="{FF2B5EF4-FFF2-40B4-BE49-F238E27FC236}">
              <a16:creationId xmlns:a16="http://schemas.microsoft.com/office/drawing/2014/main" id="{00000000-0008-0000-AE00-000002000000}"/>
            </a:ext>
          </a:extLst>
        </xdr:cNvPr>
        <xdr:cNvSpPr txBox="1"/>
      </xdr:nvSpPr>
      <xdr:spPr>
        <a:xfrm>
          <a:off x="66675" y="9058275"/>
          <a:ext cx="5762625" cy="261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13.2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13.2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Risk Register</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was given after an in-class lecture that focused extensively on construction risk management.  Students were asked to create a Risk Management Plan based upon the Mallard Lane Parking Garage project.  They were instructed to utilize a Risk Register (Excel spreadsheet) and identify / list ten (10) risks associated with this construction project.  The final deliverable needs to include the following areas:  Risk Identifier, Risk Description, Risk Trigger, Probability, Impact, Score, Ownership, Mitigation and Residual Risk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a:t>
          </a:r>
        </a:p>
        <a:p>
          <a:endParaRPr lang="en-US" sz="1100"/>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66675</xdr:colOff>
      <xdr:row>45</xdr:row>
      <xdr:rowOff>104775</xdr:rowOff>
    </xdr:from>
    <xdr:to>
      <xdr:col>9</xdr:col>
      <xdr:colOff>504825</xdr:colOff>
      <xdr:row>58</xdr:row>
      <xdr:rowOff>28575</xdr:rowOff>
    </xdr:to>
    <xdr:sp macro="" textlink="">
      <xdr:nvSpPr>
        <xdr:cNvPr id="3" name="TextBox 2">
          <a:extLst>
            <a:ext uri="{FF2B5EF4-FFF2-40B4-BE49-F238E27FC236}">
              <a16:creationId xmlns:a16="http://schemas.microsoft.com/office/drawing/2014/main" id="{00000000-0008-0000-AF00-000003000000}"/>
            </a:ext>
          </a:extLst>
        </xdr:cNvPr>
        <xdr:cNvSpPr txBox="1"/>
      </xdr:nvSpPr>
      <xdr:spPr>
        <a:xfrm>
          <a:off x="66675" y="9058275"/>
          <a:ext cx="5762625" cy="261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13.2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13.2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Risk Register</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was given after an in-class lecture that focused extensively on construction risk management.  Students were asked to create a Risk Management Plan based upon the Mallard Lane Parking Garage project.  They were instructed to utilize a Risk Register (Excel spreadsheet) and identify / list ten (10) risks associated with this construction project.  The final deliverable needs to include the following areas:  Risk Identifier, Risk Description, Risk Trigger, Probability, Impact, Score, Ownership, Mitigation and Residual Risk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a:t>
          </a:r>
        </a:p>
        <a:p>
          <a:endParaRPr lang="en-US" sz="1100"/>
        </a:p>
      </xdr:txBody>
    </xdr:sp>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47625</xdr:colOff>
      <xdr:row>45</xdr:row>
      <xdr:rowOff>161924</xdr:rowOff>
    </xdr:from>
    <xdr:to>
      <xdr:col>11</xdr:col>
      <xdr:colOff>514350</xdr:colOff>
      <xdr:row>65</xdr:row>
      <xdr:rowOff>94646</xdr:rowOff>
    </xdr:to>
    <xdr:pic>
      <xdr:nvPicPr>
        <xdr:cNvPr id="2" name="Picture 1">
          <a:extLst>
            <a:ext uri="{FF2B5EF4-FFF2-40B4-BE49-F238E27FC236}">
              <a16:creationId xmlns:a16="http://schemas.microsoft.com/office/drawing/2014/main" id="{00000000-0008-0000-B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9115424"/>
          <a:ext cx="7419975" cy="3961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66675</xdr:colOff>
      <xdr:row>47</xdr:row>
      <xdr:rowOff>114301</xdr:rowOff>
    </xdr:from>
    <xdr:to>
      <xdr:col>9</xdr:col>
      <xdr:colOff>542925</xdr:colOff>
      <xdr:row>59</xdr:row>
      <xdr:rowOff>133351</xdr:rowOff>
    </xdr:to>
    <xdr:sp macro="" textlink="">
      <xdr:nvSpPr>
        <xdr:cNvPr id="2" name="TextBox 1">
          <a:extLst>
            <a:ext uri="{FF2B5EF4-FFF2-40B4-BE49-F238E27FC236}">
              <a16:creationId xmlns:a16="http://schemas.microsoft.com/office/drawing/2014/main" id="{00000000-0008-0000-B100-000002000000}"/>
            </a:ext>
          </a:extLst>
        </xdr:cNvPr>
        <xdr:cNvSpPr txBox="1"/>
      </xdr:nvSpPr>
      <xdr:spPr>
        <a:xfrm>
          <a:off x="66675" y="9344026"/>
          <a:ext cx="6048375"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14.1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14.1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Construction Accounting: Quiz 4</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course focuses on construction accounting, cost control, project controls, and job cost accounting. The students' understanding on construction accounting is assessed in the Construction Accounting quiz, which includes ten (10) short answer questions.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r>
            <a:rPr lang="en-US" sz="1100">
              <a:effectLst/>
              <a:latin typeface="Times New Roman" panose="02020603050405020304" pitchFamily="18" charset="0"/>
              <a:ea typeface="Times New Roman" panose="02020603050405020304" pitchFamily="18" charset="0"/>
            </a:rPr>
            <a:t>This assignment is worth 25 points.  </a:t>
          </a:r>
          <a:endParaRPr lang="en-US" sz="1100"/>
        </a:p>
      </xdr:txBody>
    </xdr:sp>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66675</xdr:colOff>
      <xdr:row>47</xdr:row>
      <xdr:rowOff>114301</xdr:rowOff>
    </xdr:from>
    <xdr:to>
      <xdr:col>9</xdr:col>
      <xdr:colOff>542925</xdr:colOff>
      <xdr:row>59</xdr:row>
      <xdr:rowOff>133351</xdr:rowOff>
    </xdr:to>
    <xdr:sp macro="" textlink="">
      <xdr:nvSpPr>
        <xdr:cNvPr id="2" name="TextBox 1">
          <a:extLst>
            <a:ext uri="{FF2B5EF4-FFF2-40B4-BE49-F238E27FC236}">
              <a16:creationId xmlns:a16="http://schemas.microsoft.com/office/drawing/2014/main" id="{00000000-0008-0000-B200-000002000000}"/>
            </a:ext>
          </a:extLst>
        </xdr:cNvPr>
        <xdr:cNvSpPr txBox="1"/>
      </xdr:nvSpPr>
      <xdr:spPr>
        <a:xfrm>
          <a:off x="66675" y="9344026"/>
          <a:ext cx="6048375"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14.1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14.1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Construction Accounting: Quiz 4</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course focuses on construction accounting, cost control, project controls, and job cost accounting. The students' understanding on construction accounting is assessed in the Construction Accounting quiz, which includes ten (10) short answer questions.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r>
            <a:rPr lang="en-US" sz="1100">
              <a:effectLst/>
              <a:latin typeface="Times New Roman" panose="02020603050405020304" pitchFamily="18" charset="0"/>
              <a:ea typeface="Times New Roman" panose="02020603050405020304" pitchFamily="18" charset="0"/>
            </a:rPr>
            <a:t>This assignment is worth 25 points.  </a:t>
          </a: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85725</xdr:colOff>
      <xdr:row>46</xdr:row>
      <xdr:rowOff>95250</xdr:rowOff>
    </xdr:from>
    <xdr:to>
      <xdr:col>9</xdr:col>
      <xdr:colOff>457200</xdr:colOff>
      <xdr:row>56</xdr:row>
      <xdr:rowOff>47625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85725" y="8991600"/>
          <a:ext cx="5962650" cy="3562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2.1 Source Course - CM A301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250 points.</a:t>
          </a:r>
        </a:p>
        <a:p>
          <a:endParaRPr lang="en-US" sz="1100"/>
        </a:p>
      </xdr:txBody>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66675</xdr:colOff>
      <xdr:row>47</xdr:row>
      <xdr:rowOff>114301</xdr:rowOff>
    </xdr:from>
    <xdr:to>
      <xdr:col>9</xdr:col>
      <xdr:colOff>542925</xdr:colOff>
      <xdr:row>59</xdr:row>
      <xdr:rowOff>133351</xdr:rowOff>
    </xdr:to>
    <xdr:sp macro="" textlink="">
      <xdr:nvSpPr>
        <xdr:cNvPr id="2" name="TextBox 1">
          <a:extLst>
            <a:ext uri="{FF2B5EF4-FFF2-40B4-BE49-F238E27FC236}">
              <a16:creationId xmlns:a16="http://schemas.microsoft.com/office/drawing/2014/main" id="{00000000-0008-0000-B300-000002000000}"/>
            </a:ext>
          </a:extLst>
        </xdr:cNvPr>
        <xdr:cNvSpPr txBox="1"/>
      </xdr:nvSpPr>
      <xdr:spPr>
        <a:xfrm>
          <a:off x="66675" y="9344026"/>
          <a:ext cx="6048375"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14.1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14.1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Construction Accounting: Quiz 4</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course focuses on construction accounting, cost control, project controls, and job cost accounting. The students' understanding on construction accounting is assessed in the Construction Accounting quiz, which includes ten (10) short answer questions.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r>
            <a:rPr lang="en-US" sz="1100">
              <a:effectLst/>
              <a:latin typeface="Times New Roman" panose="02020603050405020304" pitchFamily="18" charset="0"/>
              <a:ea typeface="Times New Roman" panose="02020603050405020304" pitchFamily="18" charset="0"/>
            </a:rPr>
            <a:t>This assignment is worth 25 points.  </a:t>
          </a:r>
          <a:endParaRPr lang="en-US" sz="1100"/>
        </a:p>
      </xdr:txBody>
    </xdr:sp>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66675</xdr:colOff>
      <xdr:row>47</xdr:row>
      <xdr:rowOff>114301</xdr:rowOff>
    </xdr:from>
    <xdr:to>
      <xdr:col>9</xdr:col>
      <xdr:colOff>542925</xdr:colOff>
      <xdr:row>59</xdr:row>
      <xdr:rowOff>133351</xdr:rowOff>
    </xdr:to>
    <xdr:sp macro="" textlink="">
      <xdr:nvSpPr>
        <xdr:cNvPr id="2" name="TextBox 1">
          <a:extLst>
            <a:ext uri="{FF2B5EF4-FFF2-40B4-BE49-F238E27FC236}">
              <a16:creationId xmlns:a16="http://schemas.microsoft.com/office/drawing/2014/main" id="{00000000-0008-0000-B400-000002000000}"/>
            </a:ext>
          </a:extLst>
        </xdr:cNvPr>
        <xdr:cNvSpPr txBox="1"/>
      </xdr:nvSpPr>
      <xdr:spPr>
        <a:xfrm>
          <a:off x="66675" y="9344026"/>
          <a:ext cx="6048375"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14.1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14.1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Construction Accounting</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course focuses on construction accounting, cost control, project controls, and job cost accounting. The students understanding on construction accounting is assessed in the Construction Accounting quiz, which includes five (5) short answer questions.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r>
            <a:rPr lang="en-US" sz="1100">
              <a:effectLst/>
              <a:latin typeface="Times New Roman" panose="02020603050405020304" pitchFamily="18" charset="0"/>
              <a:ea typeface="Times New Roman" panose="02020603050405020304" pitchFamily="18" charset="0"/>
            </a:rPr>
            <a:t>This assignment is worth 25 points.  </a:t>
          </a:r>
          <a:endParaRPr lang="en-US" sz="1100"/>
        </a:p>
      </xdr:txBody>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66675</xdr:colOff>
      <xdr:row>47</xdr:row>
      <xdr:rowOff>114301</xdr:rowOff>
    </xdr:from>
    <xdr:to>
      <xdr:col>9</xdr:col>
      <xdr:colOff>542925</xdr:colOff>
      <xdr:row>59</xdr:row>
      <xdr:rowOff>133351</xdr:rowOff>
    </xdr:to>
    <xdr:sp macro="" textlink="">
      <xdr:nvSpPr>
        <xdr:cNvPr id="3" name="TextBox 2">
          <a:extLst>
            <a:ext uri="{FF2B5EF4-FFF2-40B4-BE49-F238E27FC236}">
              <a16:creationId xmlns:a16="http://schemas.microsoft.com/office/drawing/2014/main" id="{00000000-0008-0000-B500-000003000000}"/>
            </a:ext>
          </a:extLst>
        </xdr:cNvPr>
        <xdr:cNvSpPr txBox="1"/>
      </xdr:nvSpPr>
      <xdr:spPr>
        <a:xfrm>
          <a:off x="66675" y="9344026"/>
          <a:ext cx="6048375"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14.1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14.1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Construction Accounting</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course focuses on construction accounting, cost control, project controls, and job cost accounting. The students understanding on construction accounting is assessed in the Construction Accounting quiz, which includes five (5) short answer questions.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r>
            <a:rPr lang="en-US" sz="1100">
              <a:effectLst/>
              <a:latin typeface="Times New Roman" panose="02020603050405020304" pitchFamily="18" charset="0"/>
              <a:ea typeface="Times New Roman" panose="02020603050405020304" pitchFamily="18" charset="0"/>
            </a:rPr>
            <a:t>This assignment is worth 25 points.  </a:t>
          </a:r>
          <a:endParaRPr lang="en-US" sz="1100"/>
        </a:p>
      </xdr:txBody>
    </xdr:sp>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11</xdr:col>
      <xdr:colOff>114300</xdr:colOff>
      <xdr:row>53</xdr:row>
      <xdr:rowOff>9525</xdr:rowOff>
    </xdr:to>
    <xdr:pic>
      <xdr:nvPicPr>
        <xdr:cNvPr id="2" name="Picture 1">
          <a:extLst>
            <a:ext uri="{FF2B5EF4-FFF2-40B4-BE49-F238E27FC236}">
              <a16:creationId xmlns:a16="http://schemas.microsoft.com/office/drawing/2014/main" id="{00000000-0008-0000-B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9220200"/>
          <a:ext cx="630555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47625</xdr:colOff>
      <xdr:row>45</xdr:row>
      <xdr:rowOff>95250</xdr:rowOff>
    </xdr:from>
    <xdr:to>
      <xdr:col>9</xdr:col>
      <xdr:colOff>542925</xdr:colOff>
      <xdr:row>70</xdr:row>
      <xdr:rowOff>76200</xdr:rowOff>
    </xdr:to>
    <xdr:sp macro="" textlink="">
      <xdr:nvSpPr>
        <xdr:cNvPr id="3" name="TextBox 2">
          <a:extLst>
            <a:ext uri="{FF2B5EF4-FFF2-40B4-BE49-F238E27FC236}">
              <a16:creationId xmlns:a16="http://schemas.microsoft.com/office/drawing/2014/main" id="{00000000-0008-0000-BB00-000003000000}"/>
            </a:ext>
          </a:extLst>
        </xdr:cNvPr>
        <xdr:cNvSpPr txBox="1"/>
      </xdr:nvSpPr>
      <xdr:spPr>
        <a:xfrm>
          <a:off x="47625" y="9048750"/>
          <a:ext cx="5819775"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14.2 Source Course – CM A201 – Construction Project Management 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14.2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5 / Construction Financials</a:t>
          </a:r>
        </a:p>
        <a:p>
          <a:pPr marL="0" marR="0">
            <a:spcBef>
              <a:spcPts val="0"/>
            </a:spcBef>
            <a:spcAft>
              <a:spcPts val="0"/>
            </a:spcAft>
          </a:pPr>
          <a:r>
            <a:rPr lang="en-US" sz="1100">
              <a:effectLst/>
              <a:latin typeface="Times New Roman" panose="02020603050405020304" pitchFamily="18" charset="0"/>
              <a:ea typeface="Calibri" panose="020F0502020204030204" pitchFamily="34" charset="0"/>
            </a:rPr>
            <a:t> </a:t>
          </a:r>
          <a:endParaRPr lang="en-US" sz="1100">
            <a:effectLst/>
            <a:latin typeface="Times New Roman" panose="02020603050405020304" pitchFamily="18" charset="0"/>
            <a:ea typeface="Times New Roman" panose="02020603050405020304" pitchFamily="18" charset="0"/>
          </a:endParaRPr>
        </a:p>
        <a:p>
          <a:pPr marL="0" marR="0">
            <a:lnSpc>
              <a:spcPct val="115000"/>
            </a:lnSpc>
            <a:spcBef>
              <a:spcPts val="0"/>
            </a:spcBef>
            <a:spcAft>
              <a:spcPts val="1000"/>
            </a:spcAft>
          </a:pPr>
          <a:r>
            <a:rPr lang="en-US" sz="1100">
              <a:effectLst/>
              <a:latin typeface="Times New Roman" panose="02020603050405020304" pitchFamily="18" charset="0"/>
              <a:ea typeface="Calibri" panose="020F0502020204030204" pitchFamily="34" charset="0"/>
            </a:rPr>
            <a:t>In this assignment, students are asked to read several source documents and view video resources to research construction budget and financial reporting methods.  The students must use ProCore to access this information and respond.  In addition to the budget and financial exercises, students must also respond to five (5) essay questions regarding construction budgets.  These responses to these five questions must use complete sentences, proper grammar, spelling, and punctuation.  Each answer should be at least a minimum of one paragraph composed of 5 to 6 sentences.  </a:t>
          </a:r>
          <a:endParaRPr lang="en-US" sz="1100">
            <a:effectLst/>
            <a:latin typeface="Times New Roman" panose="02020603050405020304" pitchFamily="18" charset="0"/>
            <a:ea typeface="Times New Roman" panose="02020603050405020304" pitchFamily="18" charset="0"/>
          </a:endParaRP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150 points based on the following rubric: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a:t>
          </a:r>
        </a:p>
        <a:p>
          <a:pPr marL="0" marR="0">
            <a:lnSpc>
              <a:spcPct val="115000"/>
            </a:lnSpc>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CRITERIA                                                                                                      POINTS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PROCORE Exercises:                                                                                           50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Budget Powerpoint                             16.6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Deep Dive Training Videos                16.6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Budget Exrecises #1-4                        16.6 points  </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RESEARCH Questions:                                                                                       100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5 essay questions                                 20 points each</a:t>
          </a:r>
        </a:p>
        <a:p>
          <a:pPr marL="0" marR="0" algn="ctr">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TOTAL POINTS                                                                                                 150</a:t>
          </a:r>
          <a:endParaRPr lang="en-US" sz="1100"/>
        </a:p>
      </xdr:txBody>
    </xdr:sp>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95250</xdr:colOff>
      <xdr:row>45</xdr:row>
      <xdr:rowOff>143951</xdr:rowOff>
    </xdr:from>
    <xdr:to>
      <xdr:col>11</xdr:col>
      <xdr:colOff>19050</xdr:colOff>
      <xdr:row>90</xdr:row>
      <xdr:rowOff>63614</xdr:rowOff>
    </xdr:to>
    <xdr:pic>
      <xdr:nvPicPr>
        <xdr:cNvPr id="3" name="Picture 2">
          <a:extLst>
            <a:ext uri="{FF2B5EF4-FFF2-40B4-BE49-F238E27FC236}">
              <a16:creationId xmlns:a16="http://schemas.microsoft.com/office/drawing/2014/main" id="{00000000-0008-0000-B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097451"/>
          <a:ext cx="7277100" cy="8758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28575</xdr:colOff>
      <xdr:row>45</xdr:row>
      <xdr:rowOff>123825</xdr:rowOff>
    </xdr:from>
    <xdr:to>
      <xdr:col>9</xdr:col>
      <xdr:colOff>533400</xdr:colOff>
      <xdr:row>64</xdr:row>
      <xdr:rowOff>180975</xdr:rowOff>
    </xdr:to>
    <xdr:sp macro="" textlink="">
      <xdr:nvSpPr>
        <xdr:cNvPr id="3" name="TextBox 2">
          <a:extLst>
            <a:ext uri="{FF2B5EF4-FFF2-40B4-BE49-F238E27FC236}">
              <a16:creationId xmlns:a16="http://schemas.microsoft.com/office/drawing/2014/main" id="{00000000-0008-0000-BD00-000003000000}"/>
            </a:ext>
          </a:extLst>
        </xdr:cNvPr>
        <xdr:cNvSpPr txBox="1"/>
      </xdr:nvSpPr>
      <xdr:spPr>
        <a:xfrm>
          <a:off x="28575" y="9077325"/>
          <a:ext cx="5934075" cy="3895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14.3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14.3</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Controls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three (3) students were assigned the Project Controls topic.  All three students received scores of 225 points or higher.  </a:t>
          </a:r>
        </a:p>
        <a:p>
          <a:endParaRPr lang="en-US" sz="1100"/>
        </a:p>
      </xdr:txBody>
    </xdr:sp>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142875</xdr:colOff>
      <xdr:row>45</xdr:row>
      <xdr:rowOff>85726</xdr:rowOff>
    </xdr:from>
    <xdr:to>
      <xdr:col>9</xdr:col>
      <xdr:colOff>542925</xdr:colOff>
      <xdr:row>58</xdr:row>
      <xdr:rowOff>104775</xdr:rowOff>
    </xdr:to>
    <xdr:sp macro="" textlink="">
      <xdr:nvSpPr>
        <xdr:cNvPr id="2" name="TextBox 1">
          <a:extLst>
            <a:ext uri="{FF2B5EF4-FFF2-40B4-BE49-F238E27FC236}">
              <a16:creationId xmlns:a16="http://schemas.microsoft.com/office/drawing/2014/main" id="{00000000-0008-0000-BE00-000002000000}"/>
            </a:ext>
          </a:extLst>
        </xdr:cNvPr>
        <xdr:cNvSpPr txBox="1"/>
      </xdr:nvSpPr>
      <xdr:spPr>
        <a:xfrm>
          <a:off x="142875" y="8934451"/>
          <a:ext cx="5962650" cy="2495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16.1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16.1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Midterm Exam</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Midterm</a:t>
          </a:r>
          <a:r>
            <a:rPr lang="en-US" sz="1100" i="1" baseline="0">
              <a:effectLst/>
              <a:latin typeface="Times New Roman" panose="02020603050405020304" pitchFamily="18" charset="0"/>
              <a:ea typeface="Times New Roman" panose="02020603050405020304" pitchFamily="18" charset="0"/>
            </a:rPr>
            <a:t> Exam</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students</a:t>
          </a:r>
          <a:r>
            <a:rPr lang="en-US" sz="1100" baseline="0">
              <a:effectLst/>
              <a:latin typeface="Times New Roman" panose="02020603050405020304" pitchFamily="18" charset="0"/>
              <a:ea typeface="Times New Roman" panose="02020603050405020304" pitchFamily="18" charset="0"/>
            </a:rPr>
            <a:t> are given a scenario in which a problem has arisen on the job site. Students must understand the command structure and channels used to successfully resolve probems and be able to effectively communicate with job site personnel to equitably achieve specified results</a:t>
          </a:r>
          <a:r>
            <a:rPr lang="en-US" sz="1100" baseline="0">
              <a:effectLst/>
              <a:latin typeface="Times New Roman" panose="02020603050405020304" pitchFamily="18" charset="0"/>
              <a:ea typeface="Times New Roman" panose="02020603050405020304" pitchFamily="18" charset="0"/>
              <a:cs typeface="Times New Roman" panose="02020603050405020304" pitchFamily="18" charset="0"/>
            </a:rPr>
            <a:t>. </a:t>
          </a:r>
          <a:r>
            <a:rPr lang="en-US" sz="1100">
              <a:solidFill>
                <a:schemeClr val="dk1"/>
              </a:solidFill>
              <a:effectLst/>
              <a:latin typeface="Times New Roman" panose="02020603050405020304" pitchFamily="18" charset="0"/>
              <a:ea typeface="+mn-ea"/>
              <a:cs typeface="Times New Roman" panose="02020603050405020304" pitchFamily="18" charset="0"/>
            </a:rPr>
            <a:t>This exam is worth 270 points.</a:t>
          </a:r>
          <a:endParaRPr lang="en-US">
            <a:effectLst/>
            <a:latin typeface="Times New Roman" panose="02020603050405020304" pitchFamily="18" charset="0"/>
            <a:cs typeface="Times New Roman" panose="02020603050405020304" pitchFamily="18" charset="0"/>
          </a:endParaRPr>
        </a:p>
        <a:p>
          <a:pPr marL="0" marR="0">
            <a:spcBef>
              <a:spcPts val="0"/>
            </a:spcBef>
            <a:spcAft>
              <a:spcPts val="0"/>
            </a:spcAft>
          </a:pPr>
          <a:r>
            <a:rPr lang="en-US" sz="1100" baseline="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11</xdr:col>
          <xdr:colOff>133350</xdr:colOff>
          <xdr:row>57</xdr:row>
          <xdr:rowOff>28575</xdr:rowOff>
        </xdr:to>
        <xdr:sp macro="" textlink="">
          <xdr:nvSpPr>
            <xdr:cNvPr id="2161665" name="Object 1" hidden="1">
              <a:extLst>
                <a:ext uri="{63B3BB69-23CF-44E3-9099-C40C66FF867C}">
                  <a14:compatExt spid="_x0000_s2161665"/>
                </a:ext>
                <a:ext uri="{FF2B5EF4-FFF2-40B4-BE49-F238E27FC236}">
                  <a16:creationId xmlns:a16="http://schemas.microsoft.com/office/drawing/2014/main" id="{00000000-0008-0000-BF00-000001FC2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9.xml><?xml version="1.0" encoding="utf-8"?>
<xdr:wsDr xmlns:xdr="http://schemas.openxmlformats.org/drawingml/2006/spreadsheetDrawing" xmlns:a="http://schemas.openxmlformats.org/drawingml/2006/main">
  <xdr:twoCellAnchor>
    <xdr:from>
      <xdr:col>0</xdr:col>
      <xdr:colOff>142875</xdr:colOff>
      <xdr:row>45</xdr:row>
      <xdr:rowOff>85726</xdr:rowOff>
    </xdr:from>
    <xdr:to>
      <xdr:col>9</xdr:col>
      <xdr:colOff>542925</xdr:colOff>
      <xdr:row>58</xdr:row>
      <xdr:rowOff>104775</xdr:rowOff>
    </xdr:to>
    <xdr:sp macro="" textlink="">
      <xdr:nvSpPr>
        <xdr:cNvPr id="2" name="TextBox 1">
          <a:extLst>
            <a:ext uri="{FF2B5EF4-FFF2-40B4-BE49-F238E27FC236}">
              <a16:creationId xmlns:a16="http://schemas.microsoft.com/office/drawing/2014/main" id="{00000000-0008-0000-C000-000002000000}"/>
            </a:ext>
          </a:extLst>
        </xdr:cNvPr>
        <xdr:cNvSpPr txBox="1"/>
      </xdr:nvSpPr>
      <xdr:spPr>
        <a:xfrm>
          <a:off x="142875" y="8934451"/>
          <a:ext cx="5962650" cy="2495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16.1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16.1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Midterm Exam</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Midterm</a:t>
          </a:r>
          <a:r>
            <a:rPr lang="en-US" sz="1100" i="1" baseline="0">
              <a:effectLst/>
              <a:latin typeface="Times New Roman" panose="02020603050405020304" pitchFamily="18" charset="0"/>
              <a:ea typeface="Times New Roman" panose="02020603050405020304" pitchFamily="18" charset="0"/>
            </a:rPr>
            <a:t> Exam</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students</a:t>
          </a:r>
          <a:r>
            <a:rPr lang="en-US" sz="1100" baseline="0">
              <a:effectLst/>
              <a:latin typeface="Times New Roman" panose="02020603050405020304" pitchFamily="18" charset="0"/>
              <a:ea typeface="Times New Roman" panose="02020603050405020304" pitchFamily="18" charset="0"/>
            </a:rPr>
            <a:t> are given a scenario in which a problem has arisen on the job site. Students must understand the command structure and channels used to successfully resolve probems and be able to effectively communicate with job site personnel to equitably achieve specified results</a:t>
          </a:r>
          <a:r>
            <a:rPr lang="en-US" sz="1100" baseline="0">
              <a:effectLst/>
              <a:latin typeface="Times New Roman" panose="02020603050405020304" pitchFamily="18" charset="0"/>
              <a:ea typeface="Times New Roman" panose="02020603050405020304" pitchFamily="18" charset="0"/>
              <a:cs typeface="Times New Roman" panose="02020603050405020304" pitchFamily="18" charset="0"/>
            </a:rPr>
            <a:t>. </a:t>
          </a:r>
          <a:r>
            <a:rPr lang="en-US" sz="1100">
              <a:solidFill>
                <a:schemeClr val="dk1"/>
              </a:solidFill>
              <a:effectLst/>
              <a:latin typeface="Times New Roman" panose="02020603050405020304" pitchFamily="18" charset="0"/>
              <a:ea typeface="+mn-ea"/>
              <a:cs typeface="Times New Roman" panose="02020603050405020304" pitchFamily="18" charset="0"/>
            </a:rPr>
            <a:t>This exam is worth 270 points.</a:t>
          </a:r>
          <a:endParaRPr lang="en-US">
            <a:effectLst/>
            <a:latin typeface="Times New Roman" panose="02020603050405020304" pitchFamily="18" charset="0"/>
            <a:cs typeface="Times New Roman" panose="02020603050405020304" pitchFamily="18" charset="0"/>
          </a:endParaRPr>
        </a:p>
        <a:p>
          <a:pPr marL="0" marR="0">
            <a:spcBef>
              <a:spcPts val="0"/>
            </a:spcBef>
            <a:spcAft>
              <a:spcPts val="0"/>
            </a:spcAft>
          </a:pPr>
          <a:r>
            <a:rPr lang="en-US" sz="1100" baseline="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85725</xdr:colOff>
      <xdr:row>46</xdr:row>
      <xdr:rowOff>95250</xdr:rowOff>
    </xdr:from>
    <xdr:to>
      <xdr:col>9</xdr:col>
      <xdr:colOff>457200</xdr:colOff>
      <xdr:row>56</xdr:row>
      <xdr:rowOff>47625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85725" y="8991600"/>
          <a:ext cx="5962650" cy="3562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2.1 Source Course - CM A301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250 points.</a:t>
          </a:r>
        </a:p>
        <a:p>
          <a:endParaRPr lang="en-US" sz="1100"/>
        </a:p>
      </xdr:txBody>
    </xdr:sp>
    <xdr:clientData/>
  </xdr:twoCellAnchor>
</xdr:wsDr>
</file>

<file path=xl/drawings/drawing1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10</xdr:col>
          <xdr:colOff>381000</xdr:colOff>
          <xdr:row>56</xdr:row>
          <xdr:rowOff>28575</xdr:rowOff>
        </xdr:to>
        <xdr:sp macro="" textlink="">
          <xdr:nvSpPr>
            <xdr:cNvPr id="1943553" name="Object 1" hidden="1">
              <a:extLst>
                <a:ext uri="{63B3BB69-23CF-44E3-9099-C40C66FF867C}">
                  <a14:compatExt spid="_x0000_s1943553"/>
                </a:ext>
                <a:ext uri="{FF2B5EF4-FFF2-40B4-BE49-F238E27FC236}">
                  <a16:creationId xmlns:a16="http://schemas.microsoft.com/office/drawing/2014/main" id="{00000000-0008-0000-C100-000001A81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1.xml><?xml version="1.0" encoding="utf-8"?>
<xdr:wsDr xmlns:xdr="http://schemas.openxmlformats.org/drawingml/2006/spreadsheetDrawing" xmlns:a="http://schemas.openxmlformats.org/drawingml/2006/main">
  <xdr:twoCellAnchor>
    <xdr:from>
      <xdr:col>0</xdr:col>
      <xdr:colOff>142875</xdr:colOff>
      <xdr:row>45</xdr:row>
      <xdr:rowOff>85726</xdr:rowOff>
    </xdr:from>
    <xdr:to>
      <xdr:col>9</xdr:col>
      <xdr:colOff>542925</xdr:colOff>
      <xdr:row>65</xdr:row>
      <xdr:rowOff>142876</xdr:rowOff>
    </xdr:to>
    <xdr:sp macro="" textlink="">
      <xdr:nvSpPr>
        <xdr:cNvPr id="3" name="TextBox 2">
          <a:extLst>
            <a:ext uri="{FF2B5EF4-FFF2-40B4-BE49-F238E27FC236}">
              <a16:creationId xmlns:a16="http://schemas.microsoft.com/office/drawing/2014/main" id="{00000000-0008-0000-C200-000003000000}"/>
            </a:ext>
          </a:extLst>
        </xdr:cNvPr>
        <xdr:cNvSpPr txBox="1"/>
      </xdr:nvSpPr>
      <xdr:spPr>
        <a:xfrm>
          <a:off x="142875" y="8934451"/>
          <a:ext cx="5962650"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16.1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16.1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Controls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three (3) students were assigned the Project Controls topic.  All three students received scores of 225 points or higher.  </a:t>
          </a:r>
        </a:p>
        <a:p>
          <a:endParaRPr lang="en-US" sz="1100"/>
        </a:p>
      </xdr:txBody>
    </xdr:sp>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0</xdr:colOff>
      <xdr:row>44</xdr:row>
      <xdr:rowOff>304799</xdr:rowOff>
    </xdr:from>
    <xdr:to>
      <xdr:col>10</xdr:col>
      <xdr:colOff>156270</xdr:colOff>
      <xdr:row>73</xdr:row>
      <xdr:rowOff>19049</xdr:rowOff>
    </xdr:to>
    <xdr:pic>
      <xdr:nvPicPr>
        <xdr:cNvPr id="2" name="Picture 1">
          <a:extLst>
            <a:ext uri="{FF2B5EF4-FFF2-40B4-BE49-F238E27FC236}">
              <a16:creationId xmlns:a16="http://schemas.microsoft.com/office/drawing/2014/main" id="{00000000-0008-0000-C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953499"/>
          <a:ext cx="6814245" cy="559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10</xdr:col>
          <xdr:colOff>314325</xdr:colOff>
          <xdr:row>51</xdr:row>
          <xdr:rowOff>28575</xdr:rowOff>
        </xdr:to>
        <xdr:sp macro="" textlink="">
          <xdr:nvSpPr>
            <xdr:cNvPr id="1651713" name="Object 1" hidden="1">
              <a:extLst>
                <a:ext uri="{63B3BB69-23CF-44E3-9099-C40C66FF867C}">
                  <a14:compatExt spid="_x0000_s1651713"/>
                </a:ext>
                <a:ext uri="{FF2B5EF4-FFF2-40B4-BE49-F238E27FC236}">
                  <a16:creationId xmlns:a16="http://schemas.microsoft.com/office/drawing/2014/main" id="{00000000-0008-0000-C400-00000134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10</xdr:col>
          <xdr:colOff>314325</xdr:colOff>
          <xdr:row>51</xdr:row>
          <xdr:rowOff>28575</xdr:rowOff>
        </xdr:to>
        <xdr:sp macro="" textlink="">
          <xdr:nvSpPr>
            <xdr:cNvPr id="1169409" name="Object 1" hidden="1">
              <a:extLst>
                <a:ext uri="{63B3BB69-23CF-44E3-9099-C40C66FF867C}">
                  <a14:compatExt spid="_x0000_s1169409"/>
                </a:ext>
                <a:ext uri="{FF2B5EF4-FFF2-40B4-BE49-F238E27FC236}">
                  <a16:creationId xmlns:a16="http://schemas.microsoft.com/office/drawing/2014/main" id="{00000000-0008-0000-C500-000001D8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10</xdr:col>
          <xdr:colOff>314325</xdr:colOff>
          <xdr:row>51</xdr:row>
          <xdr:rowOff>28575</xdr:rowOff>
        </xdr:to>
        <xdr:sp macro="" textlink="">
          <xdr:nvSpPr>
            <xdr:cNvPr id="865282" name="Object 2" hidden="1">
              <a:extLst>
                <a:ext uri="{63B3BB69-23CF-44E3-9099-C40C66FF867C}">
                  <a14:compatExt spid="_x0000_s865282"/>
                </a:ext>
                <a:ext uri="{FF2B5EF4-FFF2-40B4-BE49-F238E27FC236}">
                  <a16:creationId xmlns:a16="http://schemas.microsoft.com/office/drawing/2014/main" id="{00000000-0008-0000-C600-000002340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12</xdr:col>
          <xdr:colOff>542925</xdr:colOff>
          <xdr:row>55</xdr:row>
          <xdr:rowOff>28575</xdr:rowOff>
        </xdr:to>
        <xdr:sp macro="" textlink="">
          <xdr:nvSpPr>
            <xdr:cNvPr id="2040833" name="Object 1" hidden="1">
              <a:extLst>
                <a:ext uri="{63B3BB69-23CF-44E3-9099-C40C66FF867C}">
                  <a14:compatExt spid="_x0000_s2040833"/>
                </a:ext>
                <a:ext uri="{FF2B5EF4-FFF2-40B4-BE49-F238E27FC236}">
                  <a16:creationId xmlns:a16="http://schemas.microsoft.com/office/drawing/2014/main" id="{00000000-0008-0000-C700-000001241F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7.xml><?xml version="1.0" encoding="utf-8"?>
<xdr:wsDr xmlns:xdr="http://schemas.openxmlformats.org/drawingml/2006/spreadsheetDrawing" xmlns:a="http://schemas.openxmlformats.org/drawingml/2006/main">
  <xdr:twoCellAnchor>
    <xdr:from>
      <xdr:col>0</xdr:col>
      <xdr:colOff>19049</xdr:colOff>
      <xdr:row>45</xdr:row>
      <xdr:rowOff>66675</xdr:rowOff>
    </xdr:from>
    <xdr:to>
      <xdr:col>9</xdr:col>
      <xdr:colOff>495299</xdr:colOff>
      <xdr:row>70</xdr:row>
      <xdr:rowOff>9526</xdr:rowOff>
    </xdr:to>
    <xdr:sp macro="" textlink="">
      <xdr:nvSpPr>
        <xdr:cNvPr id="3" name="TextBox 2">
          <a:extLst>
            <a:ext uri="{FF2B5EF4-FFF2-40B4-BE49-F238E27FC236}">
              <a16:creationId xmlns:a16="http://schemas.microsoft.com/office/drawing/2014/main" id="{00000000-0008-0000-C800-000003000000}"/>
            </a:ext>
          </a:extLst>
        </xdr:cNvPr>
        <xdr:cNvSpPr txBox="1"/>
      </xdr:nvSpPr>
      <xdr:spPr>
        <a:xfrm>
          <a:off x="19049" y="8943975"/>
          <a:ext cx="6105525" cy="5895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15.2 Source Course – CM A450 – Construction Management Professional Practice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15.2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Project 9 is the creation of a quality assurance / control plan for the subject project.  The plan is scored based on the following rubric.</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CM A450 - CM Professional Practice	        </a:t>
          </a:r>
          <a:r>
            <a:rPr lang="en-US" sz="1100" i="1">
              <a:effectLst/>
              <a:latin typeface="Times New Roman" panose="02020603050405020304" pitchFamily="18" charset="0"/>
              <a:ea typeface="Times New Roman" panose="02020603050405020304" pitchFamily="18" charset="0"/>
            </a:rPr>
            <a:t>Sand Lake Elementary Renewal</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Project 9 – QC Plan Rubric 		        </a:t>
          </a:r>
          <a:r>
            <a:rPr lang="en-US" sz="1100" i="1">
              <a:effectLst/>
              <a:latin typeface="Times New Roman" panose="02020603050405020304" pitchFamily="18" charset="0"/>
              <a:ea typeface="Times New Roman" panose="02020603050405020304" pitchFamily="18" charset="0"/>
            </a:rPr>
            <a:t>Quality Control Plan</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ctr">
            <a:spcBef>
              <a:spcPts val="0"/>
            </a:spcBef>
            <a:spcAft>
              <a:spcPts val="0"/>
            </a:spcAft>
          </a:pPr>
          <a:r>
            <a:rPr lang="en-US" sz="1100" b="1">
              <a:effectLst/>
              <a:latin typeface="Times New Roman" panose="02020603050405020304" pitchFamily="18" charset="0"/>
              <a:ea typeface="Times New Roman" panose="02020603050405020304" pitchFamily="18" charset="0"/>
            </a:rPr>
            <a:t>		Points	1     2     3     4</a:t>
          </a:r>
        </a:p>
        <a:p>
          <a:pPr marL="0" marR="0" algn="ctr">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Major Definable Features of Work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Three Phases of Inspection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Define Testing and Inspection Process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Identify Levels of Inspection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Testing and Inspection – on site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Testing and Inspection – off site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Define Submittal Process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Submittal Checklist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Submittal Schedule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Process for Tracking and Correcting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Contractor’s Quality Control Report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Non-Conformance Report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Construction Punch List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Weekly QA/QC Meeting Minutes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Preparatory Meeting Checklist		            9</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Initial Inspection Checklist		         7.5</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Receiving Material Inspection Report	         7.5</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Other important topics not covered above                Bonus 10</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TOTAL			        150</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10</xdr:col>
      <xdr:colOff>561687</xdr:colOff>
      <xdr:row>72</xdr:row>
      <xdr:rowOff>38100</xdr:rowOff>
    </xdr:to>
    <xdr:pic>
      <xdr:nvPicPr>
        <xdr:cNvPr id="2" name="Picture 1">
          <a:extLst>
            <a:ext uri="{FF2B5EF4-FFF2-40B4-BE49-F238E27FC236}">
              <a16:creationId xmlns:a16="http://schemas.microsoft.com/office/drawing/2014/main" id="{00000000-0008-0000-C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144000"/>
          <a:ext cx="7514937" cy="622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142875</xdr:colOff>
      <xdr:row>45</xdr:row>
      <xdr:rowOff>85726</xdr:rowOff>
    </xdr:from>
    <xdr:to>
      <xdr:col>9</xdr:col>
      <xdr:colOff>542925</xdr:colOff>
      <xdr:row>65</xdr:row>
      <xdr:rowOff>142876</xdr:rowOff>
    </xdr:to>
    <xdr:sp macro="" textlink="">
      <xdr:nvSpPr>
        <xdr:cNvPr id="2" name="TextBox 1">
          <a:extLst>
            <a:ext uri="{FF2B5EF4-FFF2-40B4-BE49-F238E27FC236}">
              <a16:creationId xmlns:a16="http://schemas.microsoft.com/office/drawing/2014/main" id="{00000000-0008-0000-CA00-000002000000}"/>
            </a:ext>
          </a:extLst>
        </xdr:cNvPr>
        <xdr:cNvSpPr txBox="1"/>
      </xdr:nvSpPr>
      <xdr:spPr>
        <a:xfrm>
          <a:off x="142875" y="8934451"/>
          <a:ext cx="5962650"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16.1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16.1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Controls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46</xdr:row>
      <xdr:rowOff>95250</xdr:rowOff>
    </xdr:from>
    <xdr:to>
      <xdr:col>9</xdr:col>
      <xdr:colOff>457200</xdr:colOff>
      <xdr:row>56</xdr:row>
      <xdr:rowOff>47625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85725" y="8991600"/>
          <a:ext cx="5962650" cy="3562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2.1 Source Course - CM A301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250 points.</a:t>
          </a:r>
        </a:p>
        <a:p>
          <a:endParaRPr lang="en-US" sz="1100"/>
        </a:p>
      </xdr:txBody>
    </xdr:sp>
    <xdr:clientData/>
  </xdr:twoCellAnchor>
</xdr:wsDr>
</file>

<file path=xl/drawings/drawing1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11</xdr:col>
          <xdr:colOff>133350</xdr:colOff>
          <xdr:row>57</xdr:row>
          <xdr:rowOff>28575</xdr:rowOff>
        </xdr:to>
        <xdr:sp macro="" textlink="">
          <xdr:nvSpPr>
            <xdr:cNvPr id="2174977" name="Object 1" hidden="1">
              <a:extLst>
                <a:ext uri="{63B3BB69-23CF-44E3-9099-C40C66FF867C}">
                  <a14:compatExt spid="_x0000_s2174977"/>
                </a:ext>
                <a:ext uri="{FF2B5EF4-FFF2-40B4-BE49-F238E27FC236}">
                  <a16:creationId xmlns:a16="http://schemas.microsoft.com/office/drawing/2014/main" id="{00000000-0008-0000-CB00-000001302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1.xml><?xml version="1.0" encoding="utf-8"?>
<xdr:wsDr xmlns:xdr="http://schemas.openxmlformats.org/drawingml/2006/spreadsheetDrawing" xmlns:a="http://schemas.openxmlformats.org/drawingml/2006/main">
  <xdr:twoCellAnchor>
    <xdr:from>
      <xdr:col>0</xdr:col>
      <xdr:colOff>142875</xdr:colOff>
      <xdr:row>45</xdr:row>
      <xdr:rowOff>85726</xdr:rowOff>
    </xdr:from>
    <xdr:to>
      <xdr:col>9</xdr:col>
      <xdr:colOff>542925</xdr:colOff>
      <xdr:row>65</xdr:row>
      <xdr:rowOff>142876</xdr:rowOff>
    </xdr:to>
    <xdr:sp macro="" textlink="">
      <xdr:nvSpPr>
        <xdr:cNvPr id="2" name="TextBox 1">
          <a:extLst>
            <a:ext uri="{FF2B5EF4-FFF2-40B4-BE49-F238E27FC236}">
              <a16:creationId xmlns:a16="http://schemas.microsoft.com/office/drawing/2014/main" id="{00000000-0008-0000-CC00-000002000000}"/>
            </a:ext>
          </a:extLst>
        </xdr:cNvPr>
        <xdr:cNvSpPr txBox="1"/>
      </xdr:nvSpPr>
      <xdr:spPr>
        <a:xfrm>
          <a:off x="142875" y="8934451"/>
          <a:ext cx="5962650"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16.1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16.1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Controls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142875</xdr:colOff>
      <xdr:row>45</xdr:row>
      <xdr:rowOff>85726</xdr:rowOff>
    </xdr:from>
    <xdr:to>
      <xdr:col>9</xdr:col>
      <xdr:colOff>542925</xdr:colOff>
      <xdr:row>65</xdr:row>
      <xdr:rowOff>142876</xdr:rowOff>
    </xdr:to>
    <xdr:sp macro="" textlink="">
      <xdr:nvSpPr>
        <xdr:cNvPr id="2" name="TextBox 1">
          <a:extLst>
            <a:ext uri="{FF2B5EF4-FFF2-40B4-BE49-F238E27FC236}">
              <a16:creationId xmlns:a16="http://schemas.microsoft.com/office/drawing/2014/main" id="{00000000-0008-0000-CD00-000002000000}"/>
            </a:ext>
          </a:extLst>
        </xdr:cNvPr>
        <xdr:cNvSpPr txBox="1"/>
      </xdr:nvSpPr>
      <xdr:spPr>
        <a:xfrm>
          <a:off x="142875" y="8934451"/>
          <a:ext cx="5962650"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16.1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16.1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Controls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142875</xdr:colOff>
      <xdr:row>45</xdr:row>
      <xdr:rowOff>85726</xdr:rowOff>
    </xdr:from>
    <xdr:to>
      <xdr:col>9</xdr:col>
      <xdr:colOff>542925</xdr:colOff>
      <xdr:row>65</xdr:row>
      <xdr:rowOff>142876</xdr:rowOff>
    </xdr:to>
    <xdr:sp macro="" textlink="">
      <xdr:nvSpPr>
        <xdr:cNvPr id="2" name="TextBox 1">
          <a:extLst>
            <a:ext uri="{FF2B5EF4-FFF2-40B4-BE49-F238E27FC236}">
              <a16:creationId xmlns:a16="http://schemas.microsoft.com/office/drawing/2014/main" id="{00000000-0008-0000-CE00-000002000000}"/>
            </a:ext>
          </a:extLst>
        </xdr:cNvPr>
        <xdr:cNvSpPr txBox="1"/>
      </xdr:nvSpPr>
      <xdr:spPr>
        <a:xfrm>
          <a:off x="142875" y="8934451"/>
          <a:ext cx="5962650"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16.1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16.1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Project Controls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three (3) students were assigned the Project Controls topic.  All three students received scores of 225 points or higher.  </a:t>
          </a:r>
        </a:p>
        <a:p>
          <a:endParaRPr lang="en-US" sz="1100"/>
        </a:p>
      </xdr:txBody>
    </xdr:sp>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161925</xdr:colOff>
      <xdr:row>61</xdr:row>
      <xdr:rowOff>39853</xdr:rowOff>
    </xdr:from>
    <xdr:to>
      <xdr:col>10</xdr:col>
      <xdr:colOff>247650</xdr:colOff>
      <xdr:row>77</xdr:row>
      <xdr:rowOff>123825</xdr:rowOff>
    </xdr:to>
    <xdr:pic>
      <xdr:nvPicPr>
        <xdr:cNvPr id="2" name="Picture 1">
          <a:extLst>
            <a:ext uri="{FF2B5EF4-FFF2-40B4-BE49-F238E27FC236}">
              <a16:creationId xmlns:a16="http://schemas.microsoft.com/office/drawing/2014/main" id="{00000000-0008-0000-C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3117678"/>
          <a:ext cx="7038975" cy="3131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228600</xdr:rowOff>
        </xdr:from>
        <xdr:to>
          <xdr:col>10</xdr:col>
          <xdr:colOff>266700</xdr:colOff>
          <xdr:row>53</xdr:row>
          <xdr:rowOff>19050</xdr:rowOff>
        </xdr:to>
        <xdr:sp macro="" textlink="">
          <xdr:nvSpPr>
            <xdr:cNvPr id="1653761" name="Object 1" hidden="1">
              <a:extLst>
                <a:ext uri="{63B3BB69-23CF-44E3-9099-C40C66FF867C}">
                  <a14:compatExt spid="_x0000_s1653761"/>
                </a:ext>
                <a:ext uri="{FF2B5EF4-FFF2-40B4-BE49-F238E27FC236}">
                  <a16:creationId xmlns:a16="http://schemas.microsoft.com/office/drawing/2014/main" id="{00000000-0008-0000-D000-0000013C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228600</xdr:rowOff>
        </xdr:from>
        <xdr:to>
          <xdr:col>10</xdr:col>
          <xdr:colOff>266700</xdr:colOff>
          <xdr:row>53</xdr:row>
          <xdr:rowOff>19050</xdr:rowOff>
        </xdr:to>
        <xdr:sp macro="" textlink="">
          <xdr:nvSpPr>
            <xdr:cNvPr id="1171457" name="Object 1" hidden="1">
              <a:extLst>
                <a:ext uri="{63B3BB69-23CF-44E3-9099-C40C66FF867C}">
                  <a14:compatExt spid="_x0000_s1171457"/>
                </a:ext>
                <a:ext uri="{FF2B5EF4-FFF2-40B4-BE49-F238E27FC236}">
                  <a16:creationId xmlns:a16="http://schemas.microsoft.com/office/drawing/2014/main" id="{00000000-0008-0000-D100-000001E0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228600</xdr:rowOff>
        </xdr:from>
        <xdr:to>
          <xdr:col>10</xdr:col>
          <xdr:colOff>266700</xdr:colOff>
          <xdr:row>53</xdr:row>
          <xdr:rowOff>19050</xdr:rowOff>
        </xdr:to>
        <xdr:sp macro="" textlink="">
          <xdr:nvSpPr>
            <xdr:cNvPr id="949249" name="Object 1" hidden="1">
              <a:extLst>
                <a:ext uri="{63B3BB69-23CF-44E3-9099-C40C66FF867C}">
                  <a14:compatExt spid="_x0000_s949249"/>
                </a:ext>
                <a:ext uri="{FF2B5EF4-FFF2-40B4-BE49-F238E27FC236}">
                  <a16:creationId xmlns:a16="http://schemas.microsoft.com/office/drawing/2014/main" id="{00000000-0008-0000-D200-0000017C0E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44</xdr:row>
      <xdr:rowOff>244928</xdr:rowOff>
    </xdr:from>
    <xdr:to>
      <xdr:col>12</xdr:col>
      <xdr:colOff>103891</xdr:colOff>
      <xdr:row>53</xdr:row>
      <xdr:rowOff>176892</xdr:rowOff>
    </xdr:to>
    <xdr:pic>
      <xdr:nvPicPr>
        <xdr:cNvPr id="2" name="Picture 1">
          <a:extLst>
            <a:ext uri="{FF2B5EF4-FFF2-40B4-BE49-F238E27FC236}">
              <a16:creationId xmlns:a16="http://schemas.microsoft.com/office/drawing/2014/main" id="{00000000-0008-0000-D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321" y="8939892"/>
          <a:ext cx="7016320" cy="2136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38100</xdr:colOff>
      <xdr:row>45</xdr:row>
      <xdr:rowOff>76199</xdr:rowOff>
    </xdr:from>
    <xdr:to>
      <xdr:col>10</xdr:col>
      <xdr:colOff>542925</xdr:colOff>
      <xdr:row>98</xdr:row>
      <xdr:rowOff>19049</xdr:rowOff>
    </xdr:to>
    <xdr:sp macro="" textlink="">
      <xdr:nvSpPr>
        <xdr:cNvPr id="3" name="TextBox 2">
          <a:extLst>
            <a:ext uri="{FF2B5EF4-FFF2-40B4-BE49-F238E27FC236}">
              <a16:creationId xmlns:a16="http://schemas.microsoft.com/office/drawing/2014/main" id="{00000000-0008-0000-D400-000003000000}"/>
            </a:ext>
          </a:extLst>
        </xdr:cNvPr>
        <xdr:cNvSpPr txBox="1"/>
      </xdr:nvSpPr>
      <xdr:spPr>
        <a:xfrm>
          <a:off x="38100" y="8963024"/>
          <a:ext cx="6791325" cy="1256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16.2 Source Course – CM A450 – Construction Management Professional Practice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16.2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7 / Construction Management Plan</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Project 7 / Construction Management Plan</a:t>
          </a:r>
          <a:r>
            <a:rPr lang="en-US" sz="1100">
              <a:effectLst/>
              <a:latin typeface="Times New Roman" panose="02020603050405020304" pitchFamily="18" charset="0"/>
              <a:ea typeface="Times New Roman" panose="02020603050405020304" pitchFamily="18" charset="0"/>
            </a:rPr>
            <a:t> contains procedures for cost control and managing a construction contract.  Quality control and time management are addressed in other CM A450 projects.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800" b="1">
              <a:effectLst/>
              <a:latin typeface="Calibri" panose="020F0502020204030204" pitchFamily="34" charset="0"/>
              <a:ea typeface="Times New Roman" panose="02020603050405020304" pitchFamily="18" charset="0"/>
            </a:rPr>
            <a:t>CM A450 -  CM Professional Practice</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b="1">
              <a:effectLst/>
              <a:latin typeface="Calibri" panose="020F0502020204030204" pitchFamily="34" charset="0"/>
              <a:ea typeface="Times New Roman" panose="02020603050405020304" pitchFamily="18" charset="0"/>
            </a:rPr>
            <a:t>Project 7 – Construction Management Plan</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b="1">
              <a:effectLst/>
              <a:latin typeface="Calibri" panose="020F0502020204030204" pitchFamily="34" charset="0"/>
              <a:ea typeface="Times New Roman" panose="02020603050405020304" pitchFamily="18" charset="0"/>
            </a:rPr>
            <a:t>Deliverables</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800" b="1">
              <a:effectLst/>
              <a:latin typeface="Calibri" panose="020F0502020204030204" pitchFamily="34" charset="0"/>
              <a:ea typeface="Times New Roman" panose="02020603050405020304" pitchFamily="18" charset="0"/>
            </a:rPr>
            <a:t>Points</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Identify all project participants that have a role in the plan for…</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Owner				2</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 Designer				2</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 Constructor - CMc				2</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Provide an organization chart for the entire project team.		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The Construction Management Plan begins with the Owner’s acceptance of the Guaranteed Maximum Price (GMP) at 60% construction documents.</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b="1" i="1">
              <a:effectLst/>
              <a:latin typeface="Calibri" panose="020F0502020204030204" pitchFamily="34" charset="0"/>
              <a:ea typeface="Times New Roman" panose="02020603050405020304" pitchFamily="18" charset="0"/>
            </a:rPr>
            <a:t>NOTE:  The Quality Control and Assurance Plan and the Safety Plan for this project are future projects and are not a part of the Construction Management Plan except by reference.</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Address the team members and organizational structure as required above.  For each team member, that is a part of the process or procedure that you develop to fulfill the requirements of the contract documents, identify that person’s specific duties.</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a:effectLst/>
              <a:latin typeface="Calibri" panose="020F0502020204030204" pitchFamily="34" charset="0"/>
              <a:ea typeface="Times New Roman" panose="02020603050405020304" pitchFamily="18" charset="0"/>
            </a:rPr>
            <a:t>For each function or requirement on the list below address…	                                       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What is the requirement?</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Who will perform the requirement?</a:t>
          </a: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What is the distribution of information?</a:t>
          </a: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How is the requirement controlled and tracked?</a:t>
          </a: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Is a log used to track this requirement?  If so, provide a sample log.</a:t>
          </a: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What standard forms are used?</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800">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Purpose of the Construction Management Plan	        	</a:t>
          </a:r>
          <a:r>
            <a:rPr lang="en-US" sz="800">
              <a:effectLst/>
              <a:latin typeface="Calibri" panose="020F0502020204030204" pitchFamily="34" charset="0"/>
              <a:ea typeface="Times New Roman" panose="02020603050405020304" pitchFamily="18" charset="0"/>
            </a:rPr>
            <a:t>2</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Goals of the Construction Management Plan		        	2</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Objectives to meet the above stated goals		       	</a:t>
          </a:r>
          <a:r>
            <a:rPr lang="en-US" sz="800">
              <a:effectLst/>
              <a:latin typeface="Calibri" panose="020F0502020204030204" pitchFamily="34" charset="0"/>
              <a:ea typeface="Times New Roman" panose="02020603050405020304" pitchFamily="18" charset="0"/>
            </a:rPr>
            <a:t>2</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Distribution of Conformed Documents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Partnering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Permits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Pre-construction Conference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Identify all one-time submittals required within the first 30 calendar days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Subcontractor approvals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Bonds required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Insurance required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Preliminary schedule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Submittal process and log (a comprehensive list of all submittals is not required)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Final schedule and process for tracking progress against baseline schedule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Guidelines for all meetings. Tracking and documentation.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Site visitors, media, and public relations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Labor reporting and compliance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Requests for Proposals for changes to the scope of work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Project communication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Identify all forms of communication			</a:t>
          </a:r>
          <a:r>
            <a:rPr lang="en-US" sz="800">
              <a:effectLst/>
              <a:latin typeface="Calibri" panose="020F0502020204030204" pitchFamily="34" charset="0"/>
              <a:ea typeface="Times New Roman" panose="02020603050405020304" pitchFamily="18" charset="0"/>
            </a:rPr>
            <a:t>3</a:t>
          </a:r>
          <a:r>
            <a:rPr lang="en-US" sz="800" i="1">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How are these documented, distributed, filed and logged?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Requests for Information (RFI)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Project budget and cost control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Changes				</a:t>
          </a:r>
          <a:r>
            <a:rPr lang="en-US" sz="800">
              <a:effectLst/>
              <a:latin typeface="Calibri" panose="020F0502020204030204" pitchFamily="34" charset="0"/>
              <a:ea typeface="Times New Roman" panose="02020603050405020304" pitchFamily="18" charset="0"/>
            </a:rPr>
            <a:t>3</a:t>
          </a:r>
          <a:r>
            <a:rPr lang="en-US" sz="800" i="1">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     How are changes initiated?			</a:t>
          </a:r>
          <a:r>
            <a:rPr lang="en-US" sz="800">
              <a:effectLst/>
              <a:latin typeface="Calibri" panose="020F0502020204030204" pitchFamily="34" charset="0"/>
              <a:ea typeface="Times New Roman" panose="02020603050405020304" pitchFamily="18" charset="0"/>
            </a:rPr>
            <a:t>3</a:t>
          </a:r>
          <a:r>
            <a:rPr lang="en-US" sz="800" i="1">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     How are changes negotiated?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     How are potential changes tracked?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     How are executed change orders tracked?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Schedule of Values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Applications for Payment			</a:t>
          </a:r>
          <a:r>
            <a:rPr lang="en-US" sz="800">
              <a:effectLst/>
              <a:latin typeface="Calibri" panose="020F0502020204030204" pitchFamily="34" charset="0"/>
              <a:ea typeface="Times New Roman" panose="02020603050405020304" pitchFamily="18" charset="0"/>
            </a:rPr>
            <a:t>3</a:t>
          </a:r>
          <a:r>
            <a:rPr lang="en-US" sz="800" i="1">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Review process				</a:t>
          </a:r>
          <a:r>
            <a:rPr lang="en-US" sz="800">
              <a:effectLst/>
              <a:latin typeface="Calibri" panose="020F0502020204030204" pitchFamily="34" charset="0"/>
              <a:ea typeface="Times New Roman" panose="02020603050405020304" pitchFamily="18" charset="0"/>
            </a:rPr>
            <a:t>3</a:t>
          </a:r>
          <a:r>
            <a:rPr lang="en-US" sz="800" i="1">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Causes for withholding payment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Payments to the Constructor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Project reports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Project photographs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Daily Diary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Document control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Procedures for claims and claims resolution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Procedures for dispute resolution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endParaRPr lang="en-US" sz="800" i="1">
            <a:effectLst/>
            <a:latin typeface="Calibri" panose="020F0502020204030204" pitchFamily="34"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Commissioning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Project Closeout				</a:t>
          </a:r>
          <a:r>
            <a:rPr lang="en-US" sz="800">
              <a:effectLst/>
              <a:latin typeface="Calibri" panose="020F0502020204030204" pitchFamily="34" charset="0"/>
              <a:ea typeface="Times New Roman" panose="02020603050405020304" pitchFamily="18" charset="0"/>
            </a:rPr>
            <a:t>3</a:t>
          </a:r>
          <a:r>
            <a:rPr lang="en-US" sz="800" i="1">
              <a:effectLst/>
              <a:latin typeface="Calibri" panose="020F0502020204030204" pitchFamily="34"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Closeout submittals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Substantial Completion			3</a:t>
          </a: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Beneficial Occupancy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Final Completion				</a:t>
          </a:r>
          <a:r>
            <a:rPr lang="en-US" sz="800">
              <a:effectLst/>
              <a:latin typeface="Calibri" panose="020F0502020204030204" pitchFamily="34" charset="0"/>
              <a:ea typeface="Times New Roman" panose="02020603050405020304" pitchFamily="18" charset="0"/>
            </a:rPr>
            <a:t>3</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800" i="1">
              <a:effectLst/>
              <a:latin typeface="Calibri" panose="020F0502020204030204" pitchFamily="34" charset="0"/>
              <a:ea typeface="Times New Roman" panose="02020603050405020304" pitchFamily="18" charset="0"/>
            </a:rPr>
            <a:t>One-year Correction Period			3</a:t>
          </a:r>
          <a:endParaRPr lang="en-US" sz="1100">
            <a:effectLst/>
            <a:latin typeface="Times New Roman" panose="02020603050405020304" pitchFamily="18" charset="0"/>
            <a:ea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800" b="1" i="1"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1"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TOTAL			                                   150</a:t>
          </a:r>
          <a:endParaRPr kumimoji="0" lang="en-US" sz="1100" b="0" i="0" u="none" strike="noStrike" kern="0" cap="none" spc="0" normalizeH="0" baseline="0" noProof="0">
            <a:ln>
              <a:noFill/>
            </a:ln>
            <a:solidFill>
              <a:prstClr val="black"/>
            </a:solidFill>
            <a:effectLst/>
            <a:uLnTx/>
            <a:uFillTx/>
            <a:latin typeface="Times New Roman" panose="02020603050405020304" pitchFamily="18" charset="0"/>
            <a:ea typeface="Times New Roman" panose="02020603050405020304" pitchFamily="18" charset="0"/>
            <a:cs typeface="+mn-cs"/>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prstClr val="black"/>
              </a:solidFill>
              <a:effectLst/>
              <a:uLnTx/>
              <a:uFillTx/>
              <a:latin typeface="Calibri" panose="020F0502020204030204" pitchFamily="34" charset="0"/>
              <a:ea typeface="Times New Roman" panose="02020603050405020304" pitchFamily="18" charset="0"/>
              <a:cs typeface="+mn-cs"/>
            </a:rPr>
            <a:t>*Resources for this project are the Specifications and all prior projects</a:t>
          </a: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46</xdr:row>
      <xdr:rowOff>95250</xdr:rowOff>
    </xdr:from>
    <xdr:to>
      <xdr:col>9</xdr:col>
      <xdr:colOff>457200</xdr:colOff>
      <xdr:row>56</xdr:row>
      <xdr:rowOff>47625</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85725" y="8991600"/>
          <a:ext cx="5962650" cy="3562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2.1 Source Course - CM A301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250 points.</a:t>
          </a:r>
        </a:p>
        <a:p>
          <a:endParaRPr lang="en-US" sz="1100"/>
        </a:p>
      </xdr:txBody>
    </xdr:sp>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0</xdr:colOff>
      <xdr:row>45</xdr:row>
      <xdr:rowOff>238124</xdr:rowOff>
    </xdr:from>
    <xdr:to>
      <xdr:col>10</xdr:col>
      <xdr:colOff>9524</xdr:colOff>
      <xdr:row>71</xdr:row>
      <xdr:rowOff>67627</xdr:rowOff>
    </xdr:to>
    <xdr:pic>
      <xdr:nvPicPr>
        <xdr:cNvPr id="2" name="Picture 1">
          <a:extLst>
            <a:ext uri="{FF2B5EF4-FFF2-40B4-BE49-F238E27FC236}">
              <a16:creationId xmlns:a16="http://schemas.microsoft.com/office/drawing/2014/main" id="{00000000-0008-0000-D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143999"/>
          <a:ext cx="6962774" cy="602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57150</xdr:colOff>
      <xdr:row>45</xdr:row>
      <xdr:rowOff>85726</xdr:rowOff>
    </xdr:from>
    <xdr:to>
      <xdr:col>9</xdr:col>
      <xdr:colOff>457200</xdr:colOff>
      <xdr:row>65</xdr:row>
      <xdr:rowOff>133351</xdr:rowOff>
    </xdr:to>
    <xdr:sp macro="" textlink="">
      <xdr:nvSpPr>
        <xdr:cNvPr id="2" name="TextBox 1">
          <a:extLst>
            <a:ext uri="{FF2B5EF4-FFF2-40B4-BE49-F238E27FC236}">
              <a16:creationId xmlns:a16="http://schemas.microsoft.com/office/drawing/2014/main" id="{00000000-0008-0000-D600-000002000000}"/>
            </a:ext>
          </a:extLst>
        </xdr:cNvPr>
        <xdr:cNvSpPr txBox="1"/>
      </xdr:nvSpPr>
      <xdr:spPr>
        <a:xfrm>
          <a:off x="57150" y="9153526"/>
          <a:ext cx="5962650"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17.3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17.3</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Legal Aspects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three (3) students were assigned the Legal Aspects topic.  All three students received scores of 250 points.  </a:t>
          </a:r>
        </a:p>
        <a:p>
          <a:endParaRPr lang="en-US" sz="11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57150</xdr:colOff>
      <xdr:row>45</xdr:row>
      <xdr:rowOff>85726</xdr:rowOff>
    </xdr:from>
    <xdr:to>
      <xdr:col>9</xdr:col>
      <xdr:colOff>457200</xdr:colOff>
      <xdr:row>65</xdr:row>
      <xdr:rowOff>133351</xdr:rowOff>
    </xdr:to>
    <xdr:sp macro="" textlink="">
      <xdr:nvSpPr>
        <xdr:cNvPr id="2" name="TextBox 1">
          <a:extLst>
            <a:ext uri="{FF2B5EF4-FFF2-40B4-BE49-F238E27FC236}">
              <a16:creationId xmlns:a16="http://schemas.microsoft.com/office/drawing/2014/main" id="{00000000-0008-0000-D700-000002000000}"/>
            </a:ext>
          </a:extLst>
        </xdr:cNvPr>
        <xdr:cNvSpPr txBox="1"/>
      </xdr:nvSpPr>
      <xdr:spPr>
        <a:xfrm>
          <a:off x="57150" y="9153526"/>
          <a:ext cx="5962650"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17.3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17.3</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Legal Aspects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three (3) students were assigned the Legal Aspects topic.  All three students received scores of 250 points.  </a:t>
          </a:r>
        </a:p>
        <a:p>
          <a:endParaRPr lang="en-US" sz="1100"/>
        </a:p>
      </xdr:txBody>
    </xdr:sp>
    <xdr:clientData/>
  </xdr:twoCellAnchor>
</xdr:wsDr>
</file>

<file path=xl/drawings/drawing1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257175</xdr:colOff>
          <xdr:row>63</xdr:row>
          <xdr:rowOff>85725</xdr:rowOff>
        </xdr:to>
        <xdr:sp macro="" textlink="">
          <xdr:nvSpPr>
            <xdr:cNvPr id="1812481" name="Object 1" hidden="1">
              <a:extLst>
                <a:ext uri="{63B3BB69-23CF-44E3-9099-C40C66FF867C}">
                  <a14:compatExt spid="_x0000_s1812481"/>
                </a:ext>
                <a:ext uri="{FF2B5EF4-FFF2-40B4-BE49-F238E27FC236}">
                  <a16:creationId xmlns:a16="http://schemas.microsoft.com/office/drawing/2014/main" id="{00000000-0008-0000-D800-000001A81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4.xml><?xml version="1.0" encoding="utf-8"?>
<xdr:wsDr xmlns:xdr="http://schemas.openxmlformats.org/drawingml/2006/spreadsheetDrawing" xmlns:a="http://schemas.openxmlformats.org/drawingml/2006/main">
  <xdr:twoCellAnchor>
    <xdr:from>
      <xdr:col>0</xdr:col>
      <xdr:colOff>57150</xdr:colOff>
      <xdr:row>45</xdr:row>
      <xdr:rowOff>85726</xdr:rowOff>
    </xdr:from>
    <xdr:to>
      <xdr:col>9</xdr:col>
      <xdr:colOff>457200</xdr:colOff>
      <xdr:row>65</xdr:row>
      <xdr:rowOff>133351</xdr:rowOff>
    </xdr:to>
    <xdr:sp macro="" textlink="">
      <xdr:nvSpPr>
        <xdr:cNvPr id="2" name="TextBox 1">
          <a:extLst>
            <a:ext uri="{FF2B5EF4-FFF2-40B4-BE49-F238E27FC236}">
              <a16:creationId xmlns:a16="http://schemas.microsoft.com/office/drawing/2014/main" id="{00000000-0008-0000-D900-000002000000}"/>
            </a:ext>
          </a:extLst>
        </xdr:cNvPr>
        <xdr:cNvSpPr txBox="1"/>
      </xdr:nvSpPr>
      <xdr:spPr>
        <a:xfrm>
          <a:off x="57150" y="9153526"/>
          <a:ext cx="5962650"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Legal Aspects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47625</xdr:colOff>
      <xdr:row>46</xdr:row>
      <xdr:rowOff>76200</xdr:rowOff>
    </xdr:from>
    <xdr:to>
      <xdr:col>9</xdr:col>
      <xdr:colOff>514350</xdr:colOff>
      <xdr:row>58</xdr:row>
      <xdr:rowOff>171450</xdr:rowOff>
    </xdr:to>
    <xdr:sp macro="" textlink="">
      <xdr:nvSpPr>
        <xdr:cNvPr id="2" name="TextBox 1">
          <a:extLst>
            <a:ext uri="{FF2B5EF4-FFF2-40B4-BE49-F238E27FC236}">
              <a16:creationId xmlns:a16="http://schemas.microsoft.com/office/drawing/2014/main" id="{00000000-0008-0000-DA00-000002000000}"/>
            </a:ext>
          </a:extLst>
        </xdr:cNvPr>
        <xdr:cNvSpPr txBox="1"/>
      </xdr:nvSpPr>
      <xdr:spPr>
        <a:xfrm>
          <a:off x="47625" y="13906500"/>
          <a:ext cx="6076950"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Problem No. 1</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Law</a:t>
          </a:r>
          <a:r>
            <a:rPr lang="en-US" sz="1100">
              <a:effectLst/>
              <a:latin typeface="Times New Roman" panose="02020603050405020304" pitchFamily="18" charset="0"/>
              <a:ea typeface="Times New Roman" panose="02020603050405020304" pitchFamily="18" charset="0"/>
            </a:rPr>
            <a:t> focuses specifically on the legal implications of contract, common, and regulatory law in the construction industry.  The students’ understanding of the legal implications of contract, common, and regulatory law to manage a construction project is assessed in the </a:t>
          </a:r>
          <a:r>
            <a:rPr lang="en-US" sz="1100" i="1">
              <a:effectLst/>
              <a:latin typeface="Times New Roman" panose="02020603050405020304" pitchFamily="18" charset="0"/>
              <a:ea typeface="Times New Roman" panose="02020603050405020304" pitchFamily="18" charset="0"/>
            </a:rPr>
            <a:t>Problem No. 1</a:t>
          </a:r>
          <a:r>
            <a:rPr lang="en-US" sz="1100">
              <a:effectLst/>
              <a:latin typeface="Times New Roman" panose="02020603050405020304" pitchFamily="18" charset="0"/>
              <a:ea typeface="Times New Roman" panose="02020603050405020304" pitchFamily="18" charset="0"/>
            </a:rPr>
            <a:t> assignment.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assignment is worth 20 points.</a:t>
          </a:r>
        </a:p>
        <a:p>
          <a:endParaRPr lang="en-US" sz="1100"/>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9525</xdr:colOff>
      <xdr:row>45</xdr:row>
      <xdr:rowOff>123825</xdr:rowOff>
    </xdr:from>
    <xdr:to>
      <xdr:col>9</xdr:col>
      <xdr:colOff>476250</xdr:colOff>
      <xdr:row>75</xdr:row>
      <xdr:rowOff>180975</xdr:rowOff>
    </xdr:to>
    <xdr:sp macro="" textlink="">
      <xdr:nvSpPr>
        <xdr:cNvPr id="2" name="TextBox 1">
          <a:extLst>
            <a:ext uri="{FF2B5EF4-FFF2-40B4-BE49-F238E27FC236}">
              <a16:creationId xmlns:a16="http://schemas.microsoft.com/office/drawing/2014/main" id="{00000000-0008-0000-DC00-000002000000}"/>
            </a:ext>
          </a:extLst>
        </xdr:cNvPr>
        <xdr:cNvSpPr txBox="1"/>
      </xdr:nvSpPr>
      <xdr:spPr>
        <a:xfrm>
          <a:off x="9525" y="9191625"/>
          <a:ext cx="6115050" cy="577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17.2 Source Course – AET A123 – Codes and Standards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Test 1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entire course is based on the Municipality of Anchorage Title 21 (Land Use), the 2012 International Building Code, and associated codes which is regulatory law.   The final exam has includes 25 regulatory law questions and problems based on the 2012 IBC.  The final exam has a point value of 300 points which is approximately 13 percent of the student’s grade for the course.  The scores for the final exam are direct measure of each student’s understanding of fundamentals of contracts, codes, and regulations that govern a construction project.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 (Test 1 Only)</a:t>
          </a:r>
          <a:endParaRPr lang="en-US" sz="1100">
            <a:effectLst/>
            <a:latin typeface="Times New Roman" panose="02020603050405020304" pitchFamily="18" charset="0"/>
            <a:ea typeface="Times New Roman" panose="02020603050405020304" pitchFamily="18" charset="0"/>
          </a:endParaRPr>
        </a:p>
        <a:p>
          <a:pPr marL="457200" marR="0">
            <a:spcBef>
              <a:spcPts val="0"/>
            </a:spcBef>
            <a:spcAft>
              <a:spcPts val="0"/>
            </a:spcAft>
          </a:pPr>
          <a:r>
            <a:rPr lang="en-US" sz="1100">
              <a:effectLst/>
              <a:latin typeface="Garamond" panose="02020404030301010803"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Test 1 has 32 questions and is worth 100 points.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i="1">
              <a:effectLst/>
              <a:latin typeface="Times New Roman" panose="02020603050405020304" pitchFamily="18" charset="0"/>
              <a:ea typeface="Times New Roman" panose="02020603050405020304" pitchFamily="18" charset="0"/>
            </a:rPr>
            <a:t>Alternative Assessment 9.1 </a:t>
          </a:r>
          <a:r>
            <a:rPr lang="en-US" sz="1100" i="1">
              <a:effectLst/>
              <a:latin typeface="Times New Roman" panose="02020603050405020304" pitchFamily="18" charset="0"/>
              <a:ea typeface="Times New Roman" panose="02020603050405020304" pitchFamily="18" charset="0"/>
            </a:rPr>
            <a:t>There is no final exam.  A final project of a code analysis for a proposed structure, as presented in a construction document set, is prepared by the student.  The code analysis incorporates elements of the Title 21 and the IBC that include: Zoning districts; Setbacks; Parking; Accessibility for parking, access, and operations; Landscaping requirements; Construction types classification; Height and area limitations and modifications; Occupancy use; Means of egress; Fire resistance ratings for components and assemblies; and Special inspection requirements.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 code analysis is prepared by listing: Existing conditions for each category, cite code required conditions with references, and recommendations for compliance where deficiencies in the design are recognized.  Students also edit the construction documents to show the ‘worst case scenario’ for path of egress, location of alarms, exit signs, a fire control center, and emergency lighting.  The project comes from their own design results in the AET A121 Architectural Drawing class or a student designed building for the theoretical UAA School of Architecture.</a:t>
          </a:r>
          <a:endParaRPr lang="en-US" sz="1100">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en-US" sz="1200" b="1" i="1" cap="small">
              <a:effectLst/>
              <a:latin typeface="Times New Roman" panose="02020603050405020304" pitchFamily="18" charset="0"/>
              <a:ea typeface="Times New Roman" panose="02020603050405020304" pitchFamily="18" charset="0"/>
            </a:rPr>
            <a:t> </a:t>
          </a:r>
          <a:endParaRPr lang="en-US" sz="1200" b="1" cap="small">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There is a scoring sheet and the value of the project is 100 out of a total of 2000 points possible for the class.</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9525</xdr:colOff>
      <xdr:row>45</xdr:row>
      <xdr:rowOff>123825</xdr:rowOff>
    </xdr:from>
    <xdr:to>
      <xdr:col>9</xdr:col>
      <xdr:colOff>476250</xdr:colOff>
      <xdr:row>75</xdr:row>
      <xdr:rowOff>180975</xdr:rowOff>
    </xdr:to>
    <xdr:sp macro="" textlink="">
      <xdr:nvSpPr>
        <xdr:cNvPr id="2" name="TextBox 1">
          <a:extLst>
            <a:ext uri="{FF2B5EF4-FFF2-40B4-BE49-F238E27FC236}">
              <a16:creationId xmlns:a16="http://schemas.microsoft.com/office/drawing/2014/main" id="{00000000-0008-0000-DD00-000002000000}"/>
            </a:ext>
          </a:extLst>
        </xdr:cNvPr>
        <xdr:cNvSpPr txBox="1"/>
      </xdr:nvSpPr>
      <xdr:spPr>
        <a:xfrm>
          <a:off x="9525" y="9191625"/>
          <a:ext cx="6115050" cy="577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17.2 Source Course – AET A123 – Codes and Standards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Test 1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entire course is based on the Municipality of Anchorage Title 21 (Land Use), the 2012 International Building Code, and associated codes which is regulatory law.   The final exam has includes 25 regulatory law questions and problems based on the 2012 IBC.  The final exam has a point value of 300 points which is approximately 13 percent of the student’s grade for the course.  The scores for the final exam are direct measure of each student’s understanding of fundamentals of contracts, codes, and regulations that govern a construction project.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 (Test 1 Only)</a:t>
          </a:r>
          <a:endParaRPr lang="en-US" sz="1100">
            <a:effectLst/>
            <a:latin typeface="Times New Roman" panose="02020603050405020304" pitchFamily="18" charset="0"/>
            <a:ea typeface="Times New Roman" panose="02020603050405020304" pitchFamily="18" charset="0"/>
          </a:endParaRPr>
        </a:p>
        <a:p>
          <a:pPr marL="457200" marR="0">
            <a:spcBef>
              <a:spcPts val="0"/>
            </a:spcBef>
            <a:spcAft>
              <a:spcPts val="0"/>
            </a:spcAft>
          </a:pPr>
          <a:r>
            <a:rPr lang="en-US" sz="1100">
              <a:effectLst/>
              <a:latin typeface="Garamond" panose="02020404030301010803"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Test 1 has 32 questions and is worth 100 points.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i="1">
              <a:effectLst/>
              <a:latin typeface="Times New Roman" panose="02020603050405020304" pitchFamily="18" charset="0"/>
              <a:ea typeface="Times New Roman" panose="02020603050405020304" pitchFamily="18" charset="0"/>
            </a:rPr>
            <a:t>Alternative Assessment 9.1 </a:t>
          </a:r>
          <a:r>
            <a:rPr lang="en-US" sz="1100" i="1">
              <a:effectLst/>
              <a:latin typeface="Times New Roman" panose="02020603050405020304" pitchFamily="18" charset="0"/>
              <a:ea typeface="Times New Roman" panose="02020603050405020304" pitchFamily="18" charset="0"/>
            </a:rPr>
            <a:t>There is no final exam.  A final project of a code analysis for a proposed structure, as presented in a construction document set, is prepared by the student.  The code analysis incorporates elements of the Title 21 and the IBC that include: Zoning districts; Setbacks; Parking; Accessibility for parking, access, and operations; Landscaping requirements; Construction types classification; Height and area limitations and modifications; Occupancy use; Means of egress; Fire resistance ratings for components and assemblies; and Special inspection requirements.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 code analysis is prepared by listing: Existing conditions for each category, cite code required conditions with references, and recommendations for compliance where deficiencies in the design are recognized.  Students also edit the construction documents to show the ‘worst case scenario’ for path of egress, location of alarms, exit signs, a fire control center, and emergency lighting.  The project comes from their own design results in the AET A121 Architectural Drawing class or a student designed building for the theoretical UAA School of Architecture.</a:t>
          </a:r>
          <a:endParaRPr lang="en-US" sz="1100">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en-US" sz="1200" b="1" i="1" cap="small">
              <a:effectLst/>
              <a:latin typeface="Times New Roman" panose="02020603050405020304" pitchFamily="18" charset="0"/>
              <a:ea typeface="Times New Roman" panose="02020603050405020304" pitchFamily="18" charset="0"/>
            </a:rPr>
            <a:t> </a:t>
          </a:r>
          <a:endParaRPr lang="en-US" sz="1200" b="1" cap="small">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There is a scoring sheet and the value of the project is 100 out of a total of 2000 points possible for the class.</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9525</xdr:colOff>
      <xdr:row>45</xdr:row>
      <xdr:rowOff>123825</xdr:rowOff>
    </xdr:from>
    <xdr:to>
      <xdr:col>9</xdr:col>
      <xdr:colOff>476250</xdr:colOff>
      <xdr:row>75</xdr:row>
      <xdr:rowOff>180975</xdr:rowOff>
    </xdr:to>
    <xdr:sp macro="" textlink="">
      <xdr:nvSpPr>
        <xdr:cNvPr id="2" name="TextBox 1">
          <a:extLst>
            <a:ext uri="{FF2B5EF4-FFF2-40B4-BE49-F238E27FC236}">
              <a16:creationId xmlns:a16="http://schemas.microsoft.com/office/drawing/2014/main" id="{00000000-0008-0000-DE00-000002000000}"/>
            </a:ext>
          </a:extLst>
        </xdr:cNvPr>
        <xdr:cNvSpPr txBox="1"/>
      </xdr:nvSpPr>
      <xdr:spPr>
        <a:xfrm>
          <a:off x="9525" y="9191625"/>
          <a:ext cx="6115050" cy="577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17.2 Source Course – AET A123 – Codes and Standards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Test 1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entire course is based on the Municipality of Anchorage Title 21 (Land Use), the 2015 International Building Code, and associated codes which is regulatory law.</a:t>
          </a:r>
          <a:r>
            <a:rPr lang="en-US" sz="1100" baseline="0">
              <a:effectLst/>
              <a:latin typeface="Times New Roman" panose="02020603050405020304" pitchFamily="18" charset="0"/>
              <a:ea typeface="Times New Roman" panose="02020603050405020304" pitchFamily="18" charset="0"/>
            </a:rPr>
            <a:t> </a:t>
          </a:r>
          <a:r>
            <a:rPr lang="en-US" sz="1100">
              <a:effectLst/>
              <a:latin typeface="Times New Roman" panose="02020603050405020304" pitchFamily="18" charset="0"/>
              <a:ea typeface="Times New Roman" panose="02020603050405020304" pitchFamily="18" charset="0"/>
            </a:rPr>
            <a:t>The final exam has includes 25 regulatory law questions and problems based on the 2012 IBC.  The final exam has a point value of 300 points which is approximately 13 percent of the student’s grade for the course.  The scores for the final exam are direct measure of each student’s understanding of fundamentals of contracts, codes, and regulations that govern a construction project.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 (Test 1 Only)</a:t>
          </a:r>
          <a:endParaRPr lang="en-US" sz="1100">
            <a:effectLst/>
            <a:latin typeface="Times New Roman" panose="02020603050405020304" pitchFamily="18" charset="0"/>
            <a:ea typeface="Times New Roman" panose="02020603050405020304" pitchFamily="18" charset="0"/>
          </a:endParaRPr>
        </a:p>
        <a:p>
          <a:pPr marL="457200" marR="0">
            <a:spcBef>
              <a:spcPts val="0"/>
            </a:spcBef>
            <a:spcAft>
              <a:spcPts val="0"/>
            </a:spcAft>
          </a:pPr>
          <a:r>
            <a:rPr lang="en-US" sz="1100">
              <a:effectLst/>
              <a:latin typeface="Garamond" panose="02020404030301010803"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Test 1 has 32 questions and is worth 100 points.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i="1">
              <a:effectLst/>
              <a:latin typeface="Times New Roman" panose="02020603050405020304" pitchFamily="18" charset="0"/>
              <a:ea typeface="Times New Roman" panose="02020603050405020304" pitchFamily="18" charset="0"/>
            </a:rPr>
            <a:t>Alternative Assessment 9.1 </a:t>
          </a:r>
          <a:r>
            <a:rPr lang="en-US" sz="1100" i="1">
              <a:effectLst/>
              <a:latin typeface="Times New Roman" panose="02020603050405020304" pitchFamily="18" charset="0"/>
              <a:ea typeface="Times New Roman" panose="02020603050405020304" pitchFamily="18" charset="0"/>
            </a:rPr>
            <a:t>There is no final exam.  A final project of a code analysis for a proposed structure, as presented in a construction document set, is prepared by the student.  The code analysis incorporates elements of the Title 21 and the IBC that include: Zoning districts; Setbacks; Parking; Accessibility for parking, access, and operations; Landscaping requirements; Construction types classification; Height and area limitations and modifications; Occupancy use; Means of egress; Fire resistance ratings for components and assemblies; and Special inspection requirements.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 code analysis is prepared by listing: Existing conditions for each category, cite code required conditions with references, and recommendations for compliance where deficiencies in the design are recognized.  Students also edit the construction documents to show the ‘worst case scenario’ for path of egress, location of alarms, exit signs, a fire control center, and emergency lighting.  The project comes from their own design results in the AET A121 Architectural Drawing class or a student designed building for the theoretical UAA School of Architecture.</a:t>
          </a:r>
          <a:endParaRPr lang="en-US" sz="1100">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en-US" sz="1200" b="1" i="1" cap="small">
              <a:effectLst/>
              <a:latin typeface="Times New Roman" panose="02020603050405020304" pitchFamily="18" charset="0"/>
              <a:ea typeface="Times New Roman" panose="02020603050405020304" pitchFamily="18" charset="0"/>
            </a:rPr>
            <a:t> </a:t>
          </a:r>
          <a:endParaRPr lang="en-US" sz="1200" b="1" cap="small">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There is a scoring sheet and the value of the project is 100 out of a total of 2000 points possible for the class.</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9525</xdr:colOff>
      <xdr:row>45</xdr:row>
      <xdr:rowOff>123825</xdr:rowOff>
    </xdr:from>
    <xdr:to>
      <xdr:col>9</xdr:col>
      <xdr:colOff>476250</xdr:colOff>
      <xdr:row>75</xdr:row>
      <xdr:rowOff>180975</xdr:rowOff>
    </xdr:to>
    <xdr:sp macro="" textlink="">
      <xdr:nvSpPr>
        <xdr:cNvPr id="2" name="TextBox 1">
          <a:extLst>
            <a:ext uri="{FF2B5EF4-FFF2-40B4-BE49-F238E27FC236}">
              <a16:creationId xmlns:a16="http://schemas.microsoft.com/office/drawing/2014/main" id="{00000000-0008-0000-DF00-000002000000}"/>
            </a:ext>
          </a:extLst>
        </xdr:cNvPr>
        <xdr:cNvSpPr txBox="1"/>
      </xdr:nvSpPr>
      <xdr:spPr>
        <a:xfrm>
          <a:off x="9525" y="9191625"/>
          <a:ext cx="6115050" cy="577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17.2 Source Course – AET A123 – Codes and Standards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Test 1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entire course is based on the Municipality of Anchorage Title 21 (Land Use), the 2012 International Building Code, and associated codes which is regulatory law.   The final exam has includes 25 regulatory law questions and problems based on the 2012 IBC.  The final exam has a point value of 300 points which is approximately 13 percent of the student’s grade for the course.  The scores for the final exam are direct measure of each student’s understanding of fundamentals of contracts, codes, and regulations that govern a construction project.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 (Test 1 Only)</a:t>
          </a:r>
          <a:endParaRPr lang="en-US" sz="1100">
            <a:effectLst/>
            <a:latin typeface="Times New Roman" panose="02020603050405020304" pitchFamily="18" charset="0"/>
            <a:ea typeface="Times New Roman" panose="02020603050405020304" pitchFamily="18" charset="0"/>
          </a:endParaRPr>
        </a:p>
        <a:p>
          <a:pPr marL="457200" marR="0">
            <a:spcBef>
              <a:spcPts val="0"/>
            </a:spcBef>
            <a:spcAft>
              <a:spcPts val="0"/>
            </a:spcAft>
          </a:pPr>
          <a:r>
            <a:rPr lang="en-US" sz="1100">
              <a:effectLst/>
              <a:latin typeface="Garamond" panose="02020404030301010803"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Test 1 has 32 questions and is worth 100 points.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i="1">
              <a:effectLst/>
              <a:latin typeface="Times New Roman" panose="02020603050405020304" pitchFamily="18" charset="0"/>
              <a:ea typeface="Times New Roman" panose="02020603050405020304" pitchFamily="18" charset="0"/>
            </a:rPr>
            <a:t>Alternative Assessment 9.1 </a:t>
          </a:r>
          <a:r>
            <a:rPr lang="en-US" sz="1100" i="1">
              <a:effectLst/>
              <a:latin typeface="Times New Roman" panose="02020603050405020304" pitchFamily="18" charset="0"/>
              <a:ea typeface="Times New Roman" panose="02020603050405020304" pitchFamily="18" charset="0"/>
            </a:rPr>
            <a:t>There is no final exam.  A final project of a code analysis for a proposed structure, as presented in a construction document set, is prepared by the student.  The code analysis incorporates elements of the Title 21 and the IBC that include: Zoning districts; Setbacks; Parking; Accessibility for parking, access, and operations; Landscaping requirements; Construction types classification; Height and area limitations and modifications; Occupancy use; Means of egress; Fire resistance ratings for components and assemblies; and Special inspection requirements.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 code analysis is prepared by listing: Existing conditions for each category, cite code required conditions with references, and recommendations for compliance where deficiencies in the design are recognized.  Students also edit the construction documents to show the ‘worst case scenario’ for path of egress, location of alarms, exit signs, a fire control center, and emergency lighting.  The project comes from their own design results in the AET A121 Architectural Drawing class or a student designed building for the theoretical UAA School of Architecture.</a:t>
          </a:r>
          <a:endParaRPr lang="en-US" sz="1100">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en-US" sz="1200" b="1" i="1" cap="small">
              <a:effectLst/>
              <a:latin typeface="Times New Roman" panose="02020603050405020304" pitchFamily="18" charset="0"/>
              <a:ea typeface="Times New Roman" panose="02020603050405020304" pitchFamily="18" charset="0"/>
            </a:rPr>
            <a:t> </a:t>
          </a:r>
          <a:endParaRPr lang="en-US" sz="1200" b="1" cap="small">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There is a scoring sheet and the value of the project is 100 out of a total of 2000 points possible for the class.</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95251</xdr:colOff>
      <xdr:row>46</xdr:row>
      <xdr:rowOff>161923</xdr:rowOff>
    </xdr:from>
    <xdr:to>
      <xdr:col>8</xdr:col>
      <xdr:colOff>554936</xdr:colOff>
      <xdr:row>58</xdr:row>
      <xdr:rowOff>49696</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5251" y="9315448"/>
          <a:ext cx="5212660" cy="3745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1.1 Source Course – CM A422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Research Thesis</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Sustainability in the Built</a:t>
          </a:r>
          <a:r>
            <a:rPr lang="en-US" sz="1100" i="1" baseline="0">
              <a:effectLst/>
              <a:latin typeface="Times New Roman" panose="02020603050405020304" pitchFamily="18" charset="0"/>
              <a:ea typeface="Times New Roman" panose="02020603050405020304" pitchFamily="18" charset="0"/>
            </a:rPr>
            <a:t> Environment</a:t>
          </a:r>
          <a:r>
            <a:rPr lang="en-US" sz="1100" i="0" baseline="0">
              <a:effectLst/>
              <a:latin typeface="Times New Roman" panose="02020603050405020304" pitchFamily="18" charset="0"/>
              <a:ea typeface="Times New Roman" panose="02020603050405020304" pitchFamily="18" charset="0"/>
            </a:rPr>
            <a:t> requires students to pursue research into a topic related to sustainability. Students are free to establish an area of interest that they find compelling. They must present a thesis that defines what they will be researching, </a:t>
          </a:r>
          <a:r>
            <a:rPr lang="en-US" sz="1100" i="0" baseline="0">
              <a:solidFill>
                <a:schemeClr val="dk1"/>
              </a:solidFill>
              <a:effectLst/>
              <a:latin typeface="Times New Roman" panose="02020603050405020304" pitchFamily="18" charset="0"/>
              <a:ea typeface="+mn-ea"/>
              <a:cs typeface="Times New Roman" panose="02020603050405020304" pitchFamily="18" charset="0"/>
            </a:rPr>
            <a:t>why the particular topic is relevant,</a:t>
          </a:r>
          <a:r>
            <a:rPr lang="en-US" sz="1100" i="0" baseline="0">
              <a:solidFill>
                <a:schemeClr val="dk1"/>
              </a:solidFill>
              <a:effectLst/>
              <a:latin typeface="+mn-lt"/>
              <a:ea typeface="+mn-ea"/>
              <a:cs typeface="+mn-cs"/>
            </a:rPr>
            <a:t> </a:t>
          </a:r>
          <a:r>
            <a:rPr lang="en-US" sz="1100" i="0" baseline="0">
              <a:effectLst/>
              <a:latin typeface="Times New Roman" panose="02020603050405020304" pitchFamily="18" charset="0"/>
              <a:ea typeface="Times New Roman" panose="02020603050405020304" pitchFamily="18" charset="0"/>
            </a:rPr>
            <a:t>how they will pursue their research, and what they anticipate to discover in their investigation.</a:t>
          </a:r>
        </a:p>
        <a:p>
          <a:pPr marL="0" marR="0" algn="just">
            <a:lnSpc>
              <a:spcPct val="115000"/>
            </a:lnSpc>
            <a:spcBef>
              <a:spcPts val="0"/>
            </a:spcBef>
            <a:spcAft>
              <a:spcPts val="0"/>
            </a:spcAft>
          </a:pPr>
          <a:endParaRPr lang="en-US" sz="1100" i="0" baseline="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i="0" baseline="0">
              <a:effectLst/>
              <a:latin typeface="Times New Roman" panose="02020603050405020304" pitchFamily="18" charset="0"/>
              <a:ea typeface="Times New Roman" panose="02020603050405020304" pitchFamily="18" charset="0"/>
            </a:rPr>
            <a:t>The Thesis Assignment is worth 100 points. </a:t>
          </a:r>
        </a:p>
        <a:p>
          <a:pPr marL="0" marR="0" algn="just">
            <a:lnSpc>
              <a:spcPct val="115000"/>
            </a:lnSpc>
            <a:spcBef>
              <a:spcPts val="0"/>
            </a:spcBef>
            <a:spcAft>
              <a:spcPts val="0"/>
            </a:spcAft>
          </a:pPr>
          <a:endParaRPr lang="en-US" sz="1100" i="0" baseline="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endParaRPr lang="en-US" sz="1100" i="0" baseline="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85725</xdr:colOff>
      <xdr:row>46</xdr:row>
      <xdr:rowOff>95250</xdr:rowOff>
    </xdr:from>
    <xdr:to>
      <xdr:col>9</xdr:col>
      <xdr:colOff>457200</xdr:colOff>
      <xdr:row>56</xdr:row>
      <xdr:rowOff>47625</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85725" y="8991600"/>
          <a:ext cx="5962650" cy="3562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2.1 Source Course - CM A301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250 points.</a:t>
          </a:r>
        </a:p>
        <a:p>
          <a:endParaRPr lang="en-US" sz="1100"/>
        </a:p>
      </xdr:txBody>
    </xdr:sp>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9525</xdr:colOff>
      <xdr:row>45</xdr:row>
      <xdr:rowOff>123825</xdr:rowOff>
    </xdr:from>
    <xdr:to>
      <xdr:col>9</xdr:col>
      <xdr:colOff>476250</xdr:colOff>
      <xdr:row>75</xdr:row>
      <xdr:rowOff>180975</xdr:rowOff>
    </xdr:to>
    <xdr:sp macro="" textlink="">
      <xdr:nvSpPr>
        <xdr:cNvPr id="3" name="TextBox 2">
          <a:extLst>
            <a:ext uri="{FF2B5EF4-FFF2-40B4-BE49-F238E27FC236}">
              <a16:creationId xmlns:a16="http://schemas.microsoft.com/office/drawing/2014/main" id="{00000000-0008-0000-E000-000003000000}"/>
            </a:ext>
          </a:extLst>
        </xdr:cNvPr>
        <xdr:cNvSpPr txBox="1"/>
      </xdr:nvSpPr>
      <xdr:spPr>
        <a:xfrm>
          <a:off x="9525" y="9191625"/>
          <a:ext cx="6115050" cy="577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17.2 Source Course – AET A123 – Codes and Standards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Test 1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entire course is based on the Municipality of Anchorage Title 21 (Land Use), the 2012 International Building Code, and associated codes which is regulatory law.   The final exam has includes 25 regulatory law questions and problems based on the 2012 IBC.  The final exam has a point value of 300 points which is approximately 13 percent of the student’s grade for the course.  The scores for the final exam are direct measure of each student’s understanding of fundamentals of contracts, codes, and regulations that govern a construction project.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 (Test 1 Only)</a:t>
          </a:r>
          <a:endParaRPr lang="en-US" sz="1100">
            <a:effectLst/>
            <a:latin typeface="Times New Roman" panose="02020603050405020304" pitchFamily="18" charset="0"/>
            <a:ea typeface="Times New Roman" panose="02020603050405020304" pitchFamily="18" charset="0"/>
          </a:endParaRPr>
        </a:p>
        <a:p>
          <a:pPr marL="457200" marR="0">
            <a:spcBef>
              <a:spcPts val="0"/>
            </a:spcBef>
            <a:spcAft>
              <a:spcPts val="0"/>
            </a:spcAft>
          </a:pPr>
          <a:r>
            <a:rPr lang="en-US" sz="1100">
              <a:effectLst/>
              <a:latin typeface="Garamond" panose="02020404030301010803"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Test 1 has 32 questions and is worth 100 points.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i="1">
              <a:effectLst/>
              <a:latin typeface="Times New Roman" panose="02020603050405020304" pitchFamily="18" charset="0"/>
              <a:ea typeface="Times New Roman" panose="02020603050405020304" pitchFamily="18" charset="0"/>
            </a:rPr>
            <a:t>Alternative Assessment 9.1 </a:t>
          </a:r>
          <a:r>
            <a:rPr lang="en-US" sz="1100" i="1">
              <a:effectLst/>
              <a:latin typeface="Times New Roman" panose="02020603050405020304" pitchFamily="18" charset="0"/>
              <a:ea typeface="Times New Roman" panose="02020603050405020304" pitchFamily="18" charset="0"/>
            </a:rPr>
            <a:t>There is no final exam.  A final project of a code analysis for a proposed structure, as presented in a construction document set, is prepared by the student.  The code analysis incorporates elements of the Title 21 and the IBC that include: Zoning districts; Setbacks; Parking; Accessibility for parking, access, and operations; Landscaping requirements; Construction types classification; Height and area limitations and modifications; Occupancy use; Means of egress; Fire resistance ratings for components and assemblies; and Special inspection requirements.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 code analysis is prepared by listing: Existing conditions for each category, cite code required conditions with references, and recommendations for compliance where deficiencies in the design are recognized.  Students also edit the construction documents to show the ‘worst case scenario’ for path of egress, location of alarms, exit signs, a fire control center, and emergency lighting.  The project comes from their own design results in the AET A121 Architectural Drawing class or a student designed building for the theoretical UAA School of Architecture.</a:t>
          </a:r>
          <a:endParaRPr lang="en-US" sz="1100">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en-US" sz="1200" b="1" i="1" cap="small">
              <a:effectLst/>
              <a:latin typeface="Times New Roman" panose="02020603050405020304" pitchFamily="18" charset="0"/>
              <a:ea typeface="Times New Roman" panose="02020603050405020304" pitchFamily="18" charset="0"/>
            </a:rPr>
            <a:t> </a:t>
          </a:r>
          <a:endParaRPr lang="en-US" sz="1200" b="1" cap="small">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There is a scoring sheet and the value of the project is 100 out of a total of 2000 points possible for the class.</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20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12</xdr:col>
          <xdr:colOff>323850</xdr:colOff>
          <xdr:row>77</xdr:row>
          <xdr:rowOff>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E1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02.xml><?xml version="1.0" encoding="utf-8"?>
<xdr:wsDr xmlns:xdr="http://schemas.openxmlformats.org/drawingml/2006/spreadsheetDrawing" xmlns:a="http://schemas.openxmlformats.org/drawingml/2006/main">
  <xdr:twoCellAnchor>
    <xdr:from>
      <xdr:col>0</xdr:col>
      <xdr:colOff>47625</xdr:colOff>
      <xdr:row>46</xdr:row>
      <xdr:rowOff>76200</xdr:rowOff>
    </xdr:from>
    <xdr:to>
      <xdr:col>9</xdr:col>
      <xdr:colOff>514350</xdr:colOff>
      <xdr:row>58</xdr:row>
      <xdr:rowOff>171450</xdr:rowOff>
    </xdr:to>
    <xdr:sp macro="" textlink="">
      <xdr:nvSpPr>
        <xdr:cNvPr id="2" name="TextBox 1">
          <a:extLst>
            <a:ext uri="{FF2B5EF4-FFF2-40B4-BE49-F238E27FC236}">
              <a16:creationId xmlns:a16="http://schemas.microsoft.com/office/drawing/2014/main" id="{00000000-0008-0000-E200-000002000000}"/>
            </a:ext>
          </a:extLst>
        </xdr:cNvPr>
        <xdr:cNvSpPr txBox="1"/>
      </xdr:nvSpPr>
      <xdr:spPr>
        <a:xfrm>
          <a:off x="47625" y="9363075"/>
          <a:ext cx="6076950"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Problem No. 1</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Law</a:t>
          </a:r>
          <a:r>
            <a:rPr lang="en-US" sz="1100">
              <a:effectLst/>
              <a:latin typeface="Times New Roman" panose="02020603050405020304" pitchFamily="18" charset="0"/>
              <a:ea typeface="Times New Roman" panose="02020603050405020304" pitchFamily="18" charset="0"/>
            </a:rPr>
            <a:t> focuses specifically on the legal implications of contract, common, and regulatory law in the construction industry.  The students’ understanding of the legal implications of contract, common, and regulatory law to manage a construction project is assessed in the </a:t>
          </a:r>
          <a:r>
            <a:rPr lang="en-US" sz="1100" i="1">
              <a:effectLst/>
              <a:latin typeface="Times New Roman" panose="02020603050405020304" pitchFamily="18" charset="0"/>
              <a:ea typeface="Times New Roman" panose="02020603050405020304" pitchFamily="18" charset="0"/>
            </a:rPr>
            <a:t>Problem No. 1</a:t>
          </a:r>
          <a:r>
            <a:rPr lang="en-US" sz="1100">
              <a:effectLst/>
              <a:latin typeface="Times New Roman" panose="02020603050405020304" pitchFamily="18" charset="0"/>
              <a:ea typeface="Times New Roman" panose="02020603050405020304" pitchFamily="18" charset="0"/>
            </a:rPr>
            <a:t> assignment.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assignment is worth 20 points.</a:t>
          </a:r>
        </a:p>
        <a:p>
          <a:endParaRPr lang="en-US" sz="1100"/>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57150</xdr:colOff>
      <xdr:row>45</xdr:row>
      <xdr:rowOff>85726</xdr:rowOff>
    </xdr:from>
    <xdr:to>
      <xdr:col>9</xdr:col>
      <xdr:colOff>457200</xdr:colOff>
      <xdr:row>65</xdr:row>
      <xdr:rowOff>133351</xdr:rowOff>
    </xdr:to>
    <xdr:sp macro="" textlink="">
      <xdr:nvSpPr>
        <xdr:cNvPr id="3" name="TextBox 2">
          <a:extLst>
            <a:ext uri="{FF2B5EF4-FFF2-40B4-BE49-F238E27FC236}">
              <a16:creationId xmlns:a16="http://schemas.microsoft.com/office/drawing/2014/main" id="{00000000-0008-0000-E300-000003000000}"/>
            </a:ext>
          </a:extLst>
        </xdr:cNvPr>
        <xdr:cNvSpPr txBox="1"/>
      </xdr:nvSpPr>
      <xdr:spPr>
        <a:xfrm>
          <a:off x="57150" y="9153526"/>
          <a:ext cx="5962650"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17.3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17.3</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Legal Aspects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three (3) students were assigned the Legal Aspects topic.  All three students received scores of 250 points.  </a:t>
          </a:r>
        </a:p>
        <a:p>
          <a:endParaRPr lang="en-US" sz="1100"/>
        </a:p>
      </xdr:txBody>
    </xdr:sp>
    <xdr:clientData/>
  </xdr:twoCellAnchor>
</xdr:wsDr>
</file>

<file path=xl/drawings/drawing20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542925</xdr:colOff>
          <xdr:row>39</xdr:row>
          <xdr:rowOff>57150</xdr:rowOff>
        </xdr:from>
        <xdr:to>
          <xdr:col>10</xdr:col>
          <xdr:colOff>485775</xdr:colOff>
          <xdr:row>50</xdr:row>
          <xdr:rowOff>171450</xdr:rowOff>
        </xdr:to>
        <xdr:sp macro="" textlink="">
          <xdr:nvSpPr>
            <xdr:cNvPr id="1656833" name="Object 1" hidden="1">
              <a:extLst>
                <a:ext uri="{63B3BB69-23CF-44E3-9099-C40C66FF867C}">
                  <a14:compatExt spid="_x0000_s1656833"/>
                </a:ext>
                <a:ext uri="{FF2B5EF4-FFF2-40B4-BE49-F238E27FC236}">
                  <a16:creationId xmlns:a16="http://schemas.microsoft.com/office/drawing/2014/main" id="{00000000-0008-0000-E400-0000014819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wsDr>
</file>

<file path=xl/drawings/drawing2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542925</xdr:colOff>
          <xdr:row>39</xdr:row>
          <xdr:rowOff>57150</xdr:rowOff>
        </xdr:from>
        <xdr:to>
          <xdr:col>10</xdr:col>
          <xdr:colOff>485775</xdr:colOff>
          <xdr:row>50</xdr:row>
          <xdr:rowOff>171450</xdr:rowOff>
        </xdr:to>
        <xdr:sp macro="" textlink="">
          <xdr:nvSpPr>
            <xdr:cNvPr id="1517571" name="Object 3" hidden="1">
              <a:extLst>
                <a:ext uri="{63B3BB69-23CF-44E3-9099-C40C66FF867C}">
                  <a14:compatExt spid="_x0000_s1517571"/>
                </a:ext>
                <a:ext uri="{FF2B5EF4-FFF2-40B4-BE49-F238E27FC236}">
                  <a16:creationId xmlns:a16="http://schemas.microsoft.com/office/drawing/2014/main" id="{00000000-0008-0000-E500-0000032817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wsDr>
</file>

<file path=xl/drawings/drawing206.xml><?xml version="1.0" encoding="utf-8"?>
<xdr:wsDr xmlns:xdr="http://schemas.openxmlformats.org/drawingml/2006/spreadsheetDrawing" xmlns:a="http://schemas.openxmlformats.org/drawingml/2006/main">
  <xdr:twoCellAnchor>
    <xdr:from>
      <xdr:col>0</xdr:col>
      <xdr:colOff>57150</xdr:colOff>
      <xdr:row>38</xdr:row>
      <xdr:rowOff>123825</xdr:rowOff>
    </xdr:from>
    <xdr:to>
      <xdr:col>9</xdr:col>
      <xdr:colOff>419100</xdr:colOff>
      <xdr:row>54</xdr:row>
      <xdr:rowOff>9525</xdr:rowOff>
    </xdr:to>
    <xdr:sp macro="" textlink="">
      <xdr:nvSpPr>
        <xdr:cNvPr id="2" name="TextBox 1">
          <a:extLst>
            <a:ext uri="{FF2B5EF4-FFF2-40B4-BE49-F238E27FC236}">
              <a16:creationId xmlns:a16="http://schemas.microsoft.com/office/drawing/2014/main" id="{00000000-0008-0000-E600-000002000000}"/>
            </a:ext>
          </a:extLst>
        </xdr:cNvPr>
        <xdr:cNvSpPr txBox="1"/>
      </xdr:nvSpPr>
      <xdr:spPr>
        <a:xfrm>
          <a:off x="57150" y="7648575"/>
          <a:ext cx="5753100"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18.1 Source Course –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18.1 –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Exam</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Final Exam is a comprehensive evaluation of student understanding of all material covered throughout the class, which includes the rationale for high-performance buildings; the </a:t>
          </a: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Brundtland</a:t>
          </a:r>
          <a:r>
            <a:rPr lang="en-US" sz="1100">
              <a:effectLst/>
              <a:latin typeface="Times New Roman" panose="02020603050405020304" pitchFamily="18" charset="0"/>
              <a:ea typeface="Times New Roman" panose="02020603050405020304" pitchFamily="18" charset="0"/>
            </a:rPr>
            <a:t> Commission report; the Hannover Principles; indigenous and vernacular design; life cycle analysis; ISO 14040 and 14044; ethical concerns regarding the natural environment; LEAN management principles; LEED certification process and requirements; implications of over population and over consumption; biophilia; biomimicry; passive solar design; Integrated Design Process; sustainable building materials; layout of energy efficient buildings; indoor environmental quality, and the hydrologic cycle of buildings.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exam is worth 75 points. </a:t>
          </a:r>
        </a:p>
        <a:p>
          <a:endParaRPr lang="en-US" sz="1100"/>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57150</xdr:colOff>
      <xdr:row>38</xdr:row>
      <xdr:rowOff>123825</xdr:rowOff>
    </xdr:from>
    <xdr:to>
      <xdr:col>9</xdr:col>
      <xdr:colOff>419100</xdr:colOff>
      <xdr:row>54</xdr:row>
      <xdr:rowOff>9525</xdr:rowOff>
    </xdr:to>
    <xdr:sp macro="" textlink="">
      <xdr:nvSpPr>
        <xdr:cNvPr id="2" name="TextBox 1">
          <a:extLst>
            <a:ext uri="{FF2B5EF4-FFF2-40B4-BE49-F238E27FC236}">
              <a16:creationId xmlns:a16="http://schemas.microsoft.com/office/drawing/2014/main" id="{00000000-0008-0000-E700-000002000000}"/>
            </a:ext>
          </a:extLst>
        </xdr:cNvPr>
        <xdr:cNvSpPr txBox="1"/>
      </xdr:nvSpPr>
      <xdr:spPr>
        <a:xfrm>
          <a:off x="57150" y="7648575"/>
          <a:ext cx="5753100"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18.1 Source Course –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18.1 –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Exam</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Final Exam is a comprehensive evaluation of student understanding of all material covered throughout the class, which includes the rationale for high-performance buildings; the </a:t>
          </a: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Brundtland</a:t>
          </a:r>
          <a:r>
            <a:rPr lang="en-US" sz="1100">
              <a:effectLst/>
              <a:latin typeface="Times New Roman" panose="02020603050405020304" pitchFamily="18" charset="0"/>
              <a:ea typeface="Times New Roman" panose="02020603050405020304" pitchFamily="18" charset="0"/>
            </a:rPr>
            <a:t> Commission report; the Hannover Principles; indigenous and vernacular design; life cycle analysis; ISO 14040 and 14044; ethical concerns regarding the natural environment; LEAN management principles; LEED certification process and requirements; implications of over population and over consumption; biophilia; biomimicry; passive solar design; Integrated Design Process; sustainable building materials; layout of energy efficient buildings; indoor environmental quality, and the hydrologic cycle of buildings.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exam is worth 75 points. </a:t>
          </a:r>
        </a:p>
        <a:p>
          <a:endParaRPr lang="en-US" sz="1100"/>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57150</xdr:colOff>
      <xdr:row>38</xdr:row>
      <xdr:rowOff>123825</xdr:rowOff>
    </xdr:from>
    <xdr:to>
      <xdr:col>9</xdr:col>
      <xdr:colOff>419100</xdr:colOff>
      <xdr:row>54</xdr:row>
      <xdr:rowOff>9525</xdr:rowOff>
    </xdr:to>
    <xdr:sp macro="" textlink="">
      <xdr:nvSpPr>
        <xdr:cNvPr id="2" name="TextBox 1">
          <a:extLst>
            <a:ext uri="{FF2B5EF4-FFF2-40B4-BE49-F238E27FC236}">
              <a16:creationId xmlns:a16="http://schemas.microsoft.com/office/drawing/2014/main" id="{00000000-0008-0000-E800-000002000000}"/>
            </a:ext>
          </a:extLst>
        </xdr:cNvPr>
        <xdr:cNvSpPr txBox="1"/>
      </xdr:nvSpPr>
      <xdr:spPr>
        <a:xfrm>
          <a:off x="57150" y="7639050"/>
          <a:ext cx="5753100"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18.1 Source Course –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18.1 –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Exam</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Final Exam is a comprehensive evaluation of student understanding of all material covered throughout the class, which includes the rationale for high-performance buildings; the </a:t>
          </a: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Brundtland</a:t>
          </a:r>
          <a:r>
            <a:rPr lang="en-US" sz="1100">
              <a:effectLst/>
              <a:latin typeface="Times New Roman" panose="02020603050405020304" pitchFamily="18" charset="0"/>
              <a:ea typeface="Times New Roman" panose="02020603050405020304" pitchFamily="18" charset="0"/>
            </a:rPr>
            <a:t> Commission report; the Hannover Principles; indigenous and vernacular design; life cycle analysis; ISO 14040 and 14044; ethical concerns regarding the natural environment; LEAN management principles; LEED certification process and requirements; implications of over population and over consumption; biophilia; biomimicry; passive solar design; Integrated Design Process; sustainable building materials; layout of energy efficient buildings; indoor environmental quality, and the hydrologic cycle of buildings.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exam is worth 75 points. </a:t>
          </a:r>
        </a:p>
        <a:p>
          <a:endParaRPr lang="en-US" sz="1100"/>
        </a:p>
      </xdr:txBody>
    </xdr:sp>
    <xdr:clientData/>
  </xdr:twoCellAnchor>
</xdr:wsDr>
</file>

<file path=xl/drawings/drawing2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44</xdr:row>
          <xdr:rowOff>180975</xdr:rowOff>
        </xdr:from>
        <xdr:to>
          <xdr:col>12</xdr:col>
          <xdr:colOff>371475</xdr:colOff>
          <xdr:row>62</xdr:row>
          <xdr:rowOff>57150</xdr:rowOff>
        </xdr:to>
        <xdr:sp macro="" textlink="">
          <xdr:nvSpPr>
            <xdr:cNvPr id="128002" name="Object 2" hidden="1">
              <a:extLst>
                <a:ext uri="{63B3BB69-23CF-44E3-9099-C40C66FF867C}">
                  <a14:compatExt spid="_x0000_s128002"/>
                </a:ext>
                <a:ext uri="{FF2B5EF4-FFF2-40B4-BE49-F238E27FC236}">
                  <a16:creationId xmlns:a16="http://schemas.microsoft.com/office/drawing/2014/main" id="{00000000-0008-0000-E900-000002F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45</xdr:row>
          <xdr:rowOff>228600</xdr:rowOff>
        </xdr:from>
        <xdr:to>
          <xdr:col>11</xdr:col>
          <xdr:colOff>133350</xdr:colOff>
          <xdr:row>61</xdr:row>
          <xdr:rowOff>38100</xdr:rowOff>
        </xdr:to>
        <xdr:sp macro="" textlink="">
          <xdr:nvSpPr>
            <xdr:cNvPr id="1629185" name="Object 1" hidden="1">
              <a:extLst>
                <a:ext uri="{63B3BB69-23CF-44E3-9099-C40C66FF867C}">
                  <a14:compatExt spid="_x0000_s1629185"/>
                </a:ext>
                <a:ext uri="{FF2B5EF4-FFF2-40B4-BE49-F238E27FC236}">
                  <a16:creationId xmlns:a16="http://schemas.microsoft.com/office/drawing/2014/main" id="{00000000-0008-0000-1600-000001D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10</xdr:col>
          <xdr:colOff>352425</xdr:colOff>
          <xdr:row>51</xdr:row>
          <xdr:rowOff>171450</xdr:rowOff>
        </xdr:to>
        <xdr:sp macro="" textlink="">
          <xdr:nvSpPr>
            <xdr:cNvPr id="1657857" name="Object 1" hidden="1">
              <a:extLst>
                <a:ext uri="{63B3BB69-23CF-44E3-9099-C40C66FF867C}">
                  <a14:compatExt spid="_x0000_s1657857"/>
                </a:ext>
                <a:ext uri="{FF2B5EF4-FFF2-40B4-BE49-F238E27FC236}">
                  <a16:creationId xmlns:a16="http://schemas.microsoft.com/office/drawing/2014/main" id="{00000000-0008-0000-EA00-0000014C19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2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10</xdr:col>
          <xdr:colOff>352425</xdr:colOff>
          <xdr:row>51</xdr:row>
          <xdr:rowOff>171450</xdr:rowOff>
        </xdr:to>
        <xdr:sp macro="" textlink="">
          <xdr:nvSpPr>
            <xdr:cNvPr id="1573889" name="Object 1" hidden="1">
              <a:extLst>
                <a:ext uri="{63B3BB69-23CF-44E3-9099-C40C66FF867C}">
                  <a14:compatExt spid="_x0000_s1573889"/>
                </a:ext>
                <a:ext uri="{FF2B5EF4-FFF2-40B4-BE49-F238E27FC236}">
                  <a16:creationId xmlns:a16="http://schemas.microsoft.com/office/drawing/2014/main" id="{00000000-0008-0000-EB00-0000010418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212.xml><?xml version="1.0" encoding="utf-8"?>
<xdr:wsDr xmlns:xdr="http://schemas.openxmlformats.org/drawingml/2006/spreadsheetDrawing" xmlns:a="http://schemas.openxmlformats.org/drawingml/2006/main">
  <xdr:twoCellAnchor>
    <xdr:from>
      <xdr:col>0</xdr:col>
      <xdr:colOff>85725</xdr:colOff>
      <xdr:row>38</xdr:row>
      <xdr:rowOff>123825</xdr:rowOff>
    </xdr:from>
    <xdr:to>
      <xdr:col>9</xdr:col>
      <xdr:colOff>533400</xdr:colOff>
      <xdr:row>61</xdr:row>
      <xdr:rowOff>0</xdr:rowOff>
    </xdr:to>
    <xdr:sp macro="" textlink="">
      <xdr:nvSpPr>
        <xdr:cNvPr id="2" name="TextBox 1">
          <a:extLst>
            <a:ext uri="{FF2B5EF4-FFF2-40B4-BE49-F238E27FC236}">
              <a16:creationId xmlns:a16="http://schemas.microsoft.com/office/drawing/2014/main" id="{00000000-0008-0000-EC00-000002000000}"/>
            </a:ext>
          </a:extLst>
        </xdr:cNvPr>
        <xdr:cNvSpPr txBox="1"/>
      </xdr:nvSpPr>
      <xdr:spPr>
        <a:xfrm>
          <a:off x="85725" y="8134350"/>
          <a:ext cx="6038850" cy="425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18.2 Source Course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18.2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Mid-term Examination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Midterm Examination asks students to summarize key concepts found in the following sections of the course reading:</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Carbon Accounting</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Ethical Challenges</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Respect for Nature and the Land Ethic</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Ecological Footprint</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Depletion of Metal Stocks</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LEED v4 Structure and Process</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High-Performance Building Delivery Systems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Grades are based upon the following rubric:</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Key Concepts 		50%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Sentence Structure	25%</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Spelling/Grammar	25%</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examination is worth 75 points.</a:t>
          </a:r>
        </a:p>
        <a:p>
          <a:endParaRPr lang="en-US" sz="1100"/>
        </a:p>
      </xdr:txBody>
    </xdr:sp>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85725</xdr:colOff>
      <xdr:row>38</xdr:row>
      <xdr:rowOff>123825</xdr:rowOff>
    </xdr:from>
    <xdr:to>
      <xdr:col>9</xdr:col>
      <xdr:colOff>533400</xdr:colOff>
      <xdr:row>61</xdr:row>
      <xdr:rowOff>0</xdr:rowOff>
    </xdr:to>
    <xdr:sp macro="" textlink="">
      <xdr:nvSpPr>
        <xdr:cNvPr id="2" name="TextBox 1">
          <a:extLst>
            <a:ext uri="{FF2B5EF4-FFF2-40B4-BE49-F238E27FC236}">
              <a16:creationId xmlns:a16="http://schemas.microsoft.com/office/drawing/2014/main" id="{00000000-0008-0000-ED00-000002000000}"/>
            </a:ext>
          </a:extLst>
        </xdr:cNvPr>
        <xdr:cNvSpPr txBox="1"/>
      </xdr:nvSpPr>
      <xdr:spPr>
        <a:xfrm>
          <a:off x="85725" y="8134350"/>
          <a:ext cx="6038850" cy="425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18.2 Source Course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18.2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Mid-term Examination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Midterm Examination asks students to summarize key concepts found in the following sections of the course reading:</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Carbon Accounting</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Ethical Challenges</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Respect for Nature and the Land Ethic</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Ecological Footprint</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Depletion of Metal Stocks</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LEED v4 Structure and Process</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High-Performance Building Delivery Systems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Grades are based upon the following rubric:</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Key Concepts 		50%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Sentence Structure	25%</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examination is worth 75 points.</a:t>
          </a:r>
        </a:p>
        <a:p>
          <a:endParaRPr lang="en-US" sz="1100"/>
        </a:p>
      </xdr:txBody>
    </xdr:sp>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85725</xdr:colOff>
      <xdr:row>38</xdr:row>
      <xdr:rowOff>123825</xdr:rowOff>
    </xdr:from>
    <xdr:to>
      <xdr:col>9</xdr:col>
      <xdr:colOff>533400</xdr:colOff>
      <xdr:row>61</xdr:row>
      <xdr:rowOff>0</xdr:rowOff>
    </xdr:to>
    <xdr:sp macro="" textlink="">
      <xdr:nvSpPr>
        <xdr:cNvPr id="3" name="TextBox 2">
          <a:extLst>
            <a:ext uri="{FF2B5EF4-FFF2-40B4-BE49-F238E27FC236}">
              <a16:creationId xmlns:a16="http://schemas.microsoft.com/office/drawing/2014/main" id="{00000000-0008-0000-EE00-000003000000}"/>
            </a:ext>
          </a:extLst>
        </xdr:cNvPr>
        <xdr:cNvSpPr txBox="1"/>
      </xdr:nvSpPr>
      <xdr:spPr>
        <a:xfrm>
          <a:off x="85725" y="8124825"/>
          <a:ext cx="6038850" cy="425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18.2 Source Course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18.2</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Mid-term Examination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Midterm Examination asks students to summarize key concepts found in the following sections of the course reading:</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Carbon Accounting</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Ethical Challenges</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Respect for Nature and the Land Ethic</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Ecological Footprint</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Depletion of Metal Stocks</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LEED v4 Structure and Process</a:t>
          </a:r>
        </a:p>
        <a:p>
          <a:pPr marL="342900" marR="0" lvl="0" indent="-342900">
            <a:spcBef>
              <a:spcPts val="0"/>
            </a:spcBef>
            <a:spcAft>
              <a:spcPts val="0"/>
            </a:spcAft>
            <a:buFont typeface="Symbol" panose="05050102010706020507" pitchFamily="18" charset="2"/>
            <a:buChar char=""/>
          </a:pPr>
          <a:r>
            <a:rPr lang="en-US" sz="1100">
              <a:effectLst/>
              <a:latin typeface="Times New Roman" panose="02020603050405020304" pitchFamily="18" charset="0"/>
              <a:ea typeface="Times New Roman" panose="02020603050405020304" pitchFamily="18" charset="0"/>
            </a:rPr>
            <a:t>High-Performance Building Delivery Systems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Grades are based upon the following rubric:</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Key Concepts 		50%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Sentence Structure	25%</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Spelling/Grammar	25%</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examination is worth 75 points.</a:t>
          </a:r>
        </a:p>
        <a:p>
          <a:endParaRPr lang="en-US" sz="1100"/>
        </a:p>
      </xdr:txBody>
    </xdr:sp>
    <xdr:clientData/>
  </xdr:twoCellAnchor>
</xdr:wsDr>
</file>

<file path=xl/drawings/drawing2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43</xdr:row>
          <xdr:rowOff>123825</xdr:rowOff>
        </xdr:from>
        <xdr:to>
          <xdr:col>9</xdr:col>
          <xdr:colOff>390525</xdr:colOff>
          <xdr:row>60</xdr:row>
          <xdr:rowOff>66675</xdr:rowOff>
        </xdr:to>
        <xdr:sp macro="" textlink="">
          <xdr:nvSpPr>
            <xdr:cNvPr id="130049" name="Object 1" hidden="1">
              <a:extLst>
                <a:ext uri="{63B3BB69-23CF-44E3-9099-C40C66FF867C}">
                  <a14:compatExt spid="_x0000_s130049"/>
                </a:ext>
                <a:ext uri="{FF2B5EF4-FFF2-40B4-BE49-F238E27FC236}">
                  <a16:creationId xmlns:a16="http://schemas.microsoft.com/office/drawing/2014/main" id="{00000000-0008-0000-EF00-000001F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39</xdr:row>
          <xdr:rowOff>0</xdr:rowOff>
        </xdr:from>
        <xdr:to>
          <xdr:col>9</xdr:col>
          <xdr:colOff>561975</xdr:colOff>
          <xdr:row>47</xdr:row>
          <xdr:rowOff>57150</xdr:rowOff>
        </xdr:to>
        <xdr:sp macro="" textlink="">
          <xdr:nvSpPr>
            <xdr:cNvPr id="1658881" name="Object 1" hidden="1">
              <a:extLst>
                <a:ext uri="{63B3BB69-23CF-44E3-9099-C40C66FF867C}">
                  <a14:compatExt spid="_x0000_s1658881"/>
                </a:ext>
                <a:ext uri="{FF2B5EF4-FFF2-40B4-BE49-F238E27FC236}">
                  <a16:creationId xmlns:a16="http://schemas.microsoft.com/office/drawing/2014/main" id="{00000000-0008-0000-F000-00000150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39</xdr:row>
          <xdr:rowOff>0</xdr:rowOff>
        </xdr:from>
        <xdr:to>
          <xdr:col>9</xdr:col>
          <xdr:colOff>561975</xdr:colOff>
          <xdr:row>47</xdr:row>
          <xdr:rowOff>57150</xdr:rowOff>
        </xdr:to>
        <xdr:sp macro="" textlink="">
          <xdr:nvSpPr>
            <xdr:cNvPr id="1175555" name="Object 3" hidden="1">
              <a:extLst>
                <a:ext uri="{63B3BB69-23CF-44E3-9099-C40C66FF867C}">
                  <a14:compatExt spid="_x0000_s1175555"/>
                </a:ext>
                <a:ext uri="{FF2B5EF4-FFF2-40B4-BE49-F238E27FC236}">
                  <a16:creationId xmlns:a16="http://schemas.microsoft.com/office/drawing/2014/main" id="{00000000-0008-0000-F100-000003F0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10</xdr:col>
          <xdr:colOff>381000</xdr:colOff>
          <xdr:row>51</xdr:row>
          <xdr:rowOff>66675</xdr:rowOff>
        </xdr:to>
        <xdr:sp macro="" textlink="">
          <xdr:nvSpPr>
            <xdr:cNvPr id="970753" name="Object 1" hidden="1">
              <a:extLst>
                <a:ext uri="{63B3BB69-23CF-44E3-9099-C40C66FF867C}">
                  <a14:compatExt spid="_x0000_s970753"/>
                </a:ext>
                <a:ext uri="{FF2B5EF4-FFF2-40B4-BE49-F238E27FC236}">
                  <a16:creationId xmlns:a16="http://schemas.microsoft.com/office/drawing/2014/main" id="{00000000-0008-0000-F200-000001D00E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9.xml><?xml version="1.0" encoding="utf-8"?>
<xdr:wsDr xmlns:xdr="http://schemas.openxmlformats.org/drawingml/2006/spreadsheetDrawing" xmlns:a="http://schemas.openxmlformats.org/drawingml/2006/main">
  <xdr:twoCellAnchor>
    <xdr:from>
      <xdr:col>0</xdr:col>
      <xdr:colOff>85725</xdr:colOff>
      <xdr:row>38</xdr:row>
      <xdr:rowOff>161925</xdr:rowOff>
    </xdr:from>
    <xdr:to>
      <xdr:col>9</xdr:col>
      <xdr:colOff>542925</xdr:colOff>
      <xdr:row>54</xdr:row>
      <xdr:rowOff>38100</xdr:rowOff>
    </xdr:to>
    <xdr:sp macro="" textlink="">
      <xdr:nvSpPr>
        <xdr:cNvPr id="2" name="TextBox 1">
          <a:extLst>
            <a:ext uri="{FF2B5EF4-FFF2-40B4-BE49-F238E27FC236}">
              <a16:creationId xmlns:a16="http://schemas.microsoft.com/office/drawing/2014/main" id="{00000000-0008-0000-F300-000002000000}"/>
            </a:ext>
          </a:extLst>
        </xdr:cNvPr>
        <xdr:cNvSpPr txBox="1"/>
      </xdr:nvSpPr>
      <xdr:spPr>
        <a:xfrm>
          <a:off x="85725" y="7677150"/>
          <a:ext cx="6019800" cy="2924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19.1 Source Course – CM A231 – Structural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19.1</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Assignment:  Test 2</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Structural Technology examines structural theory and the physical principles that underlie structural behavior.  The course is divided into analysis and design.  The projects that demonstrate the basic principles of structural design are the design of beams in three different materials – steel, wood, and reinforced concrete.  This data point is the design of simply supported beams that are a part of a structural framework.  Test 2 evaluates students’ ability to recognize the principles of structural design of beams.</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Test 3 is worth 200 points.  The problems in CM A231 are graded on the correctness of the solution, however points are deducted for unprofessional presentation.</a:t>
          </a:r>
        </a:p>
        <a:p>
          <a:endParaRPr lang="en-US" sz="1100"/>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45</xdr:row>
          <xdr:rowOff>228600</xdr:rowOff>
        </xdr:from>
        <xdr:to>
          <xdr:col>11</xdr:col>
          <xdr:colOff>133350</xdr:colOff>
          <xdr:row>61</xdr:row>
          <xdr:rowOff>38100</xdr:rowOff>
        </xdr:to>
        <xdr:sp macro="" textlink="">
          <xdr:nvSpPr>
            <xdr:cNvPr id="1145858" name="Object 2" hidden="1">
              <a:extLst>
                <a:ext uri="{63B3BB69-23CF-44E3-9099-C40C66FF867C}">
                  <a14:compatExt spid="_x0000_s1145858"/>
                </a:ext>
                <a:ext uri="{FF2B5EF4-FFF2-40B4-BE49-F238E27FC236}">
                  <a16:creationId xmlns:a16="http://schemas.microsoft.com/office/drawing/2014/main" id="{00000000-0008-0000-1700-0000027C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0.xml><?xml version="1.0" encoding="utf-8"?>
<xdr:wsDr xmlns:xdr="http://schemas.openxmlformats.org/drawingml/2006/spreadsheetDrawing" xmlns:a="http://schemas.openxmlformats.org/drawingml/2006/main">
  <xdr:twoCellAnchor>
    <xdr:from>
      <xdr:col>0</xdr:col>
      <xdr:colOff>85725</xdr:colOff>
      <xdr:row>38</xdr:row>
      <xdr:rowOff>161925</xdr:rowOff>
    </xdr:from>
    <xdr:to>
      <xdr:col>9</xdr:col>
      <xdr:colOff>542925</xdr:colOff>
      <xdr:row>54</xdr:row>
      <xdr:rowOff>38100</xdr:rowOff>
    </xdr:to>
    <xdr:sp macro="" textlink="">
      <xdr:nvSpPr>
        <xdr:cNvPr id="2" name="TextBox 1">
          <a:extLst>
            <a:ext uri="{FF2B5EF4-FFF2-40B4-BE49-F238E27FC236}">
              <a16:creationId xmlns:a16="http://schemas.microsoft.com/office/drawing/2014/main" id="{00000000-0008-0000-F400-000002000000}"/>
            </a:ext>
          </a:extLst>
        </xdr:cNvPr>
        <xdr:cNvSpPr txBox="1"/>
      </xdr:nvSpPr>
      <xdr:spPr>
        <a:xfrm>
          <a:off x="85725" y="7677150"/>
          <a:ext cx="6019800" cy="2924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19.1 Source Course – CM A231 – Structural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19.1</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Assignment:  Test 3</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Structural Technology examines structural theory and the physical principles that underlie structural behavior.  The course is divided into analysis and design.  The projects that demonstrate the basic principles of structural design are the design of beams in three different materials – steel, wood, and reinforced concrete.  This data point is the design of simply supported wide-flange steel beams that are a part of a structural framework.  Test 3 evaluates students’ ability to recognize the principles of structural design of steel beams.</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Test 3 is worth 200 points.  The problems in CM A231 are graded on the correctness of the solution, however points are deducted for unprofessional presentation.</a:t>
          </a:r>
        </a:p>
        <a:p>
          <a:endParaRPr lang="en-US" sz="1100"/>
        </a:p>
      </xdr:txBody>
    </xdr:sp>
    <xdr:clientData/>
  </xdr:twoCellAnchor>
</xdr:wsDr>
</file>

<file path=xl/drawings/drawing2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10</xdr:col>
          <xdr:colOff>342900</xdr:colOff>
          <xdr:row>49</xdr:row>
          <xdr:rowOff>66675</xdr:rowOff>
        </xdr:to>
        <xdr:sp macro="" textlink="">
          <xdr:nvSpPr>
            <xdr:cNvPr id="1659905" name="Object 1" hidden="1">
              <a:extLst>
                <a:ext uri="{63B3BB69-23CF-44E3-9099-C40C66FF867C}">
                  <a14:compatExt spid="_x0000_s1659905"/>
                </a:ext>
                <a:ext uri="{FF2B5EF4-FFF2-40B4-BE49-F238E27FC236}">
                  <a16:creationId xmlns:a16="http://schemas.microsoft.com/office/drawing/2014/main" id="{00000000-0008-0000-F600-00000154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11</xdr:col>
          <xdr:colOff>95250</xdr:colOff>
          <xdr:row>53</xdr:row>
          <xdr:rowOff>66675</xdr:rowOff>
        </xdr:to>
        <xdr:sp macro="" textlink="">
          <xdr:nvSpPr>
            <xdr:cNvPr id="1176578" name="Object 2" hidden="1">
              <a:extLst>
                <a:ext uri="{63B3BB69-23CF-44E3-9099-C40C66FF867C}">
                  <a14:compatExt spid="_x0000_s1176578"/>
                </a:ext>
                <a:ext uri="{FF2B5EF4-FFF2-40B4-BE49-F238E27FC236}">
                  <a16:creationId xmlns:a16="http://schemas.microsoft.com/office/drawing/2014/main" id="{00000000-0008-0000-F700-000002F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40</xdr:row>
          <xdr:rowOff>0</xdr:rowOff>
        </xdr:from>
        <xdr:to>
          <xdr:col>10</xdr:col>
          <xdr:colOff>342900</xdr:colOff>
          <xdr:row>49</xdr:row>
          <xdr:rowOff>66675</xdr:rowOff>
        </xdr:to>
        <xdr:sp macro="" textlink="">
          <xdr:nvSpPr>
            <xdr:cNvPr id="973825" name="Object 1" hidden="1">
              <a:extLst>
                <a:ext uri="{63B3BB69-23CF-44E3-9099-C40C66FF867C}">
                  <a14:compatExt spid="_x0000_s973825"/>
                </a:ext>
                <a:ext uri="{FF2B5EF4-FFF2-40B4-BE49-F238E27FC236}">
                  <a16:creationId xmlns:a16="http://schemas.microsoft.com/office/drawing/2014/main" id="{00000000-0008-0000-F800-000001DC0E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4.xml><?xml version="1.0" encoding="utf-8"?>
<xdr:wsDr xmlns:xdr="http://schemas.openxmlformats.org/drawingml/2006/spreadsheetDrawing" xmlns:a="http://schemas.openxmlformats.org/drawingml/2006/main">
  <xdr:twoCellAnchor>
    <xdr:from>
      <xdr:col>0</xdr:col>
      <xdr:colOff>66675</xdr:colOff>
      <xdr:row>38</xdr:row>
      <xdr:rowOff>66675</xdr:rowOff>
    </xdr:from>
    <xdr:to>
      <xdr:col>9</xdr:col>
      <xdr:colOff>495300</xdr:colOff>
      <xdr:row>55</xdr:row>
      <xdr:rowOff>133350</xdr:rowOff>
    </xdr:to>
    <xdr:sp macro="" textlink="">
      <xdr:nvSpPr>
        <xdr:cNvPr id="2" name="TextBox 1">
          <a:extLst>
            <a:ext uri="{FF2B5EF4-FFF2-40B4-BE49-F238E27FC236}">
              <a16:creationId xmlns:a16="http://schemas.microsoft.com/office/drawing/2014/main" id="{00000000-0008-0000-F900-000002000000}"/>
            </a:ext>
          </a:extLst>
        </xdr:cNvPr>
        <xdr:cNvSpPr txBox="1"/>
      </xdr:nvSpPr>
      <xdr:spPr>
        <a:xfrm>
          <a:off x="66675" y="7981950"/>
          <a:ext cx="6029325" cy="330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19.2 Source Course – CM A331 – Statics and Strengths of Materials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19.2</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Test 2</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Statics and Strengths of Materials</a:t>
          </a:r>
          <a:r>
            <a:rPr lang="en-US" sz="1100">
              <a:effectLst/>
              <a:latin typeface="Times New Roman" panose="02020603050405020304" pitchFamily="18" charset="0"/>
              <a:ea typeface="Times New Roman" panose="02020603050405020304" pitchFamily="18" charset="0"/>
            </a:rPr>
            <a:t> applies quantitative analysis skills developed in General Education classes to understand and analyze the structural dynamics of building systems. Trigonometric principles are used in the analysis of vectors to find resultant forces in structural systems subjected to complex force configurations. Test 2 evaluates students’ ability to apply vector resolution to the analysis of trusses and pinned framed structures subjected to dynamic forces, tracing loads and calculating forces throughout structures. These principles are later applied in the analysis of temporary structures such as scaffolds and concrete formwork.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Test 2 is worth 200 points.  A score of 75% and above is considered sufficient to have met the student learning outcomes.</a:t>
          </a:r>
        </a:p>
        <a:p>
          <a:endParaRPr lang="en-US" sz="1100"/>
        </a:p>
      </xdr:txBody>
    </xdr:sp>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66675</xdr:colOff>
      <xdr:row>38</xdr:row>
      <xdr:rowOff>66675</xdr:rowOff>
    </xdr:from>
    <xdr:to>
      <xdr:col>9</xdr:col>
      <xdr:colOff>495300</xdr:colOff>
      <xdr:row>55</xdr:row>
      <xdr:rowOff>133350</xdr:rowOff>
    </xdr:to>
    <xdr:sp macro="" textlink="">
      <xdr:nvSpPr>
        <xdr:cNvPr id="2" name="TextBox 1">
          <a:extLst>
            <a:ext uri="{FF2B5EF4-FFF2-40B4-BE49-F238E27FC236}">
              <a16:creationId xmlns:a16="http://schemas.microsoft.com/office/drawing/2014/main" id="{00000000-0008-0000-FA00-000002000000}"/>
            </a:ext>
          </a:extLst>
        </xdr:cNvPr>
        <xdr:cNvSpPr txBox="1"/>
      </xdr:nvSpPr>
      <xdr:spPr>
        <a:xfrm>
          <a:off x="66675" y="7981950"/>
          <a:ext cx="6029325" cy="330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19.2 Source Course – CM A331 – Statics and Strengths of Materials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19.2</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Test 2</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Statics and Strengths of Materials</a:t>
          </a:r>
          <a:r>
            <a:rPr lang="en-US" sz="1100">
              <a:effectLst/>
              <a:latin typeface="Times New Roman" panose="02020603050405020304" pitchFamily="18" charset="0"/>
              <a:ea typeface="Times New Roman" panose="02020603050405020304" pitchFamily="18" charset="0"/>
            </a:rPr>
            <a:t> applies quantitative analysis skills developed in General Education classes to understand and analyze the structural dynamics of building systems. Trigonometric principles are used in the analysis of vectors to find resultant forces in structural systems subjected to complex force configurations. Test 2 evaluates students’ ability to apply vector resolution to the analysis of trusses and pinned framed structures subjected to dynamic forces, tracing loads and calculating forces throughout structures. These principles are later applied in the analysis of temporary structures such as scaffolds and concrete formwork.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Test 2 is worth 200 points.  A score of 75% and above is considered sufficient to have met the student learning outcomes.</a:t>
          </a:r>
        </a:p>
        <a:p>
          <a:endParaRPr lang="en-US" sz="1100"/>
        </a:p>
      </xdr:txBody>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47625</xdr:colOff>
      <xdr:row>38</xdr:row>
      <xdr:rowOff>142875</xdr:rowOff>
    </xdr:from>
    <xdr:to>
      <xdr:col>9</xdr:col>
      <xdr:colOff>542925</xdr:colOff>
      <xdr:row>56</xdr:row>
      <xdr:rowOff>95250</xdr:rowOff>
    </xdr:to>
    <xdr:sp macro="" textlink="">
      <xdr:nvSpPr>
        <xdr:cNvPr id="2" name="TextBox 1">
          <a:extLst>
            <a:ext uri="{FF2B5EF4-FFF2-40B4-BE49-F238E27FC236}">
              <a16:creationId xmlns:a16="http://schemas.microsoft.com/office/drawing/2014/main" id="{00000000-0008-0000-FC00-000002000000}"/>
            </a:ext>
          </a:extLst>
        </xdr:cNvPr>
        <xdr:cNvSpPr txBox="1"/>
      </xdr:nvSpPr>
      <xdr:spPr>
        <a:xfrm>
          <a:off x="47625" y="7667625"/>
          <a:ext cx="6048375" cy="338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20.1 Source Course – AET A142 – Mechanical and Electrical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20.1</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 and Electrical Technology</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Project 5 focuses on the fluid mechanics associated with water supply systems and the principles used in determining drain, waste, and vent (DWV) requirements. It requires students to calculate water supply pipe requirements based on municipal water supply pressure. Students must reference the Uniform Plumbing Code (UPC) to determine the number of Water Supply Fixture Units associated with supply lines to calculate pipe sizes. Students must also use the UPC to determine the Drainage Fixture Units used to calculate DWV requirements. Calculations are presented in AutoCAD as a Mechanical Plan layout.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Project 5 is worth 80 points.</a:t>
          </a:r>
          <a:endParaRPr lang="en-US" sz="1100"/>
        </a:p>
      </xdr:txBody>
    </xdr:sp>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47625</xdr:colOff>
      <xdr:row>38</xdr:row>
      <xdr:rowOff>142875</xdr:rowOff>
    </xdr:from>
    <xdr:to>
      <xdr:col>9</xdr:col>
      <xdr:colOff>542925</xdr:colOff>
      <xdr:row>56</xdr:row>
      <xdr:rowOff>95250</xdr:rowOff>
    </xdr:to>
    <xdr:sp macro="" textlink="">
      <xdr:nvSpPr>
        <xdr:cNvPr id="2" name="TextBox 1">
          <a:extLst>
            <a:ext uri="{FF2B5EF4-FFF2-40B4-BE49-F238E27FC236}">
              <a16:creationId xmlns:a16="http://schemas.microsoft.com/office/drawing/2014/main" id="{00000000-0008-0000-FD00-000002000000}"/>
            </a:ext>
          </a:extLst>
        </xdr:cNvPr>
        <xdr:cNvSpPr txBox="1"/>
      </xdr:nvSpPr>
      <xdr:spPr>
        <a:xfrm>
          <a:off x="47625" y="7667625"/>
          <a:ext cx="6048375" cy="338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20.1 Source Course – AET A142 – Mechanical and Electrical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20.1</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 and Electrical Technology</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Project 5 focuses on the fluid mechanics associated with water supply systems and the principles used in determining drain, waste, and vent (DWV) requirements. It requires students to calculate water supply pipe requirements based on municipal water supply pressure. Students must reference the Uniform Plumbing Code (UPC) to determine the number of Water Supply Fixture Units associated with supply lines to calculate pipe sizes. Students must also use the UPC to determine the Drainage Fixture Units used to calculate DWV requirements. Calculations are presented in AutoCAD as a Mechanical Plan layout.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Project 5 is worth 80 points.</a:t>
          </a:r>
          <a:endParaRPr lang="en-US" sz="1100"/>
        </a:p>
      </xdr:txBody>
    </xdr:sp>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47625</xdr:colOff>
      <xdr:row>38</xdr:row>
      <xdr:rowOff>142875</xdr:rowOff>
    </xdr:from>
    <xdr:to>
      <xdr:col>9</xdr:col>
      <xdr:colOff>542925</xdr:colOff>
      <xdr:row>56</xdr:row>
      <xdr:rowOff>95250</xdr:rowOff>
    </xdr:to>
    <xdr:sp macro="" textlink="">
      <xdr:nvSpPr>
        <xdr:cNvPr id="2" name="TextBox 1">
          <a:extLst>
            <a:ext uri="{FF2B5EF4-FFF2-40B4-BE49-F238E27FC236}">
              <a16:creationId xmlns:a16="http://schemas.microsoft.com/office/drawing/2014/main" id="{00000000-0008-0000-FE00-000002000000}"/>
            </a:ext>
          </a:extLst>
        </xdr:cNvPr>
        <xdr:cNvSpPr txBox="1"/>
      </xdr:nvSpPr>
      <xdr:spPr>
        <a:xfrm>
          <a:off x="47625" y="7667625"/>
          <a:ext cx="6048375" cy="338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20.1 Source Course – AET A142 – Mechanical and Electrical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20.1</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 and Electrical Technology</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Project 5 focuses on the fluid mechanics associated with water supply systems and the principles used in determining drain, waste, and vent (DWV) requirements. It requires students to calculate water supply pipe requirements based on municipal water supply pressure. Students must reference the Uniform Plumbing Code (UPC) to determine the number of Water Supply Fixture Units associated with supply lines to calculate pipe sizes. Students must also use the UPC to determine the Drainage Fixture Units used to calculate DWV requirements. Calculations are presented in AutoCAD as a Mechanical Plan layout.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Project 5 is worth 80 points. </a:t>
          </a:r>
          <a:endParaRPr lang="en-US" sz="1100"/>
        </a:p>
      </xdr:txBody>
    </xdr:sp>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47625</xdr:colOff>
      <xdr:row>38</xdr:row>
      <xdr:rowOff>142875</xdr:rowOff>
    </xdr:from>
    <xdr:to>
      <xdr:col>9</xdr:col>
      <xdr:colOff>542925</xdr:colOff>
      <xdr:row>56</xdr:row>
      <xdr:rowOff>95250</xdr:rowOff>
    </xdr:to>
    <xdr:sp macro="" textlink="">
      <xdr:nvSpPr>
        <xdr:cNvPr id="2" name="TextBox 1">
          <a:extLst>
            <a:ext uri="{FF2B5EF4-FFF2-40B4-BE49-F238E27FC236}">
              <a16:creationId xmlns:a16="http://schemas.microsoft.com/office/drawing/2014/main" id="{00000000-0008-0000-FF00-000002000000}"/>
            </a:ext>
          </a:extLst>
        </xdr:cNvPr>
        <xdr:cNvSpPr txBox="1"/>
      </xdr:nvSpPr>
      <xdr:spPr>
        <a:xfrm>
          <a:off x="47625" y="7667625"/>
          <a:ext cx="6048375" cy="338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20.1 Source Course – AET A142 – Mechanical and Electrical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20.1</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 and Electrical Technology</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Project 5 focuses on the fluid mechanics associated with water supply systems and the principles used in determining drain, waste, and vent (DWV) requirements. It requires students to calculate water supply pipe requirements based on municipal water supply pressure. Students must reference the Uniform Plumbing Code (UPC) to determine the number of Water Supply Fixture Units associated with supply lines to calculate pipe sizes. Students must also use the UPC to determine the Drainage Fixture Units used to calculate DWV requirements. Calculations are presented in AutoCAD as a Mechanical Plan layout.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Project 5 is worth 80 points. A score of 75% and above is considered sufficient to have met the student learning outcomes.</a:t>
          </a:r>
        </a:p>
        <a:p>
          <a:endParaRPr lang="en-US"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46</xdr:row>
          <xdr:rowOff>228600</xdr:rowOff>
        </xdr:from>
        <xdr:to>
          <xdr:col>11</xdr:col>
          <xdr:colOff>257175</xdr:colOff>
          <xdr:row>62</xdr:row>
          <xdr:rowOff>9525</xdr:rowOff>
        </xdr:to>
        <xdr:sp macro="" textlink="">
          <xdr:nvSpPr>
            <xdr:cNvPr id="463873" name="Object 1" hidden="1">
              <a:extLst>
                <a:ext uri="{63B3BB69-23CF-44E3-9099-C40C66FF867C}">
                  <a14:compatExt spid="_x0000_s463873"/>
                </a:ext>
                <a:ext uri="{FF2B5EF4-FFF2-40B4-BE49-F238E27FC236}">
                  <a16:creationId xmlns:a16="http://schemas.microsoft.com/office/drawing/2014/main" id="{00000000-0008-0000-1800-00000114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0.xml><?xml version="1.0" encoding="utf-8"?>
<xdr:wsDr xmlns:xdr="http://schemas.openxmlformats.org/drawingml/2006/spreadsheetDrawing" xmlns:a="http://schemas.openxmlformats.org/drawingml/2006/main">
  <xdr:twoCellAnchor>
    <xdr:from>
      <xdr:col>0</xdr:col>
      <xdr:colOff>47625</xdr:colOff>
      <xdr:row>38</xdr:row>
      <xdr:rowOff>142875</xdr:rowOff>
    </xdr:from>
    <xdr:to>
      <xdr:col>9</xdr:col>
      <xdr:colOff>542925</xdr:colOff>
      <xdr:row>56</xdr:row>
      <xdr:rowOff>95250</xdr:rowOff>
    </xdr:to>
    <xdr:sp macro="" textlink="">
      <xdr:nvSpPr>
        <xdr:cNvPr id="2" name="TextBox 1">
          <a:extLst>
            <a:ext uri="{FF2B5EF4-FFF2-40B4-BE49-F238E27FC236}">
              <a16:creationId xmlns:a16="http://schemas.microsoft.com/office/drawing/2014/main" id="{00000000-0008-0000-0001-000002000000}"/>
            </a:ext>
          </a:extLst>
        </xdr:cNvPr>
        <xdr:cNvSpPr txBox="1"/>
      </xdr:nvSpPr>
      <xdr:spPr>
        <a:xfrm>
          <a:off x="47625" y="7658100"/>
          <a:ext cx="6048375" cy="338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20.1 Source Course – AET A142 – Mechanical and Electrical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20.1</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 and Electrical Technology</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Project 5 focuses on the fluid mechanics associated with water supply systems and the principles used in determining drain, waste, and vent (DWV) requirements. It requires students to calculate water supply pipe requirements based on municipal water supply pressure. Students must reference the Uniform Plumbing Code (UPC) to determine the number of Water Supply Fixture Units associated with supply lines to calculate pipe sizes. Students must also use the UPC to determine the Drainage Fixture Units used to calculate DWV requirements. Calculations are presented in AutoCAD as a Mechanical Plan layout.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Project 5 is worth 80 points. A score of 75% and above is considered sufficient to have met the student learning outcomes.</a:t>
          </a:r>
        </a:p>
        <a:p>
          <a:endParaRPr lang="en-US" sz="1100"/>
        </a:p>
      </xdr:txBody>
    </xdr:sp>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542925</xdr:colOff>
      <xdr:row>40</xdr:row>
      <xdr:rowOff>104775</xdr:rowOff>
    </xdr:from>
    <xdr:to>
      <xdr:col>11</xdr:col>
      <xdr:colOff>9525</xdr:colOff>
      <xdr:row>74</xdr:row>
      <xdr:rowOff>2457</xdr:rowOff>
    </xdr:to>
    <xdr:pic>
      <xdr:nvPicPr>
        <xdr:cNvPr id="3" name="Picture 2">
          <a:extLst>
            <a:ext uri="{FF2B5EF4-FFF2-40B4-BE49-F238E27FC236}">
              <a16:creationId xmlns:a16="http://schemas.microsoft.com/office/drawing/2014/main" id="{00000000-0008-0000-0101-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8001000"/>
          <a:ext cx="7115175" cy="637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66675</xdr:colOff>
      <xdr:row>38</xdr:row>
      <xdr:rowOff>133350</xdr:rowOff>
    </xdr:from>
    <xdr:to>
      <xdr:col>9</xdr:col>
      <xdr:colOff>542925</xdr:colOff>
      <xdr:row>58</xdr:row>
      <xdr:rowOff>38100</xdr:rowOff>
    </xdr:to>
    <xdr:sp macro="" textlink="">
      <xdr:nvSpPr>
        <xdr:cNvPr id="2" name="TextBox 1">
          <a:extLst>
            <a:ext uri="{FF2B5EF4-FFF2-40B4-BE49-F238E27FC236}">
              <a16:creationId xmlns:a16="http://schemas.microsoft.com/office/drawing/2014/main" id="{00000000-0008-0000-0201-000002000000}"/>
            </a:ext>
          </a:extLst>
        </xdr:cNvPr>
        <xdr:cNvSpPr txBox="1"/>
      </xdr:nvSpPr>
      <xdr:spPr>
        <a:xfrm>
          <a:off x="66675" y="7658100"/>
          <a:ext cx="6067425" cy="371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20.2 Source Course – AET A142 – Mechanical and Electrical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Exam</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a:t>
          </a:r>
          <a:r>
            <a:rPr lang="en-US" sz="1100" i="1" baseline="0">
              <a:effectLst/>
              <a:latin typeface="Times New Roman" panose="02020603050405020304" pitchFamily="18" charset="0"/>
              <a:ea typeface="Times New Roman" panose="02020603050405020304" pitchFamily="18" charset="0"/>
            </a:rPr>
            <a:t> </a:t>
          </a:r>
          <a:r>
            <a:rPr lang="en-US" sz="1100" i="1">
              <a:effectLst/>
              <a:latin typeface="Times New Roman" panose="02020603050405020304" pitchFamily="18" charset="0"/>
              <a:ea typeface="Times New Roman" panose="02020603050405020304" pitchFamily="18" charset="0"/>
            </a:rPr>
            <a:t>Electrical,</a:t>
          </a:r>
          <a:r>
            <a:rPr lang="en-US" sz="1100" i="1" baseline="0">
              <a:effectLst/>
              <a:latin typeface="Times New Roman" panose="02020603050405020304" pitchFamily="18" charset="0"/>
              <a:ea typeface="Times New Roman" panose="02020603050405020304" pitchFamily="18" charset="0"/>
            </a:rPr>
            <a:t> and Plumbing Systems</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The Final Exam covers material primarily associated with electrical systems. Students must be able to differentiate between series and parallel circuits; AC and DC power; calculate amps, volts, watts, and power within electrical circuits; explain how electrical components (such as GFCI receptacles, single pole, double pole, 3-way &amp; 4 way switches, and transformers) work; explain the types and relative efficiencies of various lamps; demonstrate the use of National Electrical Code tables to determine safe wire sizes, and calculate demand and power usage, applying local electrical utility billing rates.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Final Exam is worth 180 points. A score of 75% and above is considered sufficient to have met the student learning outcomes.</a:t>
          </a:r>
        </a:p>
        <a:p>
          <a:endParaRPr lang="en-US" sz="1100"/>
        </a:p>
      </xdr:txBody>
    </xdr:sp>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66675</xdr:colOff>
      <xdr:row>38</xdr:row>
      <xdr:rowOff>133350</xdr:rowOff>
    </xdr:from>
    <xdr:to>
      <xdr:col>9</xdr:col>
      <xdr:colOff>542925</xdr:colOff>
      <xdr:row>58</xdr:row>
      <xdr:rowOff>38100</xdr:rowOff>
    </xdr:to>
    <xdr:sp macro="" textlink="">
      <xdr:nvSpPr>
        <xdr:cNvPr id="2" name="TextBox 1">
          <a:extLst>
            <a:ext uri="{FF2B5EF4-FFF2-40B4-BE49-F238E27FC236}">
              <a16:creationId xmlns:a16="http://schemas.microsoft.com/office/drawing/2014/main" id="{00000000-0008-0000-0301-000002000000}"/>
            </a:ext>
          </a:extLst>
        </xdr:cNvPr>
        <xdr:cNvSpPr txBox="1"/>
      </xdr:nvSpPr>
      <xdr:spPr>
        <a:xfrm>
          <a:off x="66675" y="7658100"/>
          <a:ext cx="6067425" cy="371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20.2 Source Course – AET A142 – Mechanical and Electrical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Exam</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a:t>
          </a:r>
          <a:r>
            <a:rPr lang="en-US" sz="1100" i="1" baseline="0">
              <a:effectLst/>
              <a:latin typeface="Times New Roman" panose="02020603050405020304" pitchFamily="18" charset="0"/>
              <a:ea typeface="Times New Roman" panose="02020603050405020304" pitchFamily="18" charset="0"/>
            </a:rPr>
            <a:t> </a:t>
          </a:r>
          <a:r>
            <a:rPr lang="en-US" sz="1100" i="1">
              <a:effectLst/>
              <a:latin typeface="Times New Roman" panose="02020603050405020304" pitchFamily="18" charset="0"/>
              <a:ea typeface="Times New Roman" panose="02020603050405020304" pitchFamily="18" charset="0"/>
            </a:rPr>
            <a:t>Electrical,</a:t>
          </a:r>
          <a:r>
            <a:rPr lang="en-US" sz="1100" i="1" baseline="0">
              <a:effectLst/>
              <a:latin typeface="Times New Roman" panose="02020603050405020304" pitchFamily="18" charset="0"/>
              <a:ea typeface="Times New Roman" panose="02020603050405020304" pitchFamily="18" charset="0"/>
            </a:rPr>
            <a:t> and Plumbing Systems</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The Final Exam covers material primarily associated with electrical systems. Students must be able to differentiate between series and parallel circuits; AC and DC power; calculate amps, volts, watts, and power within electrical circuits; explain how electrical components (such as GFCI receptacles, single pole, double pole, 3-way &amp; 4 way switches, and transformers) work; explain the types and relative efficiencies of various lamps; demonstrate the use of National Electrical Code tables to determine safe wire sizes, and calculate demand and power usage, applying local electrical utility billing rates.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Final Exam is worth 180 points. A score of 75% and above is considered sufficient to have met the student learning outcomes.</a:t>
          </a:r>
        </a:p>
        <a:p>
          <a:endParaRPr lang="en-US" sz="1100"/>
        </a:p>
      </xdr:txBody>
    </xdr:sp>
    <xdr:clientData/>
  </xdr:twoCellAnchor>
</xdr:wsDr>
</file>

<file path=xl/drawings/drawing234.xml><?xml version="1.0" encoding="utf-8"?>
<xdr:wsDr xmlns:xdr="http://schemas.openxmlformats.org/drawingml/2006/spreadsheetDrawing" xmlns:a="http://schemas.openxmlformats.org/drawingml/2006/main">
  <xdr:twoCellAnchor>
    <xdr:from>
      <xdr:col>0</xdr:col>
      <xdr:colOff>66675</xdr:colOff>
      <xdr:row>38</xdr:row>
      <xdr:rowOff>133350</xdr:rowOff>
    </xdr:from>
    <xdr:to>
      <xdr:col>9</xdr:col>
      <xdr:colOff>542925</xdr:colOff>
      <xdr:row>58</xdr:row>
      <xdr:rowOff>38100</xdr:rowOff>
    </xdr:to>
    <xdr:sp macro="" textlink="">
      <xdr:nvSpPr>
        <xdr:cNvPr id="2" name="TextBox 1">
          <a:extLst>
            <a:ext uri="{FF2B5EF4-FFF2-40B4-BE49-F238E27FC236}">
              <a16:creationId xmlns:a16="http://schemas.microsoft.com/office/drawing/2014/main" id="{00000000-0008-0000-0401-000002000000}"/>
            </a:ext>
          </a:extLst>
        </xdr:cNvPr>
        <xdr:cNvSpPr txBox="1"/>
      </xdr:nvSpPr>
      <xdr:spPr>
        <a:xfrm>
          <a:off x="66675" y="7658100"/>
          <a:ext cx="6067425" cy="371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20.2 Source Course – AET A242 – Mechanical,</a:t>
          </a:r>
          <a:r>
            <a:rPr lang="en-US" sz="1100" baseline="0">
              <a:effectLst/>
              <a:latin typeface="Times New Roman" panose="02020603050405020304" pitchFamily="18" charset="0"/>
              <a:ea typeface="Times New Roman" panose="02020603050405020304" pitchFamily="18" charset="0"/>
            </a:rPr>
            <a:t> </a:t>
          </a:r>
          <a:r>
            <a:rPr lang="en-US" sz="1100">
              <a:effectLst/>
              <a:latin typeface="Times New Roman" panose="02020603050405020304" pitchFamily="18" charset="0"/>
              <a:ea typeface="Times New Roman" panose="02020603050405020304" pitchFamily="18" charset="0"/>
            </a:rPr>
            <a:t>Electrical &amp; Plumbing Systems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Exam</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a:t>
          </a:r>
          <a:r>
            <a:rPr lang="en-US" sz="1100" i="1" baseline="0">
              <a:effectLst/>
              <a:latin typeface="Times New Roman" panose="02020603050405020304" pitchFamily="18" charset="0"/>
              <a:ea typeface="Times New Roman" panose="02020603050405020304" pitchFamily="18" charset="0"/>
            </a:rPr>
            <a:t> </a:t>
          </a:r>
          <a:r>
            <a:rPr lang="en-US" sz="1100" i="1">
              <a:effectLst/>
              <a:latin typeface="Times New Roman" panose="02020603050405020304" pitchFamily="18" charset="0"/>
              <a:ea typeface="Times New Roman" panose="02020603050405020304" pitchFamily="18" charset="0"/>
            </a:rPr>
            <a:t>Electrical,</a:t>
          </a:r>
          <a:r>
            <a:rPr lang="en-US" sz="1100" i="1" baseline="0">
              <a:effectLst/>
              <a:latin typeface="Times New Roman" panose="02020603050405020304" pitchFamily="18" charset="0"/>
              <a:ea typeface="Times New Roman" panose="02020603050405020304" pitchFamily="18" charset="0"/>
            </a:rPr>
            <a:t> and Plumbing Systems</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The Final Exam covers material primarily associated with electrical systems. The Midterm Exam was focused on mechanical systems. For the Final Exam, students must be able to differentiate between series and parallel circuits; AC and DC power; calculate amps, volts, watts, and power within electrical circuits; explain how electrical components (such as GFCI receptacles, single pole, double pole, 3-way &amp; 4 way switches, and transformers) work; explain the types and relative efficiencies of various lamps; demonstrate the use of National Electrical Code tables to determine safe wire sizes, and calculate demand and power usage</a:t>
          </a:r>
          <a:r>
            <a:rPr lang="en-US" sz="1100" baseline="0">
              <a:effectLst/>
              <a:latin typeface="Times New Roman" panose="02020603050405020304" pitchFamily="18" charset="0"/>
              <a:ea typeface="Times New Roman" panose="02020603050405020304" pitchFamily="18" charset="0"/>
            </a:rPr>
            <a:t> by</a:t>
          </a:r>
          <a:r>
            <a:rPr lang="en-US" sz="1100">
              <a:effectLst/>
              <a:latin typeface="Times New Roman" panose="02020603050405020304" pitchFamily="18" charset="0"/>
              <a:ea typeface="Times New Roman" panose="02020603050405020304" pitchFamily="18" charset="0"/>
            </a:rPr>
            <a:t> applying local electrical utility billing rates.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Final Exam is worth 180 points. </a:t>
          </a:r>
          <a:endParaRPr lang="en-US" sz="1100"/>
        </a:p>
      </xdr:txBody>
    </xdr:sp>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66675</xdr:colOff>
      <xdr:row>38</xdr:row>
      <xdr:rowOff>133350</xdr:rowOff>
    </xdr:from>
    <xdr:to>
      <xdr:col>9</xdr:col>
      <xdr:colOff>542925</xdr:colOff>
      <xdr:row>58</xdr:row>
      <xdr:rowOff>38100</xdr:rowOff>
    </xdr:to>
    <xdr:sp macro="" textlink="">
      <xdr:nvSpPr>
        <xdr:cNvPr id="2" name="TextBox 1">
          <a:extLst>
            <a:ext uri="{FF2B5EF4-FFF2-40B4-BE49-F238E27FC236}">
              <a16:creationId xmlns:a16="http://schemas.microsoft.com/office/drawing/2014/main" id="{00000000-0008-0000-0501-000002000000}"/>
            </a:ext>
          </a:extLst>
        </xdr:cNvPr>
        <xdr:cNvSpPr txBox="1"/>
      </xdr:nvSpPr>
      <xdr:spPr>
        <a:xfrm>
          <a:off x="66675" y="7658100"/>
          <a:ext cx="6067425" cy="371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20.2 Source Course – AET A142 – Mechanical and Electrical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Exam</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 and Electrical Technology</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The Final Exam covers material primarily associated with electrical systems. Students must be able to differentiate between series and parallel circuits; AC and DC power; calculate amps, volts, watts, and power within electrical circuits; explain how electrical components (such as GFCI receptacles, single pole, double pole, 3-way &amp; 4 way switches, and transformers) work; explain the types and relative efficiencies of various lamps; demonstrate the use of National Electrical Code tables to determine safe wire sizes, and calculate demand and power usage, applying local electrical utility billing rates.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Final Exam is worth 180 points. A score of 75% and above is considered sufficient to have met the student learning outcomes.</a:t>
          </a:r>
        </a:p>
        <a:p>
          <a:endParaRPr lang="en-US" sz="1100"/>
        </a:p>
      </xdr:txBody>
    </xdr:sp>
    <xdr:clientData/>
  </xdr:twoCellAnchor>
</xdr:wsDr>
</file>

<file path=xl/drawings/drawing236.xml><?xml version="1.0" encoding="utf-8"?>
<xdr:wsDr xmlns:xdr="http://schemas.openxmlformats.org/drawingml/2006/spreadsheetDrawing" xmlns:a="http://schemas.openxmlformats.org/drawingml/2006/main">
  <xdr:twoCellAnchor>
    <xdr:from>
      <xdr:col>0</xdr:col>
      <xdr:colOff>66675</xdr:colOff>
      <xdr:row>38</xdr:row>
      <xdr:rowOff>133350</xdr:rowOff>
    </xdr:from>
    <xdr:to>
      <xdr:col>9</xdr:col>
      <xdr:colOff>542925</xdr:colOff>
      <xdr:row>58</xdr:row>
      <xdr:rowOff>38100</xdr:rowOff>
    </xdr:to>
    <xdr:sp macro="" textlink="">
      <xdr:nvSpPr>
        <xdr:cNvPr id="2" name="TextBox 1">
          <a:extLst>
            <a:ext uri="{FF2B5EF4-FFF2-40B4-BE49-F238E27FC236}">
              <a16:creationId xmlns:a16="http://schemas.microsoft.com/office/drawing/2014/main" id="{00000000-0008-0000-0601-000002000000}"/>
            </a:ext>
          </a:extLst>
        </xdr:cNvPr>
        <xdr:cNvSpPr txBox="1"/>
      </xdr:nvSpPr>
      <xdr:spPr>
        <a:xfrm>
          <a:off x="66675" y="7648575"/>
          <a:ext cx="6067425" cy="371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20.2 Source Course – AET A142 – Mechanical and Electrical Technology</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20.2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Exam</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Mechanical and Electrical Technology</a:t>
          </a:r>
          <a:r>
            <a:rPr lang="en-US" sz="1100">
              <a:effectLst/>
              <a:latin typeface="Times New Roman" panose="02020603050405020304" pitchFamily="18" charset="0"/>
              <a:ea typeface="Times New Roman" panose="02020603050405020304" pitchFamily="18" charset="0"/>
            </a:rPr>
            <a:t> introduces students to the basic concepts, processes, and fundamentals of mechanical and electrical systems common to all buildings. The Final Exam covers material primarily associated with electrical systems. Students must be able to differentiate between series and parallel circuits; AC and DC power; calculate amps, volts, watts, and power within electrical circuits; explain how electrical components (such as GFCI receptacles, single pole, double pole, 3-way &amp; 4 way switches, and transformers) work; explain the types and relative efficiencies of various lamps; demonstrate the use of National Electrical Code tables to determine safe wire sizes, and calculate demand and power usage, applying local electrical utility billing rates.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 Final Exam is worth 180 points. A score of 75% and above is considered sufficient to have met the student learning outcomes.</a:t>
          </a:r>
        </a:p>
        <a:p>
          <a:endParaRPr lang="en-US" sz="1100"/>
        </a:p>
      </xdr:txBody>
    </xdr:sp>
    <xdr:clientData/>
  </xdr:twoCellAnchor>
</xdr:wsDr>
</file>

<file path=xl/drawings/drawing237.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11</xdr:col>
      <xdr:colOff>520554</xdr:colOff>
      <xdr:row>58</xdr:row>
      <xdr:rowOff>66675</xdr:rowOff>
    </xdr:to>
    <xdr:pic>
      <xdr:nvPicPr>
        <xdr:cNvPr id="2" name="Picture 1">
          <a:extLst>
            <a:ext uri="{FF2B5EF4-FFF2-40B4-BE49-F238E27FC236}">
              <a16:creationId xmlns:a16="http://schemas.microsoft.com/office/drawing/2014/main" id="{00000000-0008-0000-0701-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7705725"/>
          <a:ext cx="7473804" cy="3686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46</xdr:row>
          <xdr:rowOff>228600</xdr:rowOff>
        </xdr:from>
        <xdr:to>
          <xdr:col>11</xdr:col>
          <xdr:colOff>266700</xdr:colOff>
          <xdr:row>61</xdr:row>
          <xdr:rowOff>228600</xdr:rowOff>
        </xdr:to>
        <xdr:sp macro="" textlink="">
          <xdr:nvSpPr>
            <xdr:cNvPr id="137217" name="Object 1" hidden="1">
              <a:extLst>
                <a:ext uri="{63B3BB69-23CF-44E3-9099-C40C66FF867C}">
                  <a14:compatExt spid="_x0000_s137217"/>
                </a:ext>
                <a:ext uri="{FF2B5EF4-FFF2-40B4-BE49-F238E27FC236}">
                  <a16:creationId xmlns:a16="http://schemas.microsoft.com/office/drawing/2014/main" id="{00000000-0008-0000-1900-0000011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0</xdr:col>
      <xdr:colOff>47625</xdr:colOff>
      <xdr:row>45</xdr:row>
      <xdr:rowOff>142874</xdr:rowOff>
    </xdr:from>
    <xdr:to>
      <xdr:col>9</xdr:col>
      <xdr:colOff>533400</xdr:colOff>
      <xdr:row>63</xdr:row>
      <xdr:rowOff>38099</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47625" y="8991599"/>
          <a:ext cx="5810250" cy="6029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2.2 Source Course – CM A460 – Construction Equipment Management and Methods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2.2</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Curricula Project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a:t>
          </a:r>
          <a:r>
            <a:rPr lang="en-US" sz="1100" i="1">
              <a:effectLst/>
              <a:latin typeface="Times New Roman" panose="02020603050405020304" pitchFamily="18" charset="0"/>
              <a:ea typeface="Times New Roman" panose="02020603050405020304" pitchFamily="18" charset="0"/>
            </a:rPr>
            <a:t>Curricula Project</a:t>
          </a:r>
          <a:r>
            <a:rPr lang="en-US" sz="1100">
              <a:effectLst/>
              <a:latin typeface="Times New Roman" panose="02020603050405020304" pitchFamily="18" charset="0"/>
              <a:ea typeface="Times New Roman" panose="02020603050405020304" pitchFamily="18" charset="0"/>
            </a:rPr>
            <a:t> is a research assignment.  Students may select from eight (8) topics, and then prepare a written report and oral presentation.  The report/presentation must include the following points:  Building methods, Building cost, Economical operations, Contingency plans, Construction project obstacles/challenges, and Budget/plan.  Students must also research one piece of construction equipment related to their chosen topic, and demonstrate why this equipment would enhance the quality of the construction project.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project is worth 1,200 points per the following rubric: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CRITERIA                                                                                                               POINTS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Final Written Report:                                                                                                     700</a:t>
          </a:r>
        </a:p>
        <a:p>
          <a:pPr marL="342900" marR="0" lvl="0" indent="-342900">
            <a:spcBef>
              <a:spcPts val="0"/>
            </a:spcBef>
            <a:spcAft>
              <a:spcPts val="0"/>
            </a:spcAft>
            <a:buFont typeface="+mj-lt"/>
            <a:buAutoNum type="alphaLcPeriod"/>
          </a:pPr>
          <a:r>
            <a:rPr lang="en-US" sz="1100">
              <a:effectLst/>
              <a:latin typeface="Times New Roman" panose="02020603050405020304" pitchFamily="18" charset="0"/>
              <a:ea typeface="Times New Roman" panose="02020603050405020304" pitchFamily="18" charset="0"/>
            </a:rPr>
            <a:t> Type of Work                                    350 points</a:t>
          </a:r>
        </a:p>
        <a:p>
          <a:pPr marL="228600" marR="0">
            <a:spcBef>
              <a:spcPts val="0"/>
            </a:spcBef>
            <a:spcAft>
              <a:spcPts val="0"/>
            </a:spcAft>
          </a:pPr>
          <a:r>
            <a:rPr lang="en-US" sz="1100">
              <a:effectLst/>
              <a:latin typeface="Times New Roman" panose="02020603050405020304" pitchFamily="18" charset="0"/>
              <a:ea typeface="Times New Roman" panose="02020603050405020304" pitchFamily="18" charset="0"/>
            </a:rPr>
            <a:t>       8 to 10 pages, typed, double spaced, Arial font, size 12, 1” margins </a:t>
          </a:r>
        </a:p>
        <a:p>
          <a:pPr marL="22860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spcBef>
              <a:spcPts val="0"/>
            </a:spcBef>
            <a:spcAft>
              <a:spcPts val="0"/>
            </a:spcAft>
            <a:buFont typeface="+mj-lt"/>
            <a:buAutoNum type="alphaLcPeriod"/>
          </a:pPr>
          <a:r>
            <a:rPr lang="en-US" sz="1100">
              <a:effectLst/>
              <a:latin typeface="Times New Roman" panose="02020603050405020304" pitchFamily="18" charset="0"/>
              <a:ea typeface="Times New Roman" panose="02020603050405020304" pitchFamily="18" charset="0"/>
            </a:rPr>
            <a:t> Equipment                                         350 points</a:t>
          </a:r>
        </a:p>
        <a:p>
          <a:pPr marL="457200" marR="0">
            <a:spcBef>
              <a:spcPts val="0"/>
            </a:spcBef>
            <a:spcAft>
              <a:spcPts val="0"/>
            </a:spcAft>
          </a:pPr>
          <a:r>
            <a:rPr lang="en-US" sz="1100">
              <a:effectLst/>
              <a:latin typeface="Times New Roman" panose="02020603050405020304" pitchFamily="18" charset="0"/>
              <a:ea typeface="Times New Roman" panose="02020603050405020304" pitchFamily="18" charset="0"/>
            </a:rPr>
            <a:t> 8 to 8 pages, typed, double spaced, Arial font, size 12, 1” margins</a:t>
          </a:r>
        </a:p>
        <a:p>
          <a:pPr marL="45720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spcBef>
              <a:spcPts val="0"/>
            </a:spcBef>
            <a:spcAft>
              <a:spcPts val="0"/>
            </a:spcAft>
            <a:buFont typeface="+mj-lt"/>
            <a:buAutoNum type="alphaLcPeriod"/>
          </a:pPr>
          <a:r>
            <a:rPr lang="en-US" sz="1100">
              <a:effectLst/>
              <a:latin typeface="Times New Roman" panose="02020603050405020304" pitchFamily="18" charset="0"/>
              <a:ea typeface="Times New Roman" panose="02020603050405020304" pitchFamily="18" charset="0"/>
            </a:rPr>
            <a:t> Report Total</a:t>
          </a:r>
        </a:p>
        <a:p>
          <a:pPr marL="457200" marR="0">
            <a:spcBef>
              <a:spcPts val="0"/>
            </a:spcBef>
            <a:spcAft>
              <a:spcPts val="0"/>
            </a:spcAft>
          </a:pPr>
          <a:r>
            <a:rPr lang="en-US" sz="1100">
              <a:effectLst/>
              <a:latin typeface="Times New Roman" panose="02020603050405020304" pitchFamily="18" charset="0"/>
              <a:ea typeface="Times New Roman" panose="02020603050405020304" pitchFamily="18" charset="0"/>
            </a:rPr>
            <a:t>14 to 18 pages total length</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Presentation:                                                                                                                    500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Type of Work and Equipment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PowerPoint Slide Deck – 20 minutes maximum oral presentation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*50 extra credit points for using Prezi</a:t>
          </a:r>
        </a:p>
        <a:p>
          <a:pPr marL="0" marR="0" algn="ctr">
            <a:spcBef>
              <a:spcPts val="0"/>
            </a:spcBef>
            <a:spcAft>
              <a:spcPts val="0"/>
            </a:spcAft>
          </a:pPr>
          <a:r>
            <a:rPr lang="en-US" sz="1100">
              <a:effectLst/>
              <a:latin typeface="Times New Roman" panose="02020603050405020304" pitchFamily="18" charset="0"/>
              <a:ea typeface="Times New Roman" panose="02020603050405020304" pitchFamily="18" charset="0"/>
            </a:rPr>
            <a:t> </a:t>
          </a:r>
        </a:p>
        <a:p>
          <a:r>
            <a:rPr lang="en-US" sz="1100" b="1">
              <a:latin typeface="Times New Roman" panose="02020603050405020304" pitchFamily="18" charset="0"/>
              <a:cs typeface="Times New Roman" panose="02020603050405020304" pitchFamily="18" charset="0"/>
            </a:rPr>
            <a:t>TOTAL POINTS                                                                                                          1,200</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104775</xdr:colOff>
      <xdr:row>25</xdr:row>
      <xdr:rowOff>28575</xdr:rowOff>
    </xdr:from>
    <xdr:to>
      <xdr:col>3</xdr:col>
      <xdr:colOff>514350</xdr:colOff>
      <xdr:row>33</xdr:row>
      <xdr:rowOff>104775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H="1" flipV="1">
          <a:off x="1933575" y="5010150"/>
          <a:ext cx="409575" cy="1647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38100</xdr:colOff>
      <xdr:row>45</xdr:row>
      <xdr:rowOff>76200</xdr:rowOff>
    </xdr:from>
    <xdr:to>
      <xdr:col>9</xdr:col>
      <xdr:colOff>466725</xdr:colOff>
      <xdr:row>67</xdr:row>
      <xdr:rowOff>180975</xdr:rowOff>
    </xdr:to>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38100" y="8982075"/>
          <a:ext cx="5772150" cy="525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2.3 Source Course – CM A102 – Methods of Building Construction</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2.3</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Group Case Study Building Analysis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Methods of Building Construction</a:t>
          </a:r>
          <a:r>
            <a:rPr lang="en-US" sz="1100">
              <a:effectLst/>
              <a:latin typeface="Times New Roman" panose="02020603050405020304" pitchFamily="18" charset="0"/>
              <a:ea typeface="Times New Roman" panose="02020603050405020304" pitchFamily="18" charset="0"/>
            </a:rPr>
            <a:t> introduces basic knowledge of building materials, systems, and assemblies. The class focus is on current, commonly used methods and materials. Research assignments are intended to supplement students’ understanding of the range of methods and materials available within the construction industry. The </a:t>
          </a:r>
          <a:r>
            <a:rPr lang="en-US" sz="1100" i="1">
              <a:effectLst/>
              <a:latin typeface="Times New Roman" panose="02020603050405020304" pitchFamily="18" charset="0"/>
              <a:ea typeface="Times New Roman" panose="02020603050405020304" pitchFamily="18" charset="0"/>
            </a:rPr>
            <a:t>Group Case Study Building Analysis</a:t>
          </a:r>
          <a:r>
            <a:rPr lang="en-US" sz="1100">
              <a:effectLst/>
              <a:latin typeface="Times New Roman" panose="02020603050405020304" pitchFamily="18" charset="0"/>
              <a:ea typeface="Times New Roman" panose="02020603050405020304" pitchFamily="18" charset="0"/>
            </a:rPr>
            <a:t> assignment is intended to familiarize students with the methods and materials of building construction through direct observation, research, and analysis. Students are assigned to teams and asked to select an existing structure in Anchorage, Alaska.  The team will write a research paper and present their findings to the class using presentation media (preferably Powerpoint).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500 points based on the following rubric: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CRITERIA				                                   POINTS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Final Written Report:				             200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8 to 10 pages, typed, double spaced, Arial font, size 12 / one paper submitted per team</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Visual Documentation:				             200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PowerPoint Slide Deck / minimum of 20 to 30 slides with images</a:t>
          </a:r>
        </a:p>
        <a:p>
          <a:pPr marL="0" marR="0" algn="ctr">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In-Class Presentation: 				             100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Oral Group Presentation    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Peer Review                       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7</xdr:col>
      <xdr:colOff>590550</xdr:colOff>
      <xdr:row>84</xdr:row>
      <xdr:rowOff>171450</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010900"/>
          <a:ext cx="5162550" cy="64579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571500</xdr:colOff>
      <xdr:row>20</xdr:row>
      <xdr:rowOff>161925</xdr:rowOff>
    </xdr:from>
    <xdr:to>
      <xdr:col>4</xdr:col>
      <xdr:colOff>9525</xdr:colOff>
      <xdr:row>33</xdr:row>
      <xdr:rowOff>171450</xdr:rowOff>
    </xdr:to>
    <xdr:cxnSp macro="">
      <xdr:nvCxnSpPr>
        <xdr:cNvPr id="4" name="Straight Arrow Connector 3">
          <a:extLst>
            <a:ext uri="{FF2B5EF4-FFF2-40B4-BE49-F238E27FC236}">
              <a16:creationId xmlns:a16="http://schemas.microsoft.com/office/drawing/2014/main" id="{00000000-0008-0000-1E00-000004000000}"/>
            </a:ext>
          </a:extLst>
        </xdr:cNvPr>
        <xdr:cNvCxnSpPr/>
      </xdr:nvCxnSpPr>
      <xdr:spPr>
        <a:xfrm flipH="1" flipV="1">
          <a:off x="1790700" y="4191000"/>
          <a:ext cx="914400" cy="2533650"/>
        </a:xfrm>
        <a:prstGeom prst="straightConnector1">
          <a:avLst/>
        </a:prstGeom>
        <a:noFill/>
        <a:ln w="6350" cap="flat" cmpd="sng" algn="ctr">
          <a:solidFill>
            <a:srgbClr val="4472C4"/>
          </a:solidFill>
          <a:prstDash val="solid"/>
          <a:miter lim="800000"/>
          <a:tailEnd type="triangle"/>
        </a:ln>
        <a:effectLst/>
      </xdr:spPr>
    </xdr:cxnSp>
    <xdr:clientData/>
  </xdr:twoCellAnchor>
  <xdr:twoCellAnchor>
    <xdr:from>
      <xdr:col>0</xdr:col>
      <xdr:colOff>66675</xdr:colOff>
      <xdr:row>45</xdr:row>
      <xdr:rowOff>95251</xdr:rowOff>
    </xdr:from>
    <xdr:to>
      <xdr:col>9</xdr:col>
      <xdr:colOff>781050</xdr:colOff>
      <xdr:row>74</xdr:row>
      <xdr:rowOff>47626</xdr:rowOff>
    </xdr:to>
    <xdr:sp macro="" textlink="">
      <xdr:nvSpPr>
        <xdr:cNvPr id="6" name="TextBox 5">
          <a:extLst>
            <a:ext uri="{FF2B5EF4-FFF2-40B4-BE49-F238E27FC236}">
              <a16:creationId xmlns:a16="http://schemas.microsoft.com/office/drawing/2014/main" id="{00000000-0008-0000-1E00-000006000000}"/>
            </a:ext>
          </a:extLst>
        </xdr:cNvPr>
        <xdr:cNvSpPr txBox="1"/>
      </xdr:nvSpPr>
      <xdr:spPr>
        <a:xfrm>
          <a:off x="66675" y="9058276"/>
          <a:ext cx="6457950" cy="7296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2.4 Source Course – CM A450 –Construction Management Professional Practice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2.4</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Team Oral Presentations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course includes a total of five oral team presentations.  This includes four practice presentations and one final presentation to the Senior Construction Manager and staff for the Anchorage School District, representatives of the construction company that built the project, members of the CM Industry Advisory Committee, other industry personnel, and CM faculty.</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Each presentation is scored.  Generally, the scoring is more difficult with each successive presentation.  Each team is composed of 4 students and students are scored individually.  All presentations are recorded and can be viewed by other faculty.</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 grading rubric used to score each presentation.  This rubric is shown below and is provided to students prior to student presentations and is based on lecture materials for public speaking.</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total points earned by each student is divided by total possible points.  All student percentages are added and then divided by the number of students.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300 points based on the following rubric: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CM A450 CM Professional Practice		</a:t>
          </a:r>
          <a:r>
            <a:rPr lang="en-US" sz="800">
              <a:effectLst/>
              <a:latin typeface="Times New Roman" panose="02020603050405020304" pitchFamily="18" charset="0"/>
              <a:ea typeface="Times New Roman" panose="02020603050405020304" pitchFamily="18" charset="0"/>
            </a:rPr>
            <a:t>(double points for presentation 5)</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1">
              <a:effectLst/>
              <a:latin typeface="Times New Roman" panose="02020603050405020304" pitchFamily="18" charset="0"/>
              <a:ea typeface="Times New Roman" panose="02020603050405020304" pitchFamily="18" charset="0"/>
            </a:rPr>
            <a:t>Grading Rubric Oral Presentations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r>
            <a:rPr lang="en-US" sz="1100" b="1">
              <a:effectLst/>
              <a:latin typeface="Times New Roman" panose="02020603050405020304" pitchFamily="18" charset="0"/>
              <a:ea typeface="Times New Roman" panose="02020603050405020304" pitchFamily="18" charset="0"/>
            </a:rPr>
            <a:t>Possible Points	   1     2     3     4</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Knowledge of Topic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Verbal clarity				            10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Ums, ahs, slang, ‘you guys’, etc.			           -15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Reading off screen			           -10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Minimal use of note cards			            10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Total time for presentation within 15 mins.		            10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Reasonably equal time for each team member		              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Quality of presentation graphics			            15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Body language				              5</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r>
            <a:rPr lang="en-US" sz="1100" b="1">
              <a:effectLst/>
              <a:latin typeface="Times New Roman" panose="02020603050405020304" pitchFamily="18" charset="0"/>
              <a:ea typeface="Times New Roman" panose="02020603050405020304" pitchFamily="18" charset="0"/>
            </a:rPr>
            <a:t>TOTAL</a:t>
          </a:r>
          <a:r>
            <a:rPr lang="en-US" sz="1100">
              <a:effectLst/>
              <a:latin typeface="Times New Roman" panose="02020603050405020304" pitchFamily="18" charset="0"/>
              <a:ea typeface="Times New Roman" panose="02020603050405020304" pitchFamily="18" charset="0"/>
            </a:rPr>
            <a:t>				            </a:t>
          </a:r>
          <a:r>
            <a:rPr lang="en-US" sz="1100" b="1">
              <a:effectLst/>
              <a:latin typeface="Times New Roman" panose="02020603050405020304" pitchFamily="18" charset="0"/>
              <a:ea typeface="Times New Roman" panose="02020603050405020304" pitchFamily="18" charset="0"/>
            </a:rPr>
            <a:t>50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Presentation	1	50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2	50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3	50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4	50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5                      100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r>
            <a:rPr lang="en-US" sz="1100" b="1">
              <a:effectLst/>
              <a:latin typeface="Times New Roman" panose="02020603050405020304" pitchFamily="18" charset="0"/>
              <a:ea typeface="Times New Roman" panose="02020603050405020304" pitchFamily="18" charset="0"/>
            </a:rPr>
            <a:t>Total	                        300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95251</xdr:colOff>
      <xdr:row>46</xdr:row>
      <xdr:rowOff>161923</xdr:rowOff>
    </xdr:from>
    <xdr:to>
      <xdr:col>8</xdr:col>
      <xdr:colOff>554936</xdr:colOff>
      <xdr:row>58</xdr:row>
      <xdr:rowOff>49696</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5251" y="9315448"/>
          <a:ext cx="5212660" cy="3745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1.1 Source Course – CM A422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Research Thesis</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Sustainability in the Built</a:t>
          </a:r>
          <a:r>
            <a:rPr lang="en-US" sz="1100" i="1" baseline="0">
              <a:effectLst/>
              <a:latin typeface="Times New Roman" panose="02020603050405020304" pitchFamily="18" charset="0"/>
              <a:ea typeface="Times New Roman" panose="02020603050405020304" pitchFamily="18" charset="0"/>
            </a:rPr>
            <a:t> Environment</a:t>
          </a:r>
          <a:r>
            <a:rPr lang="en-US" sz="1100" i="0" baseline="0">
              <a:effectLst/>
              <a:latin typeface="Times New Roman" panose="02020603050405020304" pitchFamily="18" charset="0"/>
              <a:ea typeface="Times New Roman" panose="02020603050405020304" pitchFamily="18" charset="0"/>
            </a:rPr>
            <a:t> requires students to pursue research into a topic related to sustainability. Students are free to establish an area of interest that they find compelling. They must present a thesis that defines what they will be researching, </a:t>
          </a:r>
          <a:r>
            <a:rPr lang="en-US" sz="1100" i="0" baseline="0">
              <a:solidFill>
                <a:schemeClr val="dk1"/>
              </a:solidFill>
              <a:effectLst/>
              <a:latin typeface="Times New Roman" panose="02020603050405020304" pitchFamily="18" charset="0"/>
              <a:ea typeface="+mn-ea"/>
              <a:cs typeface="Times New Roman" panose="02020603050405020304" pitchFamily="18" charset="0"/>
            </a:rPr>
            <a:t>why the particular topic is relevant,</a:t>
          </a:r>
          <a:r>
            <a:rPr lang="en-US" sz="1100" i="0" baseline="0">
              <a:solidFill>
                <a:schemeClr val="dk1"/>
              </a:solidFill>
              <a:effectLst/>
              <a:latin typeface="+mn-lt"/>
              <a:ea typeface="+mn-ea"/>
              <a:cs typeface="+mn-cs"/>
            </a:rPr>
            <a:t> </a:t>
          </a:r>
          <a:r>
            <a:rPr lang="en-US" sz="1100" i="0" baseline="0">
              <a:effectLst/>
              <a:latin typeface="Times New Roman" panose="02020603050405020304" pitchFamily="18" charset="0"/>
              <a:ea typeface="Times New Roman" panose="02020603050405020304" pitchFamily="18" charset="0"/>
            </a:rPr>
            <a:t>how they will pursue their research, and what they anticipate to discover in their investigation.</a:t>
          </a:r>
        </a:p>
        <a:p>
          <a:pPr marL="0" marR="0" algn="just">
            <a:lnSpc>
              <a:spcPct val="115000"/>
            </a:lnSpc>
            <a:spcBef>
              <a:spcPts val="0"/>
            </a:spcBef>
            <a:spcAft>
              <a:spcPts val="0"/>
            </a:spcAft>
          </a:pPr>
          <a:endParaRPr lang="en-US" sz="1100" i="0" baseline="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i="0" baseline="0">
              <a:effectLst/>
              <a:latin typeface="Times New Roman" panose="02020603050405020304" pitchFamily="18" charset="0"/>
              <a:ea typeface="Times New Roman" panose="02020603050405020304" pitchFamily="18" charset="0"/>
            </a:rPr>
            <a:t>The Thesis Assignment is worth 100 points. </a:t>
          </a:r>
        </a:p>
        <a:p>
          <a:pPr marL="0" marR="0" algn="just">
            <a:lnSpc>
              <a:spcPct val="115000"/>
            </a:lnSpc>
            <a:spcBef>
              <a:spcPts val="0"/>
            </a:spcBef>
            <a:spcAft>
              <a:spcPts val="0"/>
            </a:spcAft>
          </a:pPr>
          <a:endParaRPr lang="en-US" sz="1100" i="0" baseline="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endParaRPr lang="en-US" sz="1100" i="0" baseline="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46</xdr:row>
          <xdr:rowOff>66675</xdr:rowOff>
        </xdr:from>
        <xdr:to>
          <xdr:col>11</xdr:col>
          <xdr:colOff>76200</xdr:colOff>
          <xdr:row>67</xdr:row>
          <xdr:rowOff>133350</xdr:rowOff>
        </xdr:to>
        <xdr:sp macro="" textlink="">
          <xdr:nvSpPr>
            <xdr:cNvPr id="1630209" name="Object 1" hidden="1">
              <a:extLst>
                <a:ext uri="{63B3BB69-23CF-44E3-9099-C40C66FF867C}">
                  <a14:compatExt spid="_x0000_s1630209"/>
                </a:ext>
                <a:ext uri="{FF2B5EF4-FFF2-40B4-BE49-F238E27FC236}">
                  <a16:creationId xmlns:a16="http://schemas.microsoft.com/office/drawing/2014/main" id="{00000000-0008-0000-1F00-000001E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46</xdr:row>
          <xdr:rowOff>66675</xdr:rowOff>
        </xdr:from>
        <xdr:to>
          <xdr:col>11</xdr:col>
          <xdr:colOff>76200</xdr:colOff>
          <xdr:row>67</xdr:row>
          <xdr:rowOff>123825</xdr:rowOff>
        </xdr:to>
        <xdr:sp macro="" textlink="">
          <xdr:nvSpPr>
            <xdr:cNvPr id="1146881" name="Object 1" hidden="1">
              <a:extLst>
                <a:ext uri="{63B3BB69-23CF-44E3-9099-C40C66FF867C}">
                  <a14:compatExt spid="_x0000_s1146881"/>
                </a:ext>
                <a:ext uri="{FF2B5EF4-FFF2-40B4-BE49-F238E27FC236}">
                  <a16:creationId xmlns:a16="http://schemas.microsoft.com/office/drawing/2014/main" id="{00000000-0008-0000-2000-00000180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447675</xdr:colOff>
          <xdr:row>52</xdr:row>
          <xdr:rowOff>133350</xdr:rowOff>
        </xdr:to>
        <xdr:sp macro="" textlink="">
          <xdr:nvSpPr>
            <xdr:cNvPr id="464898" name="Object 2" hidden="1">
              <a:extLst>
                <a:ext uri="{63B3BB69-23CF-44E3-9099-C40C66FF867C}">
                  <a14:compatExt spid="_x0000_s464898"/>
                </a:ext>
                <a:ext uri="{FF2B5EF4-FFF2-40B4-BE49-F238E27FC236}">
                  <a16:creationId xmlns:a16="http://schemas.microsoft.com/office/drawing/2014/main" id="{00000000-0008-0000-2100-0000021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46</xdr:row>
          <xdr:rowOff>66675</xdr:rowOff>
        </xdr:from>
        <xdr:to>
          <xdr:col>11</xdr:col>
          <xdr:colOff>85725</xdr:colOff>
          <xdr:row>67</xdr:row>
          <xdr:rowOff>104775</xdr:rowOff>
        </xdr:to>
        <xdr:sp macro="" textlink="">
          <xdr:nvSpPr>
            <xdr:cNvPr id="143361" name="Object 1" hidden="1">
              <a:extLst>
                <a:ext uri="{63B3BB69-23CF-44E3-9099-C40C66FF867C}">
                  <a14:compatExt spid="_x0000_s143361"/>
                </a:ext>
                <a:ext uri="{FF2B5EF4-FFF2-40B4-BE49-F238E27FC236}">
                  <a16:creationId xmlns:a16="http://schemas.microsoft.com/office/drawing/2014/main" id="{00000000-0008-0000-2200-0000013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0</xdr:col>
      <xdr:colOff>57150</xdr:colOff>
      <xdr:row>45</xdr:row>
      <xdr:rowOff>114300</xdr:rowOff>
    </xdr:from>
    <xdr:to>
      <xdr:col>9</xdr:col>
      <xdr:colOff>533400</xdr:colOff>
      <xdr:row>65</xdr:row>
      <xdr:rowOff>57150</xdr:rowOff>
    </xdr:to>
    <xdr:sp macro="" textlink="">
      <xdr:nvSpPr>
        <xdr:cNvPr id="2" name="TextBox 1">
          <a:extLst>
            <a:ext uri="{FF2B5EF4-FFF2-40B4-BE49-F238E27FC236}">
              <a16:creationId xmlns:a16="http://schemas.microsoft.com/office/drawing/2014/main" id="{00000000-0008-0000-2300-000002000000}"/>
            </a:ext>
          </a:extLst>
        </xdr:cNvPr>
        <xdr:cNvSpPr txBox="1"/>
      </xdr:nvSpPr>
      <xdr:spPr>
        <a:xfrm>
          <a:off x="57150" y="8829675"/>
          <a:ext cx="6086475" cy="495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1200"/>
            </a:spcBef>
            <a:spcAft>
              <a:spcPts val="0"/>
            </a:spcAft>
          </a:pPr>
          <a:r>
            <a:rPr lang="en-US" sz="1100">
              <a:effectLst/>
              <a:latin typeface="Times New Roman" panose="02020603050405020304" pitchFamily="18" charset="0"/>
              <a:ea typeface="Times New Roman" panose="02020603050405020304" pitchFamily="18" charset="0"/>
            </a:rPr>
            <a:t>3.1 Source Course – CM A205 - Construction Safety (Replaced by OSH A405 Construction Industry Outreach Training, effective Spring 2018)</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3.1</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OSHA 30-hour Construction Safety and Health Training Course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In Fall of 2017, students were presented with safety plan requirements via lectures, printed materials, videos, and Illness &amp; Injury Prevention Program (IIPP) requirements from the OSHA, Army Corps of Engineers &amp; American National Standards Institute (ANSI).  Students were also provided with a copy of an IIPP that was developed for CM A205.</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Effective as of the Spring 2018 semester, CM A205 was replaced with OSH A405 </a:t>
          </a:r>
          <a:r>
            <a:rPr lang="en-US" sz="1100" b="0" i="1">
              <a:effectLst/>
              <a:latin typeface="Times New Roman" panose="02020603050405020304" pitchFamily="18" charset="0"/>
              <a:ea typeface="Times New Roman" panose="02020603050405020304" pitchFamily="18" charset="0"/>
            </a:rPr>
            <a:t>Construction Industry Safety Management</a:t>
          </a:r>
          <a:r>
            <a:rPr lang="en-US" sz="1100" b="0">
              <a:effectLst/>
              <a:latin typeface="Times New Roman" panose="02020603050405020304" pitchFamily="18" charset="0"/>
              <a:ea typeface="Times New Roman" panose="02020603050405020304" pitchFamily="18" charset="0"/>
            </a:rPr>
            <a:t>. This course, offered through the UAA Community and Technical College’s Occupational Safety and Health program (OSH) and taught by a certified OSH instructor, provides students with a more robust and comprehensive understanding of potential workplace hazards and prevention strategies.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0">
              <a:effectLst/>
              <a:latin typeface="Times New Roman" panose="02020603050405020304" pitchFamily="18" charset="0"/>
              <a:ea typeface="Times New Roman" panose="02020603050405020304" pitchFamily="18" charset="0"/>
            </a:rPr>
            <a:t>Students enrolled in the OSH A405 class are presented with the curriculum of the OSHA 30-Hour Construction Industry Outreach Program. This training program </a:t>
          </a:r>
          <a:r>
            <a:rPr lang="en-US" sz="1100">
              <a:effectLst/>
              <a:latin typeface="Times New Roman" panose="02020603050405020304" pitchFamily="18" charset="0"/>
              <a:ea typeface="Times New Roman" panose="02020603050405020304" pitchFamily="18" charset="0"/>
            </a:rPr>
            <a:t>provides training for workers and employers on the </a:t>
          </a:r>
          <a:r>
            <a:rPr lang="en-US" sz="1100" u="sng">
              <a:effectLst/>
              <a:latin typeface="Times New Roman" panose="02020603050405020304" pitchFamily="18" charset="0"/>
              <a:ea typeface="Times New Roman" panose="02020603050405020304" pitchFamily="18" charset="0"/>
            </a:rPr>
            <a:t>recognition, avoidance, abatement, and prevention</a:t>
          </a:r>
          <a:r>
            <a:rPr lang="en-US" sz="1100">
              <a:effectLst/>
              <a:latin typeface="Times New Roman" panose="02020603050405020304" pitchFamily="18" charset="0"/>
              <a:ea typeface="Times New Roman" panose="02020603050405020304" pitchFamily="18" charset="0"/>
            </a:rPr>
            <a:t> of safety and health hazards in workplaces.  The program specifically addresses the OSHA Focus Four Hazards</a:t>
          </a:r>
          <a:r>
            <a:rPr lang="en-US" sz="1100" b="1">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Falls</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Struck-by</a:t>
          </a:r>
          <a:r>
            <a:rPr lang="en-US" sz="1100" b="0">
              <a:effectLst/>
              <a:latin typeface="Times New Roman" panose="02020603050405020304" pitchFamily="18" charset="0"/>
              <a:ea typeface="Times New Roman" panose="02020603050405020304" pitchFamily="18" charset="0"/>
            </a:rPr>
            <a:t>, </a:t>
          </a:r>
          <a:r>
            <a:rPr lang="en-US" sz="1100" b="0" u="sng">
              <a:effectLst/>
              <a:latin typeface="Times New Roman" panose="02020603050405020304" pitchFamily="18" charset="0"/>
              <a:ea typeface="Times New Roman" panose="02020603050405020304" pitchFamily="18" charset="0"/>
            </a:rPr>
            <a:t>Electrocution</a:t>
          </a:r>
          <a:r>
            <a:rPr lang="en-US" sz="1100" b="0">
              <a:effectLst/>
              <a:latin typeface="Times New Roman" panose="02020603050405020304" pitchFamily="18" charset="0"/>
              <a:ea typeface="Times New Roman" panose="02020603050405020304" pitchFamily="18" charset="0"/>
            </a:rPr>
            <a:t> and </a:t>
          </a:r>
          <a:r>
            <a:rPr lang="en-US" sz="1100" b="0" u="sng">
              <a:effectLst/>
              <a:latin typeface="Times New Roman" panose="02020603050405020304" pitchFamily="18" charset="0"/>
              <a:ea typeface="Times New Roman" panose="02020603050405020304" pitchFamily="18" charset="0"/>
            </a:rPr>
            <a:t>Caught-in or Between</a:t>
          </a:r>
          <a:r>
            <a:rPr lang="en-US" sz="1100" b="1">
              <a:effectLst/>
              <a:latin typeface="Times New Roman" panose="02020603050405020304" pitchFamily="18" charset="0"/>
              <a:ea typeface="Times New Roman" panose="02020603050405020304" pitchFamily="18" charset="0"/>
            </a:rPr>
            <a:t>).</a:t>
          </a:r>
        </a:p>
        <a:p>
          <a:pPr marL="0" marR="0" algn="just">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lgn="just"/>
          <a:r>
            <a:rPr lang="en-US" sz="1100" b="0">
              <a:effectLst/>
              <a:latin typeface="Times New Roman" panose="02020603050405020304" pitchFamily="18" charset="0"/>
              <a:ea typeface="Times New Roman" panose="02020603050405020304" pitchFamily="18" charset="0"/>
            </a:rPr>
            <a:t>Successful completion of all thirty (30) contact hours of the OSHA 30-Hour Construction Industry Outreach Training program is considered to have met the student learning outcome and is used to assess this student learning outcome for both semesters. </a:t>
          </a:r>
          <a:r>
            <a:rPr lang="en-US" sz="1100">
              <a:effectLst/>
              <a:latin typeface="Times New Roman" panose="02020603050405020304" pitchFamily="18" charset="0"/>
              <a:ea typeface="Times New Roman" panose="02020603050405020304" pitchFamily="18" charset="0"/>
            </a:rPr>
            <a:t>Students receive a course certification card to document successful completion of this course.</a:t>
          </a: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76200</xdr:colOff>
      <xdr:row>46</xdr:row>
      <xdr:rowOff>76200</xdr:rowOff>
    </xdr:from>
    <xdr:to>
      <xdr:col>9</xdr:col>
      <xdr:colOff>552450</xdr:colOff>
      <xdr:row>54</xdr:row>
      <xdr:rowOff>209550</xdr:rowOff>
    </xdr:to>
    <xdr:sp macro="" textlink="">
      <xdr:nvSpPr>
        <xdr:cNvPr id="2" name="TextBox 1">
          <a:extLst>
            <a:ext uri="{FF2B5EF4-FFF2-40B4-BE49-F238E27FC236}">
              <a16:creationId xmlns:a16="http://schemas.microsoft.com/office/drawing/2014/main" id="{00000000-0008-0000-2500-000002000000}"/>
            </a:ext>
          </a:extLst>
        </xdr:cNvPr>
        <xdr:cNvSpPr txBox="1"/>
      </xdr:nvSpPr>
      <xdr:spPr>
        <a:xfrm>
          <a:off x="76200" y="9153525"/>
          <a:ext cx="5848350" cy="2495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3.2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3.2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Home Safety Plan</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begins to expose students to a deeper understanding of how planning and preparation impact the management of a construction project.  Since this is the first assignment in this class, students are asked to prepare a home safety plan that answer the “why, when, where, how, and who” questions of any safety plan.  The assignment must be submitted in a MS document format via Blackboard.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66.67 points.</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xdr:colOff>
      <xdr:row>46</xdr:row>
      <xdr:rowOff>76200</xdr:rowOff>
    </xdr:from>
    <xdr:to>
      <xdr:col>9</xdr:col>
      <xdr:colOff>552450</xdr:colOff>
      <xdr:row>54</xdr:row>
      <xdr:rowOff>209550</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76200" y="9153525"/>
          <a:ext cx="5848350" cy="2495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3.2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3.2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Home Safety Plan</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begins to expose students to a deeper understanding of how planning and preparation impact the management of a construction project.  Since this is the first assignment in this class, students are asked to prepare a home safety plan that answer the “why, when, where, how, and who” questions of any safety plan.  The assignment must be submitted in a MS document format via Blackboard.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66.67 points.</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76200</xdr:colOff>
      <xdr:row>46</xdr:row>
      <xdr:rowOff>76200</xdr:rowOff>
    </xdr:from>
    <xdr:to>
      <xdr:col>9</xdr:col>
      <xdr:colOff>552450</xdr:colOff>
      <xdr:row>54</xdr:row>
      <xdr:rowOff>209550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76200" y="9153525"/>
          <a:ext cx="5848350" cy="2495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3.2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3.2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Home Safety Plan</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begins to expose students to a deeper understanding of how planning and preparation impact the management of a construction project.  Since this is the first assignment in this class, students are asked to prepare a home safety plan that answer the “why, when, where, how, and who” questions of any safety plan.  The assignment must be submitted in a MS document format via Blackboard.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66.67 points.</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76200</xdr:colOff>
      <xdr:row>46</xdr:row>
      <xdr:rowOff>76200</xdr:rowOff>
    </xdr:from>
    <xdr:to>
      <xdr:col>9</xdr:col>
      <xdr:colOff>552450</xdr:colOff>
      <xdr:row>54</xdr:row>
      <xdr:rowOff>209550</xdr:rowOff>
    </xdr:to>
    <xdr:sp macro="" textlink="">
      <xdr:nvSpPr>
        <xdr:cNvPr id="2" name="TextBox 1">
          <a:extLst>
            <a:ext uri="{FF2B5EF4-FFF2-40B4-BE49-F238E27FC236}">
              <a16:creationId xmlns:a16="http://schemas.microsoft.com/office/drawing/2014/main" id="{00000000-0008-0000-2800-000002000000}"/>
            </a:ext>
          </a:extLst>
        </xdr:cNvPr>
        <xdr:cNvSpPr txBox="1"/>
      </xdr:nvSpPr>
      <xdr:spPr>
        <a:xfrm>
          <a:off x="76200" y="9153525"/>
          <a:ext cx="5848350" cy="2495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3.2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3.2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Home Safety Plan</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begins to expose students to a deeper understanding of how planning and preparation impact the management of a construction project.  Since this is the first assignment in this class, students are asked to prepare a home safety plan that answer the “why, when, where, how, and who” questions of any safety plan.  The assignment must be submitted in a MS document format via Blackboard.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66.67 points.</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76200</xdr:colOff>
      <xdr:row>46</xdr:row>
      <xdr:rowOff>76200</xdr:rowOff>
    </xdr:from>
    <xdr:to>
      <xdr:col>9</xdr:col>
      <xdr:colOff>552450</xdr:colOff>
      <xdr:row>54</xdr:row>
      <xdr:rowOff>209550</xdr:rowOff>
    </xdr:to>
    <xdr:sp macro="" textlink="">
      <xdr:nvSpPr>
        <xdr:cNvPr id="2" name="TextBox 1">
          <a:extLst>
            <a:ext uri="{FF2B5EF4-FFF2-40B4-BE49-F238E27FC236}">
              <a16:creationId xmlns:a16="http://schemas.microsoft.com/office/drawing/2014/main" id="{00000000-0008-0000-2900-000002000000}"/>
            </a:ext>
          </a:extLst>
        </xdr:cNvPr>
        <xdr:cNvSpPr txBox="1"/>
      </xdr:nvSpPr>
      <xdr:spPr>
        <a:xfrm>
          <a:off x="76200" y="9153525"/>
          <a:ext cx="5848350" cy="2495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3.2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3.2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Home Safety Plan</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begins to expose students to a deeper understanding of how planning and preparation impact the management of a construction project.  Since this is the first assignment in this class, students are asked to prepare a home safety plan that answer the “why, when, where, how, and who” questions of any safety plan.  The assignment must be submitted in a MS document format via Blackboard.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66.67 points.</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95251</xdr:colOff>
      <xdr:row>46</xdr:row>
      <xdr:rowOff>161923</xdr:rowOff>
    </xdr:from>
    <xdr:to>
      <xdr:col>8</xdr:col>
      <xdr:colOff>554936</xdr:colOff>
      <xdr:row>58</xdr:row>
      <xdr:rowOff>49696</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95251" y="9305923"/>
          <a:ext cx="5238750" cy="37309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1.1 Source Course – CM A422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Research Thesis</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Sustainability in the Built</a:t>
          </a:r>
          <a:r>
            <a:rPr lang="en-US" sz="1100" i="1" baseline="0">
              <a:effectLst/>
              <a:latin typeface="Times New Roman" panose="02020603050405020304" pitchFamily="18" charset="0"/>
              <a:ea typeface="Times New Roman" panose="02020603050405020304" pitchFamily="18" charset="0"/>
            </a:rPr>
            <a:t> Environment</a:t>
          </a:r>
          <a:r>
            <a:rPr lang="en-US" sz="1100" i="0" baseline="0">
              <a:effectLst/>
              <a:latin typeface="Times New Roman" panose="02020603050405020304" pitchFamily="18" charset="0"/>
              <a:ea typeface="Times New Roman" panose="02020603050405020304" pitchFamily="18" charset="0"/>
            </a:rPr>
            <a:t> requires students to pursue research into a topic related to sustainability. Students are free to establish an area of interest that they find compelling. They must present a thesis that defines what they will be researching, </a:t>
          </a:r>
          <a:r>
            <a:rPr lang="en-US" sz="1100" i="0" baseline="0">
              <a:solidFill>
                <a:schemeClr val="dk1"/>
              </a:solidFill>
              <a:effectLst/>
              <a:latin typeface="Times New Roman" panose="02020603050405020304" pitchFamily="18" charset="0"/>
              <a:ea typeface="+mn-ea"/>
              <a:cs typeface="Times New Roman" panose="02020603050405020304" pitchFamily="18" charset="0"/>
            </a:rPr>
            <a:t>why the particular topic is relevant,</a:t>
          </a:r>
          <a:r>
            <a:rPr lang="en-US" sz="1100" i="0" baseline="0">
              <a:solidFill>
                <a:schemeClr val="dk1"/>
              </a:solidFill>
              <a:effectLst/>
              <a:latin typeface="+mn-lt"/>
              <a:ea typeface="+mn-ea"/>
              <a:cs typeface="+mn-cs"/>
            </a:rPr>
            <a:t> </a:t>
          </a:r>
          <a:r>
            <a:rPr lang="en-US" sz="1100" i="0" baseline="0">
              <a:effectLst/>
              <a:latin typeface="Times New Roman" panose="02020603050405020304" pitchFamily="18" charset="0"/>
              <a:ea typeface="Times New Roman" panose="02020603050405020304" pitchFamily="18" charset="0"/>
            </a:rPr>
            <a:t>how they will pursue their research, and what they anticipate to discover in their investigation.</a:t>
          </a:r>
        </a:p>
        <a:p>
          <a:pPr marL="0" marR="0" algn="just">
            <a:lnSpc>
              <a:spcPct val="115000"/>
            </a:lnSpc>
            <a:spcBef>
              <a:spcPts val="0"/>
            </a:spcBef>
            <a:spcAft>
              <a:spcPts val="0"/>
            </a:spcAft>
          </a:pPr>
          <a:endParaRPr lang="en-US" sz="1100" i="0" baseline="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i="0" baseline="0">
              <a:effectLst/>
              <a:latin typeface="Times New Roman" panose="02020603050405020304" pitchFamily="18" charset="0"/>
              <a:ea typeface="Times New Roman" panose="02020603050405020304" pitchFamily="18" charset="0"/>
            </a:rPr>
            <a:t>The Thesis Assignment is worth 100 points. </a:t>
          </a:r>
        </a:p>
        <a:p>
          <a:pPr marL="0" marR="0" algn="just">
            <a:lnSpc>
              <a:spcPct val="115000"/>
            </a:lnSpc>
            <a:spcBef>
              <a:spcPts val="0"/>
            </a:spcBef>
            <a:spcAft>
              <a:spcPts val="0"/>
            </a:spcAft>
          </a:pPr>
          <a:endParaRPr lang="en-US" sz="1100" i="0" baseline="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endParaRPr lang="en-US" sz="1100" i="0" baseline="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28575</xdr:colOff>
      <xdr:row>45</xdr:row>
      <xdr:rowOff>85726</xdr:rowOff>
    </xdr:from>
    <xdr:to>
      <xdr:col>9</xdr:col>
      <xdr:colOff>733425</xdr:colOff>
      <xdr:row>65</xdr:row>
      <xdr:rowOff>47626</xdr:rowOff>
    </xdr:to>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28575" y="8972551"/>
          <a:ext cx="6448425" cy="481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3.3 Source Course – CM A450 – Construction Management Professional Practice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3.3</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8</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Project 8</a:t>
          </a:r>
          <a:r>
            <a:rPr lang="en-US" sz="1100">
              <a:effectLst/>
              <a:latin typeface="Times New Roman" panose="02020603050405020304" pitchFamily="18" charset="0"/>
              <a:ea typeface="Times New Roman" panose="02020603050405020304" pitchFamily="18" charset="0"/>
            </a:rPr>
            <a:t> in the above course requires students to prepare a project specific safety plan.  The score for each team’s safety plan is recorded as a percentage out of a possible 150 points.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 grading rubric used to score each safety plan.  This rubric is included in the course syllabus and is explained to the class.</a:t>
          </a: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1">
              <a:effectLst/>
              <a:latin typeface="Calibri" panose="020F0502020204030204" pitchFamily="34" charset="0"/>
              <a:ea typeface="Times New Roman" panose="02020603050405020304" pitchFamily="18" charset="0"/>
            </a:rPr>
            <a:t>Grading Rubric for Safety Plan - Project 8</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1050">
              <a:effectLst/>
              <a:latin typeface="Calibri" panose="020F0502020204030204" pitchFamily="34" charset="0"/>
              <a:ea typeface="Times New Roman" panose="02020603050405020304" pitchFamily="18" charset="0"/>
            </a:rPr>
            <a:t>	          Possible</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1050">
              <a:effectLst/>
              <a:latin typeface="Calibri" panose="020F0502020204030204" pitchFamily="34" charset="0"/>
              <a:ea typeface="Times New Roman" panose="02020603050405020304" pitchFamily="18" charset="0"/>
            </a:rPr>
            <a:t>	          Points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On-site Safety Manager			  3</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     Name and contact information</a:t>
          </a: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Identification of hazards			30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     Hazard mitigation plan</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Methods for communication			15</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Training				15</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Emergency response plan			18</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Accident reporting, investigation, recording		18</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Checklists and forms for all the above		15</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Other areas covered than listed above		36</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en-US" sz="1050" b="1">
              <a:effectLst/>
              <a:latin typeface="Calibri" panose="020F0502020204030204" pitchFamily="34" charset="0"/>
              <a:ea typeface="Times New Roman" panose="02020603050405020304" pitchFamily="18" charset="0"/>
            </a:rPr>
            <a:t>TOTAL			                            150</a:t>
          </a:r>
          <a:endParaRPr lang="en-US" sz="1100" b="1">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i="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150 points.</a:t>
          </a:r>
        </a:p>
        <a:p>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xdr:colOff>
      <xdr:row>47</xdr:row>
      <xdr:rowOff>9525</xdr:rowOff>
    </xdr:from>
    <xdr:to>
      <xdr:col>9</xdr:col>
      <xdr:colOff>552450</xdr:colOff>
      <xdr:row>50</xdr:row>
      <xdr:rowOff>704850</xdr:rowOff>
    </xdr:to>
    <xdr:sp macro="" textlink="">
      <xdr:nvSpPr>
        <xdr:cNvPr id="2" name="TextBox 1">
          <a:extLst>
            <a:ext uri="{FF2B5EF4-FFF2-40B4-BE49-F238E27FC236}">
              <a16:creationId xmlns:a16="http://schemas.microsoft.com/office/drawing/2014/main" id="{00000000-0008-0000-2C00-000002000000}"/>
            </a:ext>
          </a:extLst>
        </xdr:cNvPr>
        <xdr:cNvSpPr txBox="1"/>
      </xdr:nvSpPr>
      <xdr:spPr>
        <a:xfrm>
          <a:off x="38100" y="9248775"/>
          <a:ext cx="5800725"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4.1 Source Course – CM A263 – Civil Construction Cost Estimating</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4.1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Mallard Lane Excavation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a:t>
          </a:r>
          <a:r>
            <a:rPr lang="en-US" sz="1100" i="1">
              <a:effectLst/>
              <a:latin typeface="Times New Roman" panose="02020603050405020304" pitchFamily="18" charset="0"/>
              <a:ea typeface="Times New Roman" panose="02020603050405020304" pitchFamily="18" charset="0"/>
            </a:rPr>
            <a:t> Civil Construction Cost Estimating</a:t>
          </a:r>
          <a:r>
            <a:rPr lang="en-US" sz="1100">
              <a:effectLst/>
              <a:latin typeface="Times New Roman" panose="02020603050405020304" pitchFamily="18" charset="0"/>
              <a:ea typeface="Times New Roman" panose="02020603050405020304" pitchFamily="18" charset="0"/>
            </a:rPr>
            <a:t> course focuses on the basics of developing a cost estimate for civil</a:t>
          </a:r>
          <a:r>
            <a:rPr lang="en-US" sz="1100" baseline="0">
              <a:effectLst/>
              <a:latin typeface="Times New Roman" panose="02020603050405020304" pitchFamily="18" charset="0"/>
              <a:ea typeface="Times New Roman" panose="02020603050405020304" pitchFamily="18" charset="0"/>
            </a:rPr>
            <a:t> </a:t>
          </a:r>
          <a:r>
            <a:rPr lang="en-US" sz="1100">
              <a:effectLst/>
              <a:latin typeface="Times New Roman" panose="02020603050405020304" pitchFamily="18" charset="0"/>
              <a:ea typeface="Times New Roman" panose="02020603050405020304" pitchFamily="18" charset="0"/>
            </a:rPr>
            <a:t>construction projects.  The Mallard Lane Excavation assignment asks</a:t>
          </a:r>
          <a:r>
            <a:rPr lang="en-US" sz="1100" baseline="0">
              <a:effectLst/>
              <a:latin typeface="Times New Roman" panose="02020603050405020304" pitchFamily="18" charset="0"/>
              <a:ea typeface="Times New Roman" panose="02020603050405020304" pitchFamily="18" charset="0"/>
            </a:rPr>
            <a:t> students to determine cut and fill quantities needed to develop a civil construction cost estimate. This assignment is one part of three assignments that lead to the development of a civil cost estimate. </a:t>
          </a: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Students are asked to review drawings and specifications, and then prepare a quantity take-off to estimate the cost required to complete the project.</a:t>
          </a: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 </a:t>
          </a:r>
        </a:p>
        <a:p>
          <a:endParaRPr lang="en-US" sz="1100"/>
        </a:p>
      </xdr:txBody>
    </xdr:sp>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11</xdr:col>
          <xdr:colOff>295275</xdr:colOff>
          <xdr:row>50</xdr:row>
          <xdr:rowOff>247650</xdr:rowOff>
        </xdr:to>
        <xdr:sp macro="" textlink="">
          <xdr:nvSpPr>
            <xdr:cNvPr id="1650689" name="Object 1" hidden="1">
              <a:extLst>
                <a:ext uri="{63B3BB69-23CF-44E3-9099-C40C66FF867C}">
                  <a14:compatExt spid="_x0000_s1650689"/>
                </a:ext>
                <a:ext uri="{FF2B5EF4-FFF2-40B4-BE49-F238E27FC236}">
                  <a16:creationId xmlns:a16="http://schemas.microsoft.com/office/drawing/2014/main" id="{00000000-0008-0000-2D00-00000130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xdr:from>
      <xdr:col>0</xdr:col>
      <xdr:colOff>38100</xdr:colOff>
      <xdr:row>47</xdr:row>
      <xdr:rowOff>9525</xdr:rowOff>
    </xdr:from>
    <xdr:to>
      <xdr:col>9</xdr:col>
      <xdr:colOff>552450</xdr:colOff>
      <xdr:row>50</xdr:row>
      <xdr:rowOff>704850</xdr:rowOff>
    </xdr:to>
    <xdr:sp macro="" textlink="">
      <xdr:nvSpPr>
        <xdr:cNvPr id="2" name="TextBox 1">
          <a:extLst>
            <a:ext uri="{FF2B5EF4-FFF2-40B4-BE49-F238E27FC236}">
              <a16:creationId xmlns:a16="http://schemas.microsoft.com/office/drawing/2014/main" id="{00000000-0008-0000-2E00-000002000000}"/>
            </a:ext>
          </a:extLst>
        </xdr:cNvPr>
        <xdr:cNvSpPr txBox="1"/>
      </xdr:nvSpPr>
      <xdr:spPr>
        <a:xfrm>
          <a:off x="38100" y="9248775"/>
          <a:ext cx="5800725"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4.1 Source Course – CM A263 – Civil Construction Cost Estimating</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4.1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Mallard Lane Excavation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a:t>
          </a:r>
          <a:r>
            <a:rPr lang="en-US" sz="1100" i="1">
              <a:effectLst/>
              <a:latin typeface="Times New Roman" panose="02020603050405020304" pitchFamily="18" charset="0"/>
              <a:ea typeface="Times New Roman" panose="02020603050405020304" pitchFamily="18" charset="0"/>
            </a:rPr>
            <a:t> Civil Construction Cost Estimating</a:t>
          </a:r>
          <a:r>
            <a:rPr lang="en-US" sz="1100">
              <a:effectLst/>
              <a:latin typeface="Times New Roman" panose="02020603050405020304" pitchFamily="18" charset="0"/>
              <a:ea typeface="Times New Roman" panose="02020603050405020304" pitchFamily="18" charset="0"/>
            </a:rPr>
            <a:t> course focuses on the basics of developing a cost estimate for civil</a:t>
          </a:r>
          <a:r>
            <a:rPr lang="en-US" sz="1100" baseline="0">
              <a:effectLst/>
              <a:latin typeface="Times New Roman" panose="02020603050405020304" pitchFamily="18" charset="0"/>
              <a:ea typeface="Times New Roman" panose="02020603050405020304" pitchFamily="18" charset="0"/>
            </a:rPr>
            <a:t> </a:t>
          </a:r>
          <a:r>
            <a:rPr lang="en-US" sz="1100">
              <a:effectLst/>
              <a:latin typeface="Times New Roman" panose="02020603050405020304" pitchFamily="18" charset="0"/>
              <a:ea typeface="Times New Roman" panose="02020603050405020304" pitchFamily="18" charset="0"/>
            </a:rPr>
            <a:t>construction projects.  The Mallard Lane Excavation assignment asks</a:t>
          </a:r>
          <a:r>
            <a:rPr lang="en-US" sz="1100" baseline="0">
              <a:effectLst/>
              <a:latin typeface="Times New Roman" panose="02020603050405020304" pitchFamily="18" charset="0"/>
              <a:ea typeface="Times New Roman" panose="02020603050405020304" pitchFamily="18" charset="0"/>
            </a:rPr>
            <a:t> students to determine cut and fill quantities needed to develop a civil construction cost estimate. This assignment is one part of three assignments that lead to the development of a civil cost estimate. </a:t>
          </a: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Students are asked to review drawings and specifications, and then prepare a quantity take-off to estimate the cost required to complete the project.</a:t>
          </a: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 </a:t>
          </a:r>
        </a:p>
        <a:p>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38100</xdr:colOff>
      <xdr:row>47</xdr:row>
      <xdr:rowOff>9525</xdr:rowOff>
    </xdr:from>
    <xdr:to>
      <xdr:col>9</xdr:col>
      <xdr:colOff>552450</xdr:colOff>
      <xdr:row>50</xdr:row>
      <xdr:rowOff>704850</xdr:rowOff>
    </xdr:to>
    <xdr:sp macro="" textlink="">
      <xdr:nvSpPr>
        <xdr:cNvPr id="2" name="TextBox 1">
          <a:extLst>
            <a:ext uri="{FF2B5EF4-FFF2-40B4-BE49-F238E27FC236}">
              <a16:creationId xmlns:a16="http://schemas.microsoft.com/office/drawing/2014/main" id="{00000000-0008-0000-2F00-000002000000}"/>
            </a:ext>
          </a:extLst>
        </xdr:cNvPr>
        <xdr:cNvSpPr txBox="1"/>
      </xdr:nvSpPr>
      <xdr:spPr>
        <a:xfrm>
          <a:off x="38100" y="9248775"/>
          <a:ext cx="5800725"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4.1 Source Course – CM A263 – Civil Construction Cost Estimating</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4.1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Mallard Lane Excavation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a:t>
          </a:r>
          <a:r>
            <a:rPr lang="en-US" sz="1100" i="1">
              <a:effectLst/>
              <a:latin typeface="Times New Roman" panose="02020603050405020304" pitchFamily="18" charset="0"/>
              <a:ea typeface="Times New Roman" panose="02020603050405020304" pitchFamily="18" charset="0"/>
            </a:rPr>
            <a:t> Civil Construction Cost Estimating</a:t>
          </a:r>
          <a:r>
            <a:rPr lang="en-US" sz="1100">
              <a:effectLst/>
              <a:latin typeface="Times New Roman" panose="02020603050405020304" pitchFamily="18" charset="0"/>
              <a:ea typeface="Times New Roman" panose="02020603050405020304" pitchFamily="18" charset="0"/>
            </a:rPr>
            <a:t> course focuses on the basics of developing a cost estimate for civil</a:t>
          </a:r>
          <a:r>
            <a:rPr lang="en-US" sz="1100" baseline="0">
              <a:effectLst/>
              <a:latin typeface="Times New Roman" panose="02020603050405020304" pitchFamily="18" charset="0"/>
              <a:ea typeface="Times New Roman" panose="02020603050405020304" pitchFamily="18" charset="0"/>
            </a:rPr>
            <a:t> </a:t>
          </a:r>
          <a:r>
            <a:rPr lang="en-US" sz="1100">
              <a:effectLst/>
              <a:latin typeface="Times New Roman" panose="02020603050405020304" pitchFamily="18" charset="0"/>
              <a:ea typeface="Times New Roman" panose="02020603050405020304" pitchFamily="18" charset="0"/>
            </a:rPr>
            <a:t>construction projects.  The Mallard Lane Excavation assignment asks</a:t>
          </a:r>
          <a:r>
            <a:rPr lang="en-US" sz="1100" baseline="0">
              <a:effectLst/>
              <a:latin typeface="Times New Roman" panose="02020603050405020304" pitchFamily="18" charset="0"/>
              <a:ea typeface="Times New Roman" panose="02020603050405020304" pitchFamily="18" charset="0"/>
            </a:rPr>
            <a:t> students to determine cut and fill quantities needed to develop a civil construction cost estimate. This assignment is one part of three assignments that lead to the development of a civil cost estimate. </a:t>
          </a: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Students are asked to review drawings and specifications, and then prepare a quantity take-off to estimate the cost required to complete the project.</a:t>
          </a: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 </a:t>
          </a:r>
        </a:p>
        <a:p>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38100</xdr:colOff>
      <xdr:row>47</xdr:row>
      <xdr:rowOff>9525</xdr:rowOff>
    </xdr:from>
    <xdr:to>
      <xdr:col>9</xdr:col>
      <xdr:colOff>552450</xdr:colOff>
      <xdr:row>50</xdr:row>
      <xdr:rowOff>704850</xdr:rowOff>
    </xdr:to>
    <xdr:sp macro="" textlink="">
      <xdr:nvSpPr>
        <xdr:cNvPr id="2" name="TextBox 1">
          <a:extLst>
            <a:ext uri="{FF2B5EF4-FFF2-40B4-BE49-F238E27FC236}">
              <a16:creationId xmlns:a16="http://schemas.microsoft.com/office/drawing/2014/main" id="{00000000-0008-0000-3000-000002000000}"/>
            </a:ext>
          </a:extLst>
        </xdr:cNvPr>
        <xdr:cNvSpPr txBox="1"/>
      </xdr:nvSpPr>
      <xdr:spPr>
        <a:xfrm>
          <a:off x="38100" y="9248775"/>
          <a:ext cx="5800725"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4.1 Source Course – CM A163 – Building Construction Cost Estimating</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4.1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Outhouse Cost Estimate</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a:t>
          </a:r>
          <a:r>
            <a:rPr lang="en-US" sz="1100" i="1">
              <a:effectLst/>
              <a:latin typeface="Times New Roman" panose="02020603050405020304" pitchFamily="18" charset="0"/>
              <a:ea typeface="Times New Roman" panose="02020603050405020304" pitchFamily="18" charset="0"/>
            </a:rPr>
            <a:t> Building Construction Cost Estimating</a:t>
          </a:r>
          <a:r>
            <a:rPr lang="en-US" sz="1100">
              <a:effectLst/>
              <a:latin typeface="Times New Roman" panose="02020603050405020304" pitchFamily="18" charset="0"/>
              <a:ea typeface="Times New Roman" panose="02020603050405020304" pitchFamily="18" charset="0"/>
            </a:rPr>
            <a:t> course focuses on the basics of developing a cost estimate for a structural construction project.  The Outhouse Cost Estimate assignment provides students with an opportunity to learn and understand the fundamentals of preparing a cost estimate for a basic structure.  Students are asked to review the drawing and specifications, and then prepare a Quantity Sheet to estimate the cost of the materials required to complete construction of this building.</a:t>
          </a: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 </a:t>
          </a:r>
        </a:p>
        <a:p>
          <a:endParaRPr lang="en-US" sz="1100"/>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15</xdr:col>
          <xdr:colOff>47625</xdr:colOff>
          <xdr:row>91</xdr:row>
          <xdr:rowOff>180975</xdr:rowOff>
        </xdr:to>
        <xdr:sp macro="" textlink="">
          <xdr:nvSpPr>
            <xdr:cNvPr id="1633281" name="Object 1" hidden="1">
              <a:extLst>
                <a:ext uri="{63B3BB69-23CF-44E3-9099-C40C66FF867C}">
                  <a14:compatExt spid="_x0000_s1633281"/>
                </a:ext>
                <a:ext uri="{FF2B5EF4-FFF2-40B4-BE49-F238E27FC236}">
                  <a16:creationId xmlns:a16="http://schemas.microsoft.com/office/drawing/2014/main" id="{00000000-0008-0000-3200-000001E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47625</xdr:rowOff>
        </xdr:from>
        <xdr:to>
          <xdr:col>15</xdr:col>
          <xdr:colOff>95250</xdr:colOff>
          <xdr:row>140</xdr:row>
          <xdr:rowOff>114300</xdr:rowOff>
        </xdr:to>
        <xdr:sp macro="" textlink="">
          <xdr:nvSpPr>
            <xdr:cNvPr id="1633282" name="Object 2" hidden="1">
              <a:extLst>
                <a:ext uri="{63B3BB69-23CF-44E3-9099-C40C66FF867C}">
                  <a14:compatExt spid="_x0000_s1633282"/>
                </a:ext>
                <a:ext uri="{FF2B5EF4-FFF2-40B4-BE49-F238E27FC236}">
                  <a16:creationId xmlns:a16="http://schemas.microsoft.com/office/drawing/2014/main" id="{00000000-0008-0000-3200-000002E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15</xdr:col>
          <xdr:colOff>47625</xdr:colOff>
          <xdr:row>91</xdr:row>
          <xdr:rowOff>180975</xdr:rowOff>
        </xdr:to>
        <xdr:sp macro="" textlink="">
          <xdr:nvSpPr>
            <xdr:cNvPr id="1149953" name="Object 1" hidden="1">
              <a:extLst>
                <a:ext uri="{63B3BB69-23CF-44E3-9099-C40C66FF867C}">
                  <a14:compatExt spid="_x0000_s1149953"/>
                </a:ext>
                <a:ext uri="{FF2B5EF4-FFF2-40B4-BE49-F238E27FC236}">
                  <a16:creationId xmlns:a16="http://schemas.microsoft.com/office/drawing/2014/main" id="{00000000-0008-0000-3300-0000018C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47625</xdr:rowOff>
        </xdr:from>
        <xdr:to>
          <xdr:col>15</xdr:col>
          <xdr:colOff>95250</xdr:colOff>
          <xdr:row>140</xdr:row>
          <xdr:rowOff>114300</xdr:rowOff>
        </xdr:to>
        <xdr:sp macro="" textlink="">
          <xdr:nvSpPr>
            <xdr:cNvPr id="1149954" name="Object 2" hidden="1">
              <a:extLst>
                <a:ext uri="{63B3BB69-23CF-44E3-9099-C40C66FF867C}">
                  <a14:compatExt spid="_x0000_s1149954"/>
                </a:ext>
                <a:ext uri="{FF2B5EF4-FFF2-40B4-BE49-F238E27FC236}">
                  <a16:creationId xmlns:a16="http://schemas.microsoft.com/office/drawing/2014/main" id="{00000000-0008-0000-3300-0000028C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15</xdr:col>
          <xdr:colOff>47625</xdr:colOff>
          <xdr:row>91</xdr:row>
          <xdr:rowOff>180975</xdr:rowOff>
        </xdr:to>
        <xdr:sp macro="" textlink="">
          <xdr:nvSpPr>
            <xdr:cNvPr id="467974" name="Object 6" hidden="1">
              <a:extLst>
                <a:ext uri="{63B3BB69-23CF-44E3-9099-C40C66FF867C}">
                  <a14:compatExt spid="_x0000_s467974"/>
                </a:ext>
                <a:ext uri="{FF2B5EF4-FFF2-40B4-BE49-F238E27FC236}">
                  <a16:creationId xmlns:a16="http://schemas.microsoft.com/office/drawing/2014/main" id="{00000000-0008-0000-3400-00000624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47625</xdr:rowOff>
        </xdr:from>
        <xdr:to>
          <xdr:col>15</xdr:col>
          <xdr:colOff>95250</xdr:colOff>
          <xdr:row>140</xdr:row>
          <xdr:rowOff>114300</xdr:rowOff>
        </xdr:to>
        <xdr:sp macro="" textlink="">
          <xdr:nvSpPr>
            <xdr:cNvPr id="467975" name="Object 7" hidden="1">
              <a:extLst>
                <a:ext uri="{63B3BB69-23CF-44E3-9099-C40C66FF867C}">
                  <a14:compatExt spid="_x0000_s467975"/>
                </a:ext>
                <a:ext uri="{FF2B5EF4-FFF2-40B4-BE49-F238E27FC236}">
                  <a16:creationId xmlns:a16="http://schemas.microsoft.com/office/drawing/2014/main" id="{00000000-0008-0000-3400-00000724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12</xdr:col>
          <xdr:colOff>228600</xdr:colOff>
          <xdr:row>78</xdr:row>
          <xdr:rowOff>142875</xdr:rowOff>
        </xdr:to>
        <xdr:sp macro="" textlink="">
          <xdr:nvSpPr>
            <xdr:cNvPr id="245761" name="Object 1" hidden="1">
              <a:extLst>
                <a:ext uri="{63B3BB69-23CF-44E3-9099-C40C66FF867C}">
                  <a14:compatExt spid="_x0000_s245761"/>
                </a:ext>
                <a:ext uri="{FF2B5EF4-FFF2-40B4-BE49-F238E27FC236}">
                  <a16:creationId xmlns:a16="http://schemas.microsoft.com/office/drawing/2014/main" id="{00000000-0008-0000-3500-000001C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95250</xdr:colOff>
      <xdr:row>46</xdr:row>
      <xdr:rowOff>161924</xdr:rowOff>
    </xdr:from>
    <xdr:to>
      <xdr:col>9</xdr:col>
      <xdr:colOff>342900</xdr:colOff>
      <xdr:row>52</xdr:row>
      <xdr:rowOff>371474</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95250" y="9315449"/>
          <a:ext cx="5610225" cy="2657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1.1 Source Course – CM A301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The Humanity of It All </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continues to examine construction project management methods and processes. Students build upon knowledge gained from previous classes.  This assignment presents students with six questions focusing on ethics in the construction industry.  Students are expected to provide clear and concise responses.  The essay questions should effectively convey the information in written form.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25 points.</a:t>
          </a:r>
        </a:p>
        <a:p>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28575</xdr:colOff>
      <xdr:row>44</xdr:row>
      <xdr:rowOff>209550</xdr:rowOff>
    </xdr:from>
    <xdr:to>
      <xdr:col>9</xdr:col>
      <xdr:colOff>581025</xdr:colOff>
      <xdr:row>52</xdr:row>
      <xdr:rowOff>228600</xdr:rowOff>
    </xdr:to>
    <xdr:sp macro="" textlink="">
      <xdr:nvSpPr>
        <xdr:cNvPr id="2" name="TextBox 1">
          <a:extLst>
            <a:ext uri="{FF2B5EF4-FFF2-40B4-BE49-F238E27FC236}">
              <a16:creationId xmlns:a16="http://schemas.microsoft.com/office/drawing/2014/main" id="{00000000-0008-0000-3600-000002000000}"/>
            </a:ext>
          </a:extLst>
        </xdr:cNvPr>
        <xdr:cNvSpPr txBox="1"/>
      </xdr:nvSpPr>
      <xdr:spPr>
        <a:xfrm>
          <a:off x="28575" y="9058275"/>
          <a:ext cx="5886450" cy="278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4.2 Source Course – CM A263 – Civil Construction Cost Estimating</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4.2</a:t>
          </a: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Mallard Lane Cost Estimate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The</a:t>
          </a:r>
          <a:r>
            <a:rPr lang="en-US" sz="1100" i="1">
              <a:effectLst/>
              <a:latin typeface="Times New Roman" panose="02020603050405020304" pitchFamily="18" charset="0"/>
              <a:ea typeface="Times New Roman" panose="02020603050405020304" pitchFamily="18" charset="0"/>
            </a:rPr>
            <a:t> Civil Construction Cost Estimating</a:t>
          </a:r>
          <a:r>
            <a:rPr lang="en-US" sz="1100">
              <a:effectLst/>
              <a:latin typeface="Times New Roman" panose="02020603050405020304" pitchFamily="18" charset="0"/>
              <a:ea typeface="Times New Roman" panose="02020603050405020304" pitchFamily="18" charset="0"/>
            </a:rPr>
            <a:t> course focuses on the basics of developing a cost estimate for a civil construction project.  The Mallard Lane Cost Estimate assignment provides students with an opportunity to learn and understand the fundamentals of preparing a cost estimate for a basic road construction project.  Students are asked to review the drawing and specifications, and then use the Average End Area Method to prepare an estimate of the materials required to complete the construction project.</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60 points. </a:t>
          </a:r>
        </a:p>
        <a:p>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47625</xdr:colOff>
      <xdr:row>45</xdr:row>
      <xdr:rowOff>47625</xdr:rowOff>
    </xdr:from>
    <xdr:to>
      <xdr:col>9</xdr:col>
      <xdr:colOff>523875</xdr:colOff>
      <xdr:row>55</xdr:row>
      <xdr:rowOff>209550</xdr:rowOff>
    </xdr:to>
    <xdr:sp macro="" textlink="">
      <xdr:nvSpPr>
        <xdr:cNvPr id="3" name="TextBox 2">
          <a:extLst>
            <a:ext uri="{FF2B5EF4-FFF2-40B4-BE49-F238E27FC236}">
              <a16:creationId xmlns:a16="http://schemas.microsoft.com/office/drawing/2014/main" id="{00000000-0008-0000-3800-000003000000}"/>
            </a:ext>
          </a:extLst>
        </xdr:cNvPr>
        <xdr:cNvSpPr txBox="1"/>
      </xdr:nvSpPr>
      <xdr:spPr>
        <a:xfrm>
          <a:off x="47625" y="8934450"/>
          <a:ext cx="6143625" cy="25431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4.3 Source Course – CM A202 – Project Planning and Scheduling</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4.3</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1 / Clean Your Room Schedule</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Clean Your Room assignment is the first project schedule exercise for students in the Project Planning and Scheduling class.  Each student must develop a project schedule and materials checklist.  Students are encouraged to use the WORKDAY feature in Excel.  The project schedule must identify all the necessary tasks required to complete the project.  The final deliverable is a CPM schedule with a printed network diagram and list of required supplies and estimated costs.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a:t>
          </a:r>
        </a:p>
        <a:p>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95250</xdr:colOff>
      <xdr:row>45</xdr:row>
      <xdr:rowOff>76201</xdr:rowOff>
    </xdr:from>
    <xdr:to>
      <xdr:col>9</xdr:col>
      <xdr:colOff>600075</xdr:colOff>
      <xdr:row>69</xdr:row>
      <xdr:rowOff>190501</xdr:rowOff>
    </xdr:to>
    <xdr:sp macro="" textlink="">
      <xdr:nvSpPr>
        <xdr:cNvPr id="4" name="TextBox 3">
          <a:extLst>
            <a:ext uri="{FF2B5EF4-FFF2-40B4-BE49-F238E27FC236}">
              <a16:creationId xmlns:a16="http://schemas.microsoft.com/office/drawing/2014/main" id="{00000000-0008-0000-3A00-000004000000}"/>
            </a:ext>
          </a:extLst>
        </xdr:cNvPr>
        <xdr:cNvSpPr txBox="1"/>
      </xdr:nvSpPr>
      <xdr:spPr>
        <a:xfrm>
          <a:off x="95250" y="8963026"/>
          <a:ext cx="6248400" cy="607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4.4 Source Course – CM A450 – Construction Management Professional Practice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4.4</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5 / Cost Estimate</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course is based on a Request for Proposal from the Anchorage School District for an upgrade to Sand Lake Elementary School.  The class is divided into teams of four (4) students each.  The RFP requests a CM @ Risk method of delivery based on 35% design documents including pre-construction services.  A proposal is developed by each team in response to the selection criteria in the RFP&gt;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At 60% design the selected team is to propose a Guaranteed Maximum Price (GMP) to construct the project.  In preparation for this requirement, student teams prepare a work breakdown structure, CPM schedule, and cost estimate to be used in development of the GMP.</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Project 5 is the Cost Estimate for the project.  The estimate includes self-performed work and nearly 100 subcontractor quotes for various work packages to complete the project.  The estimate includes subcontractor bid analysis and scope alignment.  The estimate must also include Division One and other soft costs, bonding and insurance, overhead, contingency, and profit.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 grading rubric is used to score each final estimate.  This rubric is included in the estimate assignment.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CM A450 – CM Professional Practice</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Project 5 Cost Estimate – Grading Rubric</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1100" b="1">
              <a:effectLst/>
              <a:latin typeface="Times New Roman" panose="02020603050405020304" pitchFamily="18" charset="0"/>
              <a:ea typeface="Times New Roman" panose="02020603050405020304" pitchFamily="18" charset="0"/>
            </a:rPr>
            <a:t>	            Possible points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GMP				10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Division One Costs			28</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Self-Performed Work – QTO &amp; Cost		28</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Schedule of Values			28</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Sub-bid Analysis			28</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Organization of Estimate &amp; SOV		28</a:t>
          </a:r>
        </a:p>
        <a:p>
          <a:pPr marL="0" marR="0" algn="l">
            <a:spcBef>
              <a:spcPts val="0"/>
            </a:spcBef>
            <a:spcAft>
              <a:spcPts val="0"/>
            </a:spcAft>
          </a:pPr>
          <a:endParaRPr lang="en-US" sz="1100" b="1">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en-US" sz="1100" b="1">
              <a:effectLst/>
              <a:latin typeface="Times New Roman" panose="02020603050405020304" pitchFamily="18" charset="0"/>
              <a:ea typeface="Times New Roman" panose="02020603050405020304" pitchFamily="18" charset="0"/>
            </a:rPr>
            <a:t>TOTAL			                        150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150 points.</a:t>
          </a:r>
        </a:p>
        <a:p>
          <a:endParaRPr lang="en-US" sz="1100"/>
        </a:p>
      </xdr:txBody>
    </xdr:sp>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11</xdr:col>
          <xdr:colOff>590550</xdr:colOff>
          <xdr:row>91</xdr:row>
          <xdr:rowOff>180975</xdr:rowOff>
        </xdr:to>
        <xdr:sp macro="" textlink="">
          <xdr:nvSpPr>
            <xdr:cNvPr id="1634305" name="Object 1" hidden="1">
              <a:extLst>
                <a:ext uri="{63B3BB69-23CF-44E3-9099-C40C66FF867C}">
                  <a14:compatExt spid="_x0000_s1634305"/>
                </a:ext>
                <a:ext uri="{FF2B5EF4-FFF2-40B4-BE49-F238E27FC236}">
                  <a16:creationId xmlns:a16="http://schemas.microsoft.com/office/drawing/2014/main" id="{00000000-0008-0000-3B00-000001F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11</xdr:col>
          <xdr:colOff>590550</xdr:colOff>
          <xdr:row>91</xdr:row>
          <xdr:rowOff>180975</xdr:rowOff>
        </xdr:to>
        <xdr:sp macro="" textlink="">
          <xdr:nvSpPr>
            <xdr:cNvPr id="1150977" name="Object 1" hidden="1">
              <a:extLst>
                <a:ext uri="{63B3BB69-23CF-44E3-9099-C40C66FF867C}">
                  <a14:compatExt spid="_x0000_s1150977"/>
                </a:ext>
                <a:ext uri="{FF2B5EF4-FFF2-40B4-BE49-F238E27FC236}">
                  <a16:creationId xmlns:a16="http://schemas.microsoft.com/office/drawing/2014/main" id="{00000000-0008-0000-3C00-00000190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11</xdr:col>
          <xdr:colOff>590550</xdr:colOff>
          <xdr:row>91</xdr:row>
          <xdr:rowOff>180975</xdr:rowOff>
        </xdr:to>
        <xdr:sp macro="" textlink="">
          <xdr:nvSpPr>
            <xdr:cNvPr id="487425" name="Object 1" hidden="1">
              <a:extLst>
                <a:ext uri="{63B3BB69-23CF-44E3-9099-C40C66FF867C}">
                  <a14:compatExt spid="_x0000_s487425"/>
                </a:ext>
                <a:ext uri="{FF2B5EF4-FFF2-40B4-BE49-F238E27FC236}">
                  <a16:creationId xmlns:a16="http://schemas.microsoft.com/office/drawing/2014/main" id="{00000000-0008-0000-3D00-0000017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editAs="oneCell">
    <xdr:from>
      <xdr:col>1</xdr:col>
      <xdr:colOff>0</xdr:colOff>
      <xdr:row>44</xdr:row>
      <xdr:rowOff>307730</xdr:rowOff>
    </xdr:from>
    <xdr:to>
      <xdr:col>9</xdr:col>
      <xdr:colOff>359020</xdr:colOff>
      <xdr:row>100</xdr:row>
      <xdr:rowOff>104326</xdr:rowOff>
    </xdr:to>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1692" y="8946172"/>
          <a:ext cx="5304693" cy="108382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142875</xdr:colOff>
      <xdr:row>45</xdr:row>
      <xdr:rowOff>57150</xdr:rowOff>
    </xdr:from>
    <xdr:to>
      <xdr:col>9</xdr:col>
      <xdr:colOff>523875</xdr:colOff>
      <xdr:row>60</xdr:row>
      <xdr:rowOff>38100</xdr:rowOff>
    </xdr:to>
    <xdr:sp macro="" textlink="">
      <xdr:nvSpPr>
        <xdr:cNvPr id="2" name="TextBox 1">
          <a:extLst>
            <a:ext uri="{FF2B5EF4-FFF2-40B4-BE49-F238E27FC236}">
              <a16:creationId xmlns:a16="http://schemas.microsoft.com/office/drawing/2014/main" id="{00000000-0008-0000-3F00-000002000000}"/>
            </a:ext>
          </a:extLst>
        </xdr:cNvPr>
        <xdr:cNvSpPr txBox="1"/>
      </xdr:nvSpPr>
      <xdr:spPr>
        <a:xfrm>
          <a:off x="142875" y="9010650"/>
          <a:ext cx="5686425" cy="3057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5.1 Source Course – CM A202 – Project Planning and Scheduling</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5.1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2 / Warehouse CPM Schedule</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i="1">
              <a:effectLst/>
              <a:latin typeface="Times New Roman" panose="02020603050405020304" pitchFamily="18" charset="0"/>
              <a:ea typeface="Times New Roman" panose="02020603050405020304" pitchFamily="18" charset="0"/>
            </a:rPr>
            <a:t>Project Planning and Scheduling</a:t>
          </a:r>
          <a:r>
            <a:rPr lang="en-US" sz="1100">
              <a:effectLst/>
              <a:latin typeface="Times New Roman" panose="02020603050405020304" pitchFamily="18" charset="0"/>
              <a:ea typeface="Times New Roman" panose="02020603050405020304" pitchFamily="18" charset="0"/>
            </a:rPr>
            <a:t> introduces students to project management fundamentals.  In the Warehouse CPM Schedule assignment, the students are asked to create a detailed CPM schedule for a warehouse construction project.  The students are given a project scope, and asked to identify all activities, create a work breakdown structure, estimate activity durations, perform a forward pass calculating project duration, perform a backward pass, identify total float, and critical path.  The final submission will be a printed CPM network diagram (completed in either Excel or MS Project), as well as written answers to four (4) questions regarding activity duration, critical path, completion dates, and redundant arrows.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  </a:t>
          </a:r>
        </a:p>
        <a:p>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45</xdr:row>
      <xdr:rowOff>257174</xdr:rowOff>
    </xdr:from>
    <xdr:to>
      <xdr:col>9</xdr:col>
      <xdr:colOff>404481</xdr:colOff>
      <xdr:row>83</xdr:row>
      <xdr:rowOff>86409</xdr:rowOff>
    </xdr:to>
    <xdr:pic>
      <xdr:nvPicPr>
        <xdr:cNvPr id="3" name="Picture 2">
          <a:extLst>
            <a:ext uri="{FF2B5EF4-FFF2-40B4-BE49-F238E27FC236}">
              <a16:creationId xmlns:a16="http://schemas.microsoft.com/office/drawing/2014/main" id="{00000000-0008-0000-4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210674"/>
          <a:ext cx="6367131" cy="7334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400050</xdr:colOff>
          <xdr:row>81</xdr:row>
          <xdr:rowOff>200025</xdr:rowOff>
        </xdr:to>
        <xdr:sp macro="" textlink="">
          <xdr:nvSpPr>
            <xdr:cNvPr id="1635329" name="Object 1" hidden="1">
              <a:extLst>
                <a:ext uri="{63B3BB69-23CF-44E3-9099-C40C66FF867C}">
                  <a14:compatExt spid="_x0000_s1635329"/>
                </a:ext>
                <a:ext uri="{FF2B5EF4-FFF2-40B4-BE49-F238E27FC236}">
                  <a16:creationId xmlns:a16="http://schemas.microsoft.com/office/drawing/2014/main" id="{00000000-0008-0000-4100-000001F4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95250</xdr:colOff>
      <xdr:row>46</xdr:row>
      <xdr:rowOff>161924</xdr:rowOff>
    </xdr:from>
    <xdr:to>
      <xdr:col>9</xdr:col>
      <xdr:colOff>342900</xdr:colOff>
      <xdr:row>52</xdr:row>
      <xdr:rowOff>371474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95250" y="9315449"/>
          <a:ext cx="5610225" cy="2657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1200"/>
            </a:spcBef>
            <a:spcAft>
              <a:spcPts val="0"/>
            </a:spcAft>
          </a:pPr>
          <a:r>
            <a:rPr lang="en-US" sz="1100">
              <a:effectLst/>
              <a:latin typeface="Times New Roman" panose="02020603050405020304" pitchFamily="18" charset="0"/>
              <a:ea typeface="Times New Roman" panose="02020603050405020304" pitchFamily="18" charset="0"/>
            </a:rPr>
            <a:t>1.1 Source Course – CM A301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1.1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The Humanity of It All </a:t>
          </a:r>
        </a:p>
        <a:p>
          <a:pPr marL="0" marR="0">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continues to examine construction project management methods and processes. Students build upon knowledge gained from previous classes.  This assignment presents students with six questions focusing on ethics in the construction industry.  Students are expected to provide clear and concise responses.  The essay questions should effectively convey the information in written form.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25 points.</a:t>
          </a:r>
        </a:p>
        <a:p>
          <a:endParaRPr lang="en-US" sz="1100"/>
        </a:p>
      </xdr:txBody>
    </xdr:sp>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400050</xdr:colOff>
          <xdr:row>81</xdr:row>
          <xdr:rowOff>200025</xdr:rowOff>
        </xdr:to>
        <xdr:sp macro="" textlink="">
          <xdr:nvSpPr>
            <xdr:cNvPr id="1152001" name="Object 1" hidden="1">
              <a:extLst>
                <a:ext uri="{63B3BB69-23CF-44E3-9099-C40C66FF867C}">
                  <a14:compatExt spid="_x0000_s1152001"/>
                </a:ext>
                <a:ext uri="{FF2B5EF4-FFF2-40B4-BE49-F238E27FC236}">
                  <a16:creationId xmlns:a16="http://schemas.microsoft.com/office/drawing/2014/main" id="{00000000-0008-0000-4200-0000019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400050</xdr:colOff>
          <xdr:row>81</xdr:row>
          <xdr:rowOff>200025</xdr:rowOff>
        </xdr:to>
        <xdr:sp macro="" textlink="">
          <xdr:nvSpPr>
            <xdr:cNvPr id="720897" name="Object 1" hidden="1">
              <a:extLst>
                <a:ext uri="{63B3BB69-23CF-44E3-9099-C40C66FF867C}">
                  <a14:compatExt spid="_x0000_s720897"/>
                </a:ext>
                <a:ext uri="{FF2B5EF4-FFF2-40B4-BE49-F238E27FC236}">
                  <a16:creationId xmlns:a16="http://schemas.microsoft.com/office/drawing/2014/main" id="{00000000-0008-0000-4300-00000100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xdr:from>
      <xdr:col>0</xdr:col>
      <xdr:colOff>66675</xdr:colOff>
      <xdr:row>45</xdr:row>
      <xdr:rowOff>123826</xdr:rowOff>
    </xdr:from>
    <xdr:to>
      <xdr:col>9</xdr:col>
      <xdr:colOff>514350</xdr:colOff>
      <xdr:row>56</xdr:row>
      <xdr:rowOff>19051</xdr:rowOff>
    </xdr:to>
    <xdr:sp macro="" textlink="">
      <xdr:nvSpPr>
        <xdr:cNvPr id="2" name="TextBox 1">
          <a:extLst>
            <a:ext uri="{FF2B5EF4-FFF2-40B4-BE49-F238E27FC236}">
              <a16:creationId xmlns:a16="http://schemas.microsoft.com/office/drawing/2014/main" id="{00000000-0008-0000-4500-000002000000}"/>
            </a:ext>
          </a:extLst>
        </xdr:cNvPr>
        <xdr:cNvSpPr txBox="1"/>
      </xdr:nvSpPr>
      <xdr:spPr>
        <a:xfrm>
          <a:off x="66675" y="9010651"/>
          <a:ext cx="6029325" cy="251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5.2 Source Course – CM A202 – Project Planning and Scheduling</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5.2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1 / Clean Your Room Schedule</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Clean Your Room assignment is the first project schedule exercise for students in the Project Planning and Scheduling class.  Each student must develop a project schedule and materials checklist.  Students are encouraged to use the WORKDAY feature in Excel.  The project schedule must identify all the necessary tasks required to complete the project.  The final deliverable is a CPM schedule with a printed network diagram and list of required supplies.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a:t>
          </a:r>
        </a:p>
        <a:p>
          <a:endParaRPr lang="en-US" sz="1100"/>
        </a:p>
      </xdr:txBody>
    </xdr:sp>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10</xdr:col>
          <xdr:colOff>352425</xdr:colOff>
          <xdr:row>70</xdr:row>
          <xdr:rowOff>104775</xdr:rowOff>
        </xdr:to>
        <xdr:sp macro="" textlink="">
          <xdr:nvSpPr>
            <xdr:cNvPr id="1636353" name="Object 1" hidden="1">
              <a:extLst>
                <a:ext uri="{63B3BB69-23CF-44E3-9099-C40C66FF867C}">
                  <a14:compatExt spid="_x0000_s1636353"/>
                </a:ext>
                <a:ext uri="{FF2B5EF4-FFF2-40B4-BE49-F238E27FC236}">
                  <a16:creationId xmlns:a16="http://schemas.microsoft.com/office/drawing/2014/main" id="{00000000-0008-0000-4700-000001F8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10</xdr:col>
          <xdr:colOff>352425</xdr:colOff>
          <xdr:row>70</xdr:row>
          <xdr:rowOff>95250</xdr:rowOff>
        </xdr:to>
        <xdr:sp macro="" textlink="">
          <xdr:nvSpPr>
            <xdr:cNvPr id="1185793" name="Object 1" hidden="1">
              <a:extLst>
                <a:ext uri="{63B3BB69-23CF-44E3-9099-C40C66FF867C}">
                  <a14:compatExt spid="_x0000_s1185793"/>
                </a:ext>
                <a:ext uri="{FF2B5EF4-FFF2-40B4-BE49-F238E27FC236}">
                  <a16:creationId xmlns:a16="http://schemas.microsoft.com/office/drawing/2014/main" id="{00000000-0008-0000-4800-000001181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xdr:from>
      <xdr:col>0</xdr:col>
      <xdr:colOff>9525</xdr:colOff>
      <xdr:row>36</xdr:row>
      <xdr:rowOff>9525</xdr:rowOff>
    </xdr:from>
    <xdr:to>
      <xdr:col>9</xdr:col>
      <xdr:colOff>571500</xdr:colOff>
      <xdr:row>59</xdr:row>
      <xdr:rowOff>9525</xdr:rowOff>
    </xdr:to>
    <xdr:sp macro="" textlink="">
      <xdr:nvSpPr>
        <xdr:cNvPr id="2" name="TextBox 1">
          <a:extLst>
            <a:ext uri="{FF2B5EF4-FFF2-40B4-BE49-F238E27FC236}">
              <a16:creationId xmlns:a16="http://schemas.microsoft.com/office/drawing/2014/main" id="{00000000-0008-0000-4900-000002000000}"/>
            </a:ext>
          </a:extLst>
        </xdr:cNvPr>
        <xdr:cNvSpPr txBox="1"/>
      </xdr:nvSpPr>
      <xdr:spPr>
        <a:xfrm>
          <a:off x="9525" y="7277100"/>
          <a:ext cx="6153150" cy="438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6.1 Source Course – CM A422 – Sustainability in the Built Environment</a:t>
          </a:r>
        </a:p>
        <a:p>
          <a:pPr marL="0" marR="0" algn="just">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r>
            <a:rPr lang="en-US" sz="1100" b="1">
              <a:effectLst/>
              <a:latin typeface="Times New Roman" panose="02020603050405020304" pitchFamily="18" charset="0"/>
              <a:ea typeface="Times New Roman" panose="02020603050405020304" pitchFamily="18" charset="0"/>
            </a:rPr>
            <a:t>Assessment Data 6.1</a:t>
          </a:r>
          <a:r>
            <a:rPr lang="en-US" sz="1100">
              <a:effectLst/>
              <a:latin typeface="Times New Roman" panose="02020603050405020304" pitchFamily="18" charset="0"/>
              <a:ea typeface="Times New Roman" panose="02020603050405020304" pitchFamily="18" charset="0"/>
            </a:rPr>
            <a:t> –  </a:t>
          </a:r>
        </a:p>
        <a:p>
          <a:pPr marL="0" marR="0"/>
          <a:endParaRPr lang="en-US" sz="1100">
            <a:effectLst/>
            <a:latin typeface="Times New Roman" panose="02020603050405020304" pitchFamily="18" charset="0"/>
            <a:ea typeface="Times New Roman" panose="02020603050405020304" pitchFamily="18" charset="0"/>
          </a:endParaRPr>
        </a:p>
        <a:p>
          <a:pPr marL="0" marR="0"/>
          <a:r>
            <a:rPr lang="en-US" sz="1100">
              <a:effectLst/>
              <a:latin typeface="Times New Roman" panose="02020603050405020304" pitchFamily="18" charset="0"/>
              <a:ea typeface="Times New Roman" panose="02020603050405020304" pitchFamily="18" charset="0"/>
            </a:rPr>
            <a:t>Assignment:  Writing Assignment 3</a:t>
          </a:r>
        </a:p>
        <a:p>
          <a:pPr marL="0" marR="0"/>
          <a:endParaRPr lang="en-US" sz="1100">
            <a:effectLst/>
            <a:latin typeface="Times New Roman" panose="02020603050405020304" pitchFamily="18" charset="0"/>
            <a:ea typeface="Times New Roman" panose="02020603050405020304" pitchFamily="18" charset="0"/>
          </a:endParaRPr>
        </a:p>
        <a:p>
          <a:pPr marL="0" marR="0"/>
          <a:r>
            <a:rPr lang="en-US" sz="1100">
              <a:effectLst/>
              <a:latin typeface="Times New Roman" panose="02020603050405020304" pitchFamily="18" charset="0"/>
              <a:ea typeface="Times New Roman" panose="02020603050405020304" pitchFamily="18" charset="0"/>
            </a:rPr>
            <a:t>Students are asked to read Holmes Rolston, III’s essay entitled “Environmental Ethics” (</a:t>
          </a:r>
          <a:r>
            <a:rPr lang="en-US" sz="1100" i="1">
              <a:effectLst/>
              <a:latin typeface="Times New Roman" panose="02020603050405020304" pitchFamily="18" charset="0"/>
              <a:ea typeface="Times New Roman" panose="02020603050405020304" pitchFamily="18" charset="0"/>
            </a:rPr>
            <a:t>The Blackwell Companion to Philosophy</a:t>
          </a:r>
          <a:r>
            <a:rPr lang="en-US" sz="1100">
              <a:effectLst/>
              <a:latin typeface="Times New Roman" panose="02020603050405020304" pitchFamily="18" charset="0"/>
              <a:ea typeface="Times New Roman" panose="02020603050405020304" pitchFamily="18" charset="0"/>
            </a:rPr>
            <a:t>, 2</a:t>
          </a:r>
          <a:r>
            <a:rPr lang="en-US" sz="1100" baseline="30000">
              <a:effectLst/>
              <a:latin typeface="Times New Roman" panose="02020603050405020304" pitchFamily="18" charset="0"/>
              <a:ea typeface="Times New Roman" panose="02020603050405020304" pitchFamily="18" charset="0"/>
            </a:rPr>
            <a:t>nd</a:t>
          </a:r>
          <a:r>
            <a:rPr lang="en-US" sz="1100">
              <a:effectLst/>
              <a:latin typeface="Times New Roman" panose="02020603050405020304" pitchFamily="18" charset="0"/>
              <a:ea typeface="Times New Roman" panose="02020603050405020304" pitchFamily="18" charset="0"/>
            </a:rPr>
            <a:t> ed. Nicholas Bunnin and E.P. Tsui-James, Oxford: Blackwell Publishing, 2003). The essay considers the ethical responsibility that humans have </a:t>
          </a:r>
          <a:r>
            <a:rPr lang="en-US" sz="1100" i="1">
              <a:effectLst/>
              <a:latin typeface="Times New Roman" panose="02020603050405020304" pitchFamily="18" charset="0"/>
              <a:ea typeface="Times New Roman" panose="02020603050405020304" pitchFamily="18" charset="0"/>
            </a:rPr>
            <a:t>vis-à-vis</a:t>
          </a:r>
          <a:r>
            <a:rPr lang="en-US" sz="1100">
              <a:effectLst/>
              <a:latin typeface="Times New Roman" panose="02020603050405020304" pitchFamily="18" charset="0"/>
              <a:ea typeface="Times New Roman" panose="02020603050405020304" pitchFamily="18" charset="0"/>
            </a:rPr>
            <a:t> the natural environment. Questions arise as to environmental health and quality and the social responsibility to protect the environment as a shared resources. Rolston proposes that flora, fauna, animal species, ecosystems, and the earth have basic rights that should be protected by the same kinds of ethical considerations that humans extend to each other. As participants in the transformation of the natural environment through construction activities, students are asked to analyze the implications of Rolston’s philosophy in relation to the established ethical framework of utilitarianism (ethical decisions based on consideration of the what is the greatest good for the greatest number of people) and Kantian moral theory (ethical decisions based on the fulfillment of one’s duty).</a:t>
          </a:r>
        </a:p>
        <a:p>
          <a:pPr marL="0" marR="0"/>
          <a:endParaRPr lang="en-US" sz="1100">
            <a:effectLst/>
            <a:latin typeface="Times New Roman" panose="02020603050405020304" pitchFamily="18" charset="0"/>
            <a:ea typeface="Times New Roman" panose="02020603050405020304" pitchFamily="18" charset="0"/>
          </a:endParaRPr>
        </a:p>
        <a:p>
          <a:pPr marL="0" marR="0"/>
          <a:r>
            <a:rPr lang="en-US" sz="1100">
              <a:effectLst/>
              <a:latin typeface="Times New Roman" panose="02020603050405020304" pitchFamily="18" charset="0"/>
              <a:ea typeface="Times New Roman" panose="02020603050405020304" pitchFamily="18" charset="0"/>
            </a:rPr>
            <a:t>Student work is evaluated on the basis of the following rubric:</a:t>
          </a:r>
        </a:p>
        <a:p>
          <a:pPr marL="0" marR="0"/>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Depth of insight, clarity of thought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Independent, innovative, critical thinking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Essay structure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Transition between parts, clarity and logic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Spelling, grammar, adherence to instructions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The assignment is worth 25 points.</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9525</xdr:colOff>
      <xdr:row>36</xdr:row>
      <xdr:rowOff>9525</xdr:rowOff>
    </xdr:from>
    <xdr:to>
      <xdr:col>9</xdr:col>
      <xdr:colOff>571500</xdr:colOff>
      <xdr:row>59</xdr:row>
      <xdr:rowOff>9525</xdr:rowOff>
    </xdr:to>
    <xdr:sp macro="" textlink="">
      <xdr:nvSpPr>
        <xdr:cNvPr id="2" name="TextBox 1">
          <a:extLst>
            <a:ext uri="{FF2B5EF4-FFF2-40B4-BE49-F238E27FC236}">
              <a16:creationId xmlns:a16="http://schemas.microsoft.com/office/drawing/2014/main" id="{00000000-0008-0000-4A00-000002000000}"/>
            </a:ext>
          </a:extLst>
        </xdr:cNvPr>
        <xdr:cNvSpPr txBox="1"/>
      </xdr:nvSpPr>
      <xdr:spPr>
        <a:xfrm>
          <a:off x="9525" y="7277100"/>
          <a:ext cx="6153150" cy="438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6.1 Source Course – CM A422 – Sustainability in the Built Environment</a:t>
          </a:r>
        </a:p>
        <a:p>
          <a:pPr marL="0" marR="0" algn="just">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r>
            <a:rPr lang="en-US" sz="1100" b="1">
              <a:effectLst/>
              <a:latin typeface="Times New Roman" panose="02020603050405020304" pitchFamily="18" charset="0"/>
              <a:ea typeface="Times New Roman" panose="02020603050405020304" pitchFamily="18" charset="0"/>
            </a:rPr>
            <a:t>Assessment Data 6.1</a:t>
          </a:r>
          <a:r>
            <a:rPr lang="en-US" sz="1100">
              <a:effectLst/>
              <a:latin typeface="Times New Roman" panose="02020603050405020304" pitchFamily="18" charset="0"/>
              <a:ea typeface="Times New Roman" panose="02020603050405020304" pitchFamily="18" charset="0"/>
            </a:rPr>
            <a:t> –  </a:t>
          </a:r>
        </a:p>
        <a:p>
          <a:pPr marL="0" marR="0"/>
          <a:endParaRPr lang="en-US" sz="1100">
            <a:effectLst/>
            <a:latin typeface="Times New Roman" panose="02020603050405020304" pitchFamily="18" charset="0"/>
            <a:ea typeface="Times New Roman" panose="02020603050405020304" pitchFamily="18" charset="0"/>
          </a:endParaRPr>
        </a:p>
        <a:p>
          <a:pPr marL="0" marR="0"/>
          <a:r>
            <a:rPr lang="en-US" sz="1100">
              <a:effectLst/>
              <a:latin typeface="Times New Roman" panose="02020603050405020304" pitchFamily="18" charset="0"/>
              <a:ea typeface="Times New Roman" panose="02020603050405020304" pitchFamily="18" charset="0"/>
            </a:rPr>
            <a:t>Assignment:  Writing Assignment 3</a:t>
          </a:r>
        </a:p>
        <a:p>
          <a:pPr marL="0" marR="0"/>
          <a:endParaRPr lang="en-US" sz="1100">
            <a:effectLst/>
            <a:latin typeface="Times New Roman" panose="02020603050405020304" pitchFamily="18" charset="0"/>
            <a:ea typeface="Times New Roman" panose="02020603050405020304" pitchFamily="18" charset="0"/>
          </a:endParaRPr>
        </a:p>
        <a:p>
          <a:pPr marL="0" marR="0"/>
          <a:r>
            <a:rPr lang="en-US" sz="1100">
              <a:effectLst/>
              <a:latin typeface="Times New Roman" panose="02020603050405020304" pitchFamily="18" charset="0"/>
              <a:ea typeface="Times New Roman" panose="02020603050405020304" pitchFamily="18" charset="0"/>
            </a:rPr>
            <a:t>Students are asked to read Holmes Rolston, III’s essay entitled “Environmental Ethics” (</a:t>
          </a:r>
          <a:r>
            <a:rPr lang="en-US" sz="1100" i="1">
              <a:effectLst/>
              <a:latin typeface="Times New Roman" panose="02020603050405020304" pitchFamily="18" charset="0"/>
              <a:ea typeface="Times New Roman" panose="02020603050405020304" pitchFamily="18" charset="0"/>
            </a:rPr>
            <a:t>The Blackwell Companion to Philosophy</a:t>
          </a:r>
          <a:r>
            <a:rPr lang="en-US" sz="1100">
              <a:effectLst/>
              <a:latin typeface="Times New Roman" panose="02020603050405020304" pitchFamily="18" charset="0"/>
              <a:ea typeface="Times New Roman" panose="02020603050405020304" pitchFamily="18" charset="0"/>
            </a:rPr>
            <a:t>, 2</a:t>
          </a:r>
          <a:r>
            <a:rPr lang="en-US" sz="1100" baseline="30000">
              <a:effectLst/>
              <a:latin typeface="Times New Roman" panose="02020603050405020304" pitchFamily="18" charset="0"/>
              <a:ea typeface="Times New Roman" panose="02020603050405020304" pitchFamily="18" charset="0"/>
            </a:rPr>
            <a:t>nd</a:t>
          </a:r>
          <a:r>
            <a:rPr lang="en-US" sz="1100">
              <a:effectLst/>
              <a:latin typeface="Times New Roman" panose="02020603050405020304" pitchFamily="18" charset="0"/>
              <a:ea typeface="Times New Roman" panose="02020603050405020304" pitchFamily="18" charset="0"/>
            </a:rPr>
            <a:t> ed. Nicholas Bunnin and E.P. Tsui-James, Oxford: Blackwell Publishing, 2003). The essay considers the ethical responsibility that humans have </a:t>
          </a:r>
          <a:r>
            <a:rPr lang="en-US" sz="1100" i="1">
              <a:effectLst/>
              <a:latin typeface="Times New Roman" panose="02020603050405020304" pitchFamily="18" charset="0"/>
              <a:ea typeface="Times New Roman" panose="02020603050405020304" pitchFamily="18" charset="0"/>
            </a:rPr>
            <a:t>vis-à-vis</a:t>
          </a:r>
          <a:r>
            <a:rPr lang="en-US" sz="1100">
              <a:effectLst/>
              <a:latin typeface="Times New Roman" panose="02020603050405020304" pitchFamily="18" charset="0"/>
              <a:ea typeface="Times New Roman" panose="02020603050405020304" pitchFamily="18" charset="0"/>
            </a:rPr>
            <a:t> the natural environment. Questions arise as to environmental health and quality and the social responsibility to protect the environment as a shared resources. Rolston proposes that flora, fauna, animal species, ecosystems, and the earth have basic rights that should be protected by the same kinds of ethical considerations that humans extend to each other. As participants in the transformation of the natural environment through construction activities, students are asked to analyze the implications of Rolston’s philosophy in relation to the established ethical framework of utilitarianism (ethical decisions based on consideration of the what is the greatest good for the greatest number of people) and Kantian moral theory (ethical decisions based on the fulfillment of one’s duty).</a:t>
          </a:r>
        </a:p>
        <a:p>
          <a:pPr marL="0" marR="0"/>
          <a:endParaRPr lang="en-US" sz="1100">
            <a:effectLst/>
            <a:latin typeface="Times New Roman" panose="02020603050405020304" pitchFamily="18" charset="0"/>
            <a:ea typeface="Times New Roman" panose="02020603050405020304" pitchFamily="18" charset="0"/>
          </a:endParaRPr>
        </a:p>
        <a:p>
          <a:pPr marL="0" marR="0"/>
          <a:r>
            <a:rPr lang="en-US" sz="1100">
              <a:effectLst/>
              <a:latin typeface="Times New Roman" panose="02020603050405020304" pitchFamily="18" charset="0"/>
              <a:ea typeface="Times New Roman" panose="02020603050405020304" pitchFamily="18" charset="0"/>
            </a:rPr>
            <a:t>Student work is evaluated on the basis of the following rubric:</a:t>
          </a:r>
        </a:p>
        <a:p>
          <a:pPr marL="0" marR="0"/>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Depth of insight, clarity of thought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Independent, innovative, critical thinking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Essay structure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Transition between parts, clarity and logic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Spelling, grammar, adherence to instructions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The assignment is worth 25 points.</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9525</xdr:colOff>
      <xdr:row>36</xdr:row>
      <xdr:rowOff>9525</xdr:rowOff>
    </xdr:from>
    <xdr:to>
      <xdr:col>9</xdr:col>
      <xdr:colOff>571500</xdr:colOff>
      <xdr:row>59</xdr:row>
      <xdr:rowOff>9525</xdr:rowOff>
    </xdr:to>
    <xdr:sp macro="" textlink="">
      <xdr:nvSpPr>
        <xdr:cNvPr id="2" name="TextBox 1">
          <a:extLst>
            <a:ext uri="{FF2B5EF4-FFF2-40B4-BE49-F238E27FC236}">
              <a16:creationId xmlns:a16="http://schemas.microsoft.com/office/drawing/2014/main" id="{00000000-0008-0000-4B00-000002000000}"/>
            </a:ext>
          </a:extLst>
        </xdr:cNvPr>
        <xdr:cNvSpPr txBox="1"/>
      </xdr:nvSpPr>
      <xdr:spPr>
        <a:xfrm>
          <a:off x="9525" y="7858125"/>
          <a:ext cx="6153150" cy="438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6.1 Source Course – CM A422 – Sustainability in the Built Environment</a:t>
          </a:r>
        </a:p>
        <a:p>
          <a:pPr marL="0" marR="0" algn="just">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r>
            <a:rPr lang="en-US" sz="1100" b="1">
              <a:effectLst/>
              <a:latin typeface="Times New Roman" panose="02020603050405020304" pitchFamily="18" charset="0"/>
              <a:ea typeface="Times New Roman" panose="02020603050405020304" pitchFamily="18" charset="0"/>
            </a:rPr>
            <a:t>Assessment Data 6.1</a:t>
          </a:r>
          <a:r>
            <a:rPr lang="en-US" sz="1100">
              <a:effectLst/>
              <a:latin typeface="Times New Roman" panose="02020603050405020304" pitchFamily="18" charset="0"/>
              <a:ea typeface="Times New Roman" panose="02020603050405020304" pitchFamily="18" charset="0"/>
            </a:rPr>
            <a:t> –  </a:t>
          </a:r>
        </a:p>
        <a:p>
          <a:pPr marL="0" marR="0"/>
          <a:endParaRPr lang="en-US" sz="1100">
            <a:effectLst/>
            <a:latin typeface="Times New Roman" panose="02020603050405020304" pitchFamily="18" charset="0"/>
            <a:ea typeface="Times New Roman" panose="02020603050405020304" pitchFamily="18" charset="0"/>
          </a:endParaRPr>
        </a:p>
        <a:p>
          <a:pPr marL="0" marR="0"/>
          <a:r>
            <a:rPr lang="en-US" sz="1100">
              <a:effectLst/>
              <a:latin typeface="Times New Roman" panose="02020603050405020304" pitchFamily="18" charset="0"/>
              <a:ea typeface="Times New Roman" panose="02020603050405020304" pitchFamily="18" charset="0"/>
            </a:rPr>
            <a:t>Assignment:  Writing Assignment 3</a:t>
          </a:r>
        </a:p>
        <a:p>
          <a:pPr marL="0" marR="0"/>
          <a:endParaRPr lang="en-US" sz="1100">
            <a:effectLst/>
            <a:latin typeface="Times New Roman" panose="02020603050405020304" pitchFamily="18" charset="0"/>
            <a:ea typeface="Times New Roman" panose="02020603050405020304" pitchFamily="18" charset="0"/>
          </a:endParaRPr>
        </a:p>
        <a:p>
          <a:pPr marL="0" marR="0"/>
          <a:r>
            <a:rPr lang="en-US" sz="1100">
              <a:effectLst/>
              <a:latin typeface="Times New Roman" panose="02020603050405020304" pitchFamily="18" charset="0"/>
              <a:ea typeface="Times New Roman" panose="02020603050405020304" pitchFamily="18" charset="0"/>
            </a:rPr>
            <a:t>Students are asked to read Holmes Rolston, III’s essay entitled “Environmental Ethics” (</a:t>
          </a:r>
          <a:r>
            <a:rPr lang="en-US" sz="1100" i="1">
              <a:effectLst/>
              <a:latin typeface="Times New Roman" panose="02020603050405020304" pitchFamily="18" charset="0"/>
              <a:ea typeface="Times New Roman" panose="02020603050405020304" pitchFamily="18" charset="0"/>
            </a:rPr>
            <a:t>The Blackwell Companion to Philosophy</a:t>
          </a:r>
          <a:r>
            <a:rPr lang="en-US" sz="1100">
              <a:effectLst/>
              <a:latin typeface="Times New Roman" panose="02020603050405020304" pitchFamily="18" charset="0"/>
              <a:ea typeface="Times New Roman" panose="02020603050405020304" pitchFamily="18" charset="0"/>
            </a:rPr>
            <a:t>, 2</a:t>
          </a:r>
          <a:r>
            <a:rPr lang="en-US" sz="1100" baseline="30000">
              <a:effectLst/>
              <a:latin typeface="Times New Roman" panose="02020603050405020304" pitchFamily="18" charset="0"/>
              <a:ea typeface="Times New Roman" panose="02020603050405020304" pitchFamily="18" charset="0"/>
            </a:rPr>
            <a:t>nd</a:t>
          </a:r>
          <a:r>
            <a:rPr lang="en-US" sz="1100">
              <a:effectLst/>
              <a:latin typeface="Times New Roman" panose="02020603050405020304" pitchFamily="18" charset="0"/>
              <a:ea typeface="Times New Roman" panose="02020603050405020304" pitchFamily="18" charset="0"/>
            </a:rPr>
            <a:t> ed. Nicholas Bunnin and E.P. Tsui-James, Oxford: Blackwell Publishing, 2003). The essay considers the ethical responsibility that humans have </a:t>
          </a:r>
          <a:r>
            <a:rPr lang="en-US" sz="1100" i="1">
              <a:effectLst/>
              <a:latin typeface="Times New Roman" panose="02020603050405020304" pitchFamily="18" charset="0"/>
              <a:ea typeface="Times New Roman" panose="02020603050405020304" pitchFamily="18" charset="0"/>
            </a:rPr>
            <a:t>vis-à-vis</a:t>
          </a:r>
          <a:r>
            <a:rPr lang="en-US" sz="1100">
              <a:effectLst/>
              <a:latin typeface="Times New Roman" panose="02020603050405020304" pitchFamily="18" charset="0"/>
              <a:ea typeface="Times New Roman" panose="02020603050405020304" pitchFamily="18" charset="0"/>
            </a:rPr>
            <a:t> the natural environment. Questions arise as to environmental health and quality and the social responsibility to protect the environment as a shared resources. Rolston proposes that flora, fauna, animal species, ecosystems, and the earth have basic rights that should be protected by the same kinds of ethical considerations that humans extend to each other. As participants in the transformation of the natural environment through construction activities, students are asked to analyze the implications of Rolston’s philosophy in relation to the established ethical framework of utilitarianism (ethical decisions based on consideration of the what is the greatest good for the greatest number of people) and Kantian moral theory (ethical decisions based on the fulfillment of one’s duty).</a:t>
          </a:r>
        </a:p>
        <a:p>
          <a:pPr marL="0" marR="0"/>
          <a:endParaRPr lang="en-US" sz="1100">
            <a:effectLst/>
            <a:latin typeface="Times New Roman" panose="02020603050405020304" pitchFamily="18" charset="0"/>
            <a:ea typeface="Times New Roman" panose="02020603050405020304" pitchFamily="18" charset="0"/>
          </a:endParaRPr>
        </a:p>
        <a:p>
          <a:pPr marL="0" marR="0"/>
          <a:r>
            <a:rPr lang="en-US" sz="1100">
              <a:effectLst/>
              <a:latin typeface="Times New Roman" panose="02020603050405020304" pitchFamily="18" charset="0"/>
              <a:ea typeface="Times New Roman" panose="02020603050405020304" pitchFamily="18" charset="0"/>
            </a:rPr>
            <a:t>Student work is evaluated on the basis of the following rubric:</a:t>
          </a:r>
        </a:p>
        <a:p>
          <a:pPr marL="0" marR="0"/>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Depth of insight, clarity of thought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Independent, innovative, critical thinking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Essay structure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Transition between parts, clarity and logic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Spelling, grammar, adherence to instructions (20%)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0">
              <a:effectLst/>
              <a:latin typeface="Times New Roman" panose="02020603050405020304" pitchFamily="18" charset="0"/>
              <a:ea typeface="Times New Roman" panose="02020603050405020304" pitchFamily="18" charset="0"/>
            </a:rPr>
            <a:t>The assignment is worth 25 points.</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36</xdr:row>
      <xdr:rowOff>180975</xdr:rowOff>
    </xdr:from>
    <xdr:to>
      <xdr:col>9</xdr:col>
      <xdr:colOff>542925</xdr:colOff>
      <xdr:row>59</xdr:row>
      <xdr:rowOff>123825</xdr:rowOff>
    </xdr:to>
    <xdr:sp macro="" textlink="">
      <xdr:nvSpPr>
        <xdr:cNvPr id="2" name="TextBox 1">
          <a:extLst>
            <a:ext uri="{FF2B5EF4-FFF2-40B4-BE49-F238E27FC236}">
              <a16:creationId xmlns:a16="http://schemas.microsoft.com/office/drawing/2014/main" id="{00000000-0008-0000-4F00-000002000000}"/>
            </a:ext>
          </a:extLst>
        </xdr:cNvPr>
        <xdr:cNvSpPr txBox="1"/>
      </xdr:nvSpPr>
      <xdr:spPr>
        <a:xfrm>
          <a:off x="0" y="7372350"/>
          <a:ext cx="6162675" cy="432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6.2 Source Course –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6.2</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Writing Assignment 1</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Through assigned reading materials, students are introduced to concepts associated with sustainable construction. These include resource efficiency, population densities, consumption patterns, transportation energy consumption, climate related impacts, depletion of natural resources, cost differentials associated with sustainable “green” materials, construction industry trends, life-cycle assessment, and the role that corporate and personal responsibility play in constructing the built environment. These factors impact industry participants in ways that challenge the traditional quantitative analysis based primarily on time and cost. These factors call for a more nuanced analysis of qualitative issues based on ethical considerations of what constitutes a “good” decision for a construction project. This assignment asks students to explore how natural factors (including human nature) impose limitations on the construction industry and what this implies for the decision making process of industry professionals.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Evaluation of student work is based on the following rubric:</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Is the paper accurate and thoughtful?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Does the paper exhibit information literacy and independent research?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Is the paper structured properly?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Are presentation guidelines followed?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Are assignment instructions followed (word count, font size, etc.)? (20%)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36</xdr:row>
      <xdr:rowOff>180975</xdr:rowOff>
    </xdr:from>
    <xdr:to>
      <xdr:col>9</xdr:col>
      <xdr:colOff>542925</xdr:colOff>
      <xdr:row>59</xdr:row>
      <xdr:rowOff>123825</xdr:rowOff>
    </xdr:to>
    <xdr:sp macro="" textlink="">
      <xdr:nvSpPr>
        <xdr:cNvPr id="2" name="TextBox 1">
          <a:extLst>
            <a:ext uri="{FF2B5EF4-FFF2-40B4-BE49-F238E27FC236}">
              <a16:creationId xmlns:a16="http://schemas.microsoft.com/office/drawing/2014/main" id="{00000000-0008-0000-5000-000002000000}"/>
            </a:ext>
          </a:extLst>
        </xdr:cNvPr>
        <xdr:cNvSpPr txBox="1"/>
      </xdr:nvSpPr>
      <xdr:spPr>
        <a:xfrm>
          <a:off x="0" y="7372350"/>
          <a:ext cx="6162675" cy="432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6.2 Source Course –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6.2</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Writing Assignment 1</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Through assigned reading materials, students are introduced to concepts associated with sustainable construction. These include resource efficiency, population densities, consumption patterns, transportation energy consumption, climate related impacts, depletion of natural resources, cost differentials associated with sustainable “green” materials, construction industry trends, life-cycle assessment, and the role that corporate and personal responsibility play in constructing the built environment. These factors impact industry participants in ways that challenge the traditional quantitative analysis based primarily on time and cost. These factors call for a more nuanced analysis of qualitative issues based on ethical considerations of what constitutes a “good” decision for a construction project. This assignment asks students to explore how natural factors (including human nature) impose limitations on the construction industry and what this implies for the decision making process of industry professionals.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Evaluation of student work is based on the following rubric:</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Is the paper accurate and thoughtful?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Does the paper exhibit information literacy and independent research?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Is the paper structured properly?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Are presentation guidelines followed?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Are assignment instructions followed (word count, font size, etc.)? (20%)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514350</xdr:colOff>
      <xdr:row>28</xdr:row>
      <xdr:rowOff>38100</xdr:rowOff>
    </xdr:from>
    <xdr:to>
      <xdr:col>3</xdr:col>
      <xdr:colOff>466725</xdr:colOff>
      <xdr:row>33</xdr:row>
      <xdr:rowOff>114300</xdr:rowOff>
    </xdr:to>
    <xdr:cxnSp macro="">
      <xdr:nvCxnSpPr>
        <xdr:cNvPr id="3" name="Straight Arrow Connector 2">
          <a:extLst>
            <a:ext uri="{FF2B5EF4-FFF2-40B4-BE49-F238E27FC236}">
              <a16:creationId xmlns:a16="http://schemas.microsoft.com/office/drawing/2014/main" id="{00000000-0008-0000-0600-000003000000}"/>
            </a:ext>
          </a:extLst>
        </xdr:cNvPr>
        <xdr:cNvCxnSpPr/>
      </xdr:nvCxnSpPr>
      <xdr:spPr>
        <a:xfrm flipH="1" flipV="1">
          <a:off x="1476375" y="5610225"/>
          <a:ext cx="561975" cy="1057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19050</xdr:colOff>
      <xdr:row>33</xdr:row>
      <xdr:rowOff>133350</xdr:rowOff>
    </xdr:from>
    <xdr:to>
      <xdr:col>9</xdr:col>
      <xdr:colOff>561975</xdr:colOff>
      <xdr:row>56</xdr:row>
      <xdr:rowOff>57150</xdr:rowOff>
    </xdr:to>
    <xdr:sp macro="" textlink="">
      <xdr:nvSpPr>
        <xdr:cNvPr id="3" name="TextBox 2">
          <a:extLst>
            <a:ext uri="{FF2B5EF4-FFF2-40B4-BE49-F238E27FC236}">
              <a16:creationId xmlns:a16="http://schemas.microsoft.com/office/drawing/2014/main" id="{00000000-0008-0000-5100-000003000000}"/>
            </a:ext>
          </a:extLst>
        </xdr:cNvPr>
        <xdr:cNvSpPr txBox="1"/>
      </xdr:nvSpPr>
      <xdr:spPr>
        <a:xfrm>
          <a:off x="19050" y="6743700"/>
          <a:ext cx="6162675" cy="430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6.2 Source Course – CM A422 – Sustainability in the Built Environment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6.2</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Writing Assignment 1</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Through assigned reading materials, students are introduced to concepts associated with sustainable construction. These include resource efficiency, population densities, consumption patterns, transportation energy consumption, climate related impacts, depletion of natural resources, cost differentials associated with sustainable “green” materials, construction industry trends, life-cycle assessment, and the role that corporate and personal responsibility play in constructing the built environment. These factors impact industry participants in ways that challenge the traditional quantitative analysis based primarily on time and cost. These factors call for a more nuanced analysis of qualitative issues based on ethical considerations of what constitutes a “good” decision for a construction project. This assignment asks students to explore how natural factors (including human nature) impose limitations on the construction industry and what this implies for the decision making process of industry professionals.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Evaluation of student work is based on the following rubric:</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Is the paper accurate and thoughtful?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Does the paper exhibit information literacy and independent research?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Is the paper structured properly?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Are presentation guidelines followed?  (20%)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Are assignment instructions followed (word count, font size, etc.)? (20%)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14</xdr:col>
          <xdr:colOff>561975</xdr:colOff>
          <xdr:row>79</xdr:row>
          <xdr:rowOff>38100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52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xdr:from>
      <xdr:col>0</xdr:col>
      <xdr:colOff>28575</xdr:colOff>
      <xdr:row>45</xdr:row>
      <xdr:rowOff>114300</xdr:rowOff>
    </xdr:from>
    <xdr:to>
      <xdr:col>9</xdr:col>
      <xdr:colOff>495300</xdr:colOff>
      <xdr:row>65</xdr:row>
      <xdr:rowOff>19050</xdr:rowOff>
    </xdr:to>
    <xdr:sp macro="" textlink="">
      <xdr:nvSpPr>
        <xdr:cNvPr id="2" name="TextBox 1">
          <a:extLst>
            <a:ext uri="{FF2B5EF4-FFF2-40B4-BE49-F238E27FC236}">
              <a16:creationId xmlns:a16="http://schemas.microsoft.com/office/drawing/2014/main" id="{00000000-0008-0000-5300-000002000000}"/>
            </a:ext>
          </a:extLst>
        </xdr:cNvPr>
        <xdr:cNvSpPr txBox="1"/>
      </xdr:nvSpPr>
      <xdr:spPr>
        <a:xfrm>
          <a:off x="28575" y="9067800"/>
          <a:ext cx="5791200" cy="393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7.1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7.1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Analyze Construction Documents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xdr:txBody>
    </xdr:sp>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11</xdr:col>
          <xdr:colOff>114300</xdr:colOff>
          <xdr:row>58</xdr:row>
          <xdr:rowOff>47625</xdr:rowOff>
        </xdr:to>
        <xdr:sp macro="" textlink="">
          <xdr:nvSpPr>
            <xdr:cNvPr id="1686529" name="Object 1" hidden="1">
              <a:extLst>
                <a:ext uri="{63B3BB69-23CF-44E3-9099-C40C66FF867C}">
                  <a14:compatExt spid="_x0000_s1686529"/>
                </a:ext>
                <a:ext uri="{FF2B5EF4-FFF2-40B4-BE49-F238E27FC236}">
                  <a16:creationId xmlns:a16="http://schemas.microsoft.com/office/drawing/2014/main" id="{00000000-0008-0000-5400-000001BC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xdr:from>
      <xdr:col>0</xdr:col>
      <xdr:colOff>28575</xdr:colOff>
      <xdr:row>45</xdr:row>
      <xdr:rowOff>114300</xdr:rowOff>
    </xdr:from>
    <xdr:to>
      <xdr:col>9</xdr:col>
      <xdr:colOff>495300</xdr:colOff>
      <xdr:row>65</xdr:row>
      <xdr:rowOff>19050</xdr:rowOff>
    </xdr:to>
    <xdr:sp macro="" textlink="">
      <xdr:nvSpPr>
        <xdr:cNvPr id="2" name="TextBox 1">
          <a:extLst>
            <a:ext uri="{FF2B5EF4-FFF2-40B4-BE49-F238E27FC236}">
              <a16:creationId xmlns:a16="http://schemas.microsoft.com/office/drawing/2014/main" id="{00000000-0008-0000-5500-000002000000}"/>
            </a:ext>
          </a:extLst>
        </xdr:cNvPr>
        <xdr:cNvSpPr txBox="1"/>
      </xdr:nvSpPr>
      <xdr:spPr>
        <a:xfrm>
          <a:off x="28575" y="9067800"/>
          <a:ext cx="5791200" cy="393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7.1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7.1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Analyze Construction Documents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xdr:txBody>
    </xdr:sp>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49</xdr:row>
          <xdr:rowOff>180975</xdr:rowOff>
        </xdr:from>
        <xdr:to>
          <xdr:col>15</xdr:col>
          <xdr:colOff>38100</xdr:colOff>
          <xdr:row>56</xdr:row>
          <xdr:rowOff>152400</xdr:rowOff>
        </xdr:to>
        <xdr:sp macro="" textlink="">
          <xdr:nvSpPr>
            <xdr:cNvPr id="1197058" name="Object 2" hidden="1">
              <a:extLst>
                <a:ext uri="{63B3BB69-23CF-44E3-9099-C40C66FF867C}">
                  <a14:compatExt spid="_x0000_s1197058"/>
                </a:ext>
                <a:ext uri="{FF2B5EF4-FFF2-40B4-BE49-F238E27FC236}">
                  <a16:creationId xmlns:a16="http://schemas.microsoft.com/office/drawing/2014/main" id="{00000000-0008-0000-5600-000002441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114300</xdr:colOff>
          <xdr:row>48</xdr:row>
          <xdr:rowOff>142875</xdr:rowOff>
        </xdr:to>
        <xdr:sp macro="" textlink="">
          <xdr:nvSpPr>
            <xdr:cNvPr id="1197059" name="Object 3" hidden="1">
              <a:extLst>
                <a:ext uri="{63B3BB69-23CF-44E3-9099-C40C66FF867C}">
                  <a14:compatExt spid="_x0000_s1197059"/>
                </a:ext>
                <a:ext uri="{FF2B5EF4-FFF2-40B4-BE49-F238E27FC236}">
                  <a16:creationId xmlns:a16="http://schemas.microsoft.com/office/drawing/2014/main" id="{00000000-0008-0000-5600-000003441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6.xml><?xml version="1.0" encoding="utf-8"?>
<xdr:wsDr xmlns:xdr="http://schemas.openxmlformats.org/drawingml/2006/spreadsheetDrawing" xmlns:a="http://schemas.openxmlformats.org/drawingml/2006/main">
  <xdr:twoCellAnchor>
    <xdr:from>
      <xdr:col>0</xdr:col>
      <xdr:colOff>28575</xdr:colOff>
      <xdr:row>45</xdr:row>
      <xdr:rowOff>114300</xdr:rowOff>
    </xdr:from>
    <xdr:to>
      <xdr:col>9</xdr:col>
      <xdr:colOff>495300</xdr:colOff>
      <xdr:row>65</xdr:row>
      <xdr:rowOff>19050</xdr:rowOff>
    </xdr:to>
    <xdr:sp macro="" textlink="">
      <xdr:nvSpPr>
        <xdr:cNvPr id="2" name="TextBox 1">
          <a:extLst>
            <a:ext uri="{FF2B5EF4-FFF2-40B4-BE49-F238E27FC236}">
              <a16:creationId xmlns:a16="http://schemas.microsoft.com/office/drawing/2014/main" id="{00000000-0008-0000-5700-000002000000}"/>
            </a:ext>
          </a:extLst>
        </xdr:cNvPr>
        <xdr:cNvSpPr txBox="1"/>
      </xdr:nvSpPr>
      <xdr:spPr>
        <a:xfrm>
          <a:off x="28575" y="9067800"/>
          <a:ext cx="5791200" cy="393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7.1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7.1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Analyze Construction Documents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the Fall 2017 class, three (3) students were assigned the Analyze Construction Documents topic.  All three students received a score of 240 points or higher.  </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10</xdr:col>
      <xdr:colOff>166674</xdr:colOff>
      <xdr:row>64</xdr:row>
      <xdr:rowOff>0</xdr:rowOff>
    </xdr:to>
    <xdr:pic>
      <xdr:nvPicPr>
        <xdr:cNvPr id="2" name="Picture 1">
          <a:extLst>
            <a:ext uri="{FF2B5EF4-FFF2-40B4-BE49-F238E27FC236}">
              <a16:creationId xmlns:a16="http://schemas.microsoft.com/office/drawing/2014/main" id="{00000000-0008-0000-5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220200"/>
          <a:ext cx="6824649" cy="357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142875</xdr:colOff>
      <xdr:row>45</xdr:row>
      <xdr:rowOff>104775</xdr:rowOff>
    </xdr:from>
    <xdr:to>
      <xdr:col>9</xdr:col>
      <xdr:colOff>514350</xdr:colOff>
      <xdr:row>58</xdr:row>
      <xdr:rowOff>28575</xdr:rowOff>
    </xdr:to>
    <xdr:sp macro="" textlink="">
      <xdr:nvSpPr>
        <xdr:cNvPr id="2" name="TextBox 1">
          <a:extLst>
            <a:ext uri="{FF2B5EF4-FFF2-40B4-BE49-F238E27FC236}">
              <a16:creationId xmlns:a16="http://schemas.microsoft.com/office/drawing/2014/main" id="{00000000-0008-0000-5900-000002000000}"/>
            </a:ext>
          </a:extLst>
        </xdr:cNvPr>
        <xdr:cNvSpPr txBox="1"/>
      </xdr:nvSpPr>
      <xdr:spPr>
        <a:xfrm>
          <a:off x="142875" y="8991600"/>
          <a:ext cx="5991225" cy="3019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7.2 Source Course – CM A301 – Construction Project Management II</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7.2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Risk Register</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Construction Project Management II focuses on all aspects of construction project management.  This assignment focuses on the potential impact of risk considerations in the planning phase and continued  management of a construction project.  Students were asked to create a Risk Management Plan based upon the Mallard Lane Parking Garage project.  They were instructed to utilize a Risk Register (Excel spreadsheet) and identify / list ten (10) risks associated with this construction project.  The final deliverable needs to include the following areas:  Risk Identifier, Risk Description, Risk Trigger, Probability, Impact, Score, Ownership, Mitigation and Residual Risk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a:t>
          </a:r>
        </a:p>
        <a:p>
          <a:endParaRPr lang="en-US" sz="1100"/>
        </a:p>
      </xdr:txBody>
    </xdr:sp>
    <xdr:clientData/>
  </xdr:twoCellAnchor>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11</xdr:col>
          <xdr:colOff>76200</xdr:colOff>
          <xdr:row>67</xdr:row>
          <xdr:rowOff>180975</xdr:rowOff>
        </xdr:to>
        <xdr:sp macro="" textlink="">
          <xdr:nvSpPr>
            <xdr:cNvPr id="1692673" name="Object 1" hidden="1">
              <a:extLst>
                <a:ext uri="{63B3BB69-23CF-44E3-9099-C40C66FF867C}">
                  <a14:compatExt spid="_x0000_s1692673"/>
                </a:ext>
                <a:ext uri="{FF2B5EF4-FFF2-40B4-BE49-F238E27FC236}">
                  <a16:creationId xmlns:a16="http://schemas.microsoft.com/office/drawing/2014/main" id="{00000000-0008-0000-5A00-000001D4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261938</xdr:colOff>
      <xdr:row>45</xdr:row>
      <xdr:rowOff>71437</xdr:rowOff>
    </xdr:from>
    <xdr:to>
      <xdr:col>10</xdr:col>
      <xdr:colOff>128588</xdr:colOff>
      <xdr:row>49</xdr:row>
      <xdr:rowOff>309562</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61938" y="8920162"/>
          <a:ext cx="5743575" cy="2628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just">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1.2 Source Course – AET A242 – Mechanical, Electrical &amp; Plumbing Systems</a:t>
          </a:r>
          <a:endParaRPr lang="en-US" sz="12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Assessment Data 1.2</a:t>
          </a: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 </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Assignment:  </a:t>
          </a:r>
          <a:r>
            <a:rPr lang="en-US" sz="1100" u="sng">
              <a:effectLst/>
              <a:latin typeface="Times New Roman" panose="02020603050405020304" pitchFamily="18" charset="0"/>
              <a:ea typeface="Times New Roman" panose="02020603050405020304" pitchFamily="18" charset="0"/>
            </a:rPr>
            <a:t>PROJECT 9:  INNOVATIVE MECHANICAL &amp; ELECTRICAL SYSTEMS</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nSpc>
              <a:spcPct val="115000"/>
            </a:lnSpc>
            <a:spcBef>
              <a:spcPts val="0"/>
            </a:spcBef>
            <a:spcAft>
              <a:spcPts val="80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Project 9 is the culminating assignment for the course. After studying an array of mechanical, electrical, and plumbing systems throughout the semester, students were given the opportunity to choose a topic related to innovative, emerging mechanical or electrical systems that interested them. They were required to write a research paper that investigated their area of interest. Students could choose a topic from a list of identified innovative technologies or propose a topic of their own. They were also required to compose a Powerpoint presentation that graphically and verbally communicated the results of their investigation.  </a:t>
          </a:r>
          <a:endParaRPr lang="en-US" sz="1100">
            <a:effectLst/>
            <a:ea typeface="Calibri" panose="020F0502020204030204" pitchFamily="34" charset="0"/>
            <a:cs typeface="Times New Roman" panose="02020603050405020304" pitchFamily="18" charset="0"/>
          </a:endParaRPr>
        </a:p>
      </xdr:txBody>
    </xdr:sp>
    <xdr:clientData/>
  </xdr:twoCellAnchor>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11</xdr:col>
          <xdr:colOff>476250</xdr:colOff>
          <xdr:row>52</xdr:row>
          <xdr:rowOff>85725</xdr:rowOff>
        </xdr:to>
        <xdr:sp macro="" textlink="">
          <xdr:nvSpPr>
            <xdr:cNvPr id="1201153" name="Object 1" hidden="1">
              <a:extLst>
                <a:ext uri="{63B3BB69-23CF-44E3-9099-C40C66FF867C}">
                  <a14:compatExt spid="_x0000_s1201153"/>
                </a:ext>
                <a:ext uri="{FF2B5EF4-FFF2-40B4-BE49-F238E27FC236}">
                  <a16:creationId xmlns:a16="http://schemas.microsoft.com/office/drawing/2014/main" id="{00000000-0008-0000-5B00-000001541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1.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11</xdr:col>
      <xdr:colOff>76200</xdr:colOff>
      <xdr:row>60</xdr:row>
      <xdr:rowOff>180975</xdr:rowOff>
    </xdr:to>
    <xdr:pic>
      <xdr:nvPicPr>
        <xdr:cNvPr id="3" name="Picture 2">
          <a:extLst>
            <a:ext uri="{FF2B5EF4-FFF2-40B4-BE49-F238E27FC236}">
              <a16:creationId xmlns:a16="http://schemas.microsoft.com/office/drawing/2014/main" id="{00000000-0008-0000-5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9124950"/>
          <a:ext cx="630555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142875</xdr:colOff>
      <xdr:row>45</xdr:row>
      <xdr:rowOff>104775</xdr:rowOff>
    </xdr:from>
    <xdr:to>
      <xdr:col>9</xdr:col>
      <xdr:colOff>514350</xdr:colOff>
      <xdr:row>58</xdr:row>
      <xdr:rowOff>28575</xdr:rowOff>
    </xdr:to>
    <xdr:sp macro="" textlink="">
      <xdr:nvSpPr>
        <xdr:cNvPr id="3" name="TextBox 2">
          <a:extLst>
            <a:ext uri="{FF2B5EF4-FFF2-40B4-BE49-F238E27FC236}">
              <a16:creationId xmlns:a16="http://schemas.microsoft.com/office/drawing/2014/main" id="{00000000-0008-0000-5D00-000003000000}"/>
            </a:ext>
          </a:extLst>
        </xdr:cNvPr>
        <xdr:cNvSpPr txBox="1"/>
      </xdr:nvSpPr>
      <xdr:spPr>
        <a:xfrm>
          <a:off x="142875" y="8991600"/>
          <a:ext cx="5991225" cy="3019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7.2 Source Course – CM A301 – Construction Project Management II</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7.2</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solidFill>
                <a:srgbClr val="FF0000"/>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Risk Register</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Construction Project Management II focuses on all aspects of construction project management.  This assignment focuses on the potential impact of risk considerations in the planning phase and continued  management of a construction project.  Students were asked to create a Risk Management Plan based upon the Mallard Lane Parking Garage project.  They were instructed to utilize a Risk Register (Excel spreadsheet) and identify / list ten (10) risks associated with this construction project.  The final deliverable needs to include the following areas:  Risk Identifier, Risk Description, Risk Trigger, Probability, Impact, Score, Ownership, Mitigation and Residual Risk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100 points.</a:t>
          </a:r>
        </a:p>
        <a:p>
          <a:endParaRPr lang="en-US" sz="1100"/>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10</xdr:col>
      <xdr:colOff>428625</xdr:colOff>
      <xdr:row>78</xdr:row>
      <xdr:rowOff>124543</xdr:rowOff>
    </xdr:to>
    <xdr:pic>
      <xdr:nvPicPr>
        <xdr:cNvPr id="2" name="Picture 1">
          <a:extLst>
            <a:ext uri="{FF2B5EF4-FFF2-40B4-BE49-F238E27FC236}">
              <a16:creationId xmlns:a16="http://schemas.microsoft.com/office/drawing/2014/main" id="{00000000-0008-0000-5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134475"/>
          <a:ext cx="7324725" cy="774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104775</xdr:colOff>
      <xdr:row>45</xdr:row>
      <xdr:rowOff>57150</xdr:rowOff>
    </xdr:from>
    <xdr:to>
      <xdr:col>9</xdr:col>
      <xdr:colOff>733425</xdr:colOff>
      <xdr:row>71</xdr:row>
      <xdr:rowOff>238125</xdr:rowOff>
    </xdr:to>
    <xdr:sp macro="" textlink="">
      <xdr:nvSpPr>
        <xdr:cNvPr id="3" name="TextBox 2">
          <a:extLst>
            <a:ext uri="{FF2B5EF4-FFF2-40B4-BE49-F238E27FC236}">
              <a16:creationId xmlns:a16="http://schemas.microsoft.com/office/drawing/2014/main" id="{00000000-0008-0000-5F00-000003000000}"/>
            </a:ext>
          </a:extLst>
        </xdr:cNvPr>
        <xdr:cNvSpPr txBox="1"/>
      </xdr:nvSpPr>
      <xdr:spPr>
        <a:xfrm>
          <a:off x="104775" y="8943975"/>
          <a:ext cx="6372225" cy="669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7.3 Source Course – CM A450 – Construction Management Professional Practice</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7.3</a:t>
          </a:r>
          <a:r>
            <a:rPr lang="en-US" sz="1100">
              <a:effectLst/>
              <a:latin typeface="Times New Roman" panose="02020603050405020304" pitchFamily="18" charset="0"/>
              <a:ea typeface="Times New Roman" panose="02020603050405020304" pitchFamily="18" charset="0"/>
            </a:rPr>
            <a:t> –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Project 2 / Construction Phasing Plan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course is based on a Request for Proposal from the Anchorage School District for an upgrade to Sand Lake Elementary School.  The class is divided into teams of 4 students each.  The RFP requests a CM @ Risk method of delivery based on 35% design documents including pre-construction services.  A proposal is developed by each team in response to the selection criteria in the RFP.</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To respond to the RFP student teams must create a </a:t>
          </a:r>
          <a:r>
            <a:rPr lang="en-US" sz="1100" i="1">
              <a:effectLst/>
              <a:latin typeface="Times New Roman" panose="02020603050405020304" pitchFamily="18" charset="0"/>
              <a:ea typeface="Times New Roman" panose="02020603050405020304" pitchFamily="18" charset="0"/>
            </a:rPr>
            <a:t>Construction Phasing Plan (Project 2)</a:t>
          </a:r>
          <a:r>
            <a:rPr lang="en-US" sz="1100">
              <a:effectLst/>
              <a:latin typeface="Times New Roman" panose="02020603050405020304" pitchFamily="18" charset="0"/>
              <a:ea typeface="Times New Roman" panose="02020603050405020304" pitchFamily="18" charset="0"/>
            </a:rPr>
            <a:t>.  Students must read all drawings and specifications to establish construction sequence requirements.  The project is an occupied site during the school year and has specific milestones and temporary facility requirements.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 grading rubric is used to score each Construction Phasing Plan.  This rubric is included in the course syllabus and is explained to the class.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050" b="1">
              <a:effectLst/>
              <a:latin typeface="Calibri" panose="020F0502020204030204" pitchFamily="34" charset="0"/>
              <a:ea typeface="Times New Roman" panose="02020603050405020304" pitchFamily="18" charset="0"/>
            </a:rPr>
            <a:t>CM A450 - CM Professional Practice</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b="1">
              <a:effectLst/>
              <a:latin typeface="Calibri" panose="020F0502020204030204" pitchFamily="34" charset="0"/>
              <a:ea typeface="Times New Roman" panose="02020603050405020304" pitchFamily="18" charset="0"/>
            </a:rPr>
            <a:t>Project 2 Construction Phasing Plan - Grading Rubric</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1050" b="1">
              <a:effectLst/>
              <a:latin typeface="Calibri" panose="020F0502020204030204" pitchFamily="34" charset="0"/>
              <a:ea typeface="Times New Roman" panose="02020603050405020304" pitchFamily="18" charset="0"/>
            </a:rPr>
            <a:t>			         Possible</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1050" b="1">
              <a:effectLst/>
              <a:latin typeface="Calibri" panose="020F0502020204030204" pitchFamily="34" charset="0"/>
              <a:ea typeface="Times New Roman" panose="02020603050405020304" pitchFamily="18" charset="0"/>
            </a:rPr>
            <a:t>			        Points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Phase 1 - Existing Site       Final Phase - Final Site Plan		7</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Clear sequence of renovation, demo, new constr.		                            30</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Replace space that is out of service		                            15</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Dates on plans - Clearly indicate SUMMER ops			8</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Fencing and Gates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Parking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Vehicle circulation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Pedestrian circulation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Student drop off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Bus loading and unloading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Traffic control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Access to existing and new school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Maintain required exits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050">
              <a:effectLst/>
              <a:latin typeface="Calibri" panose="020F0502020204030204" pitchFamily="34" charset="0"/>
              <a:ea typeface="Times New Roman" panose="02020603050405020304" pitchFamily="18" charset="0"/>
            </a:rPr>
            <a:t>Fire lane					9</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900" b="1">
              <a:effectLst/>
              <a:latin typeface="Times New Roman" panose="02020603050405020304" pitchFamily="18" charset="0"/>
              <a:ea typeface="Times New Roman" panose="02020603050405020304" pitchFamily="18" charset="0"/>
            </a:rPr>
            <a:t>TOTAL				                           </a:t>
          </a:r>
          <a:r>
            <a:rPr lang="en-US" sz="1050" b="1">
              <a:effectLst/>
              <a:latin typeface="Calibri" panose="020F0502020204030204" pitchFamily="34" charset="0"/>
              <a:ea typeface="Times New Roman" panose="02020603050405020304" pitchFamily="18" charset="0"/>
            </a:rPr>
            <a:t>150</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150 points.</a:t>
          </a:r>
        </a:p>
        <a:p>
          <a:endParaRPr lang="en-US" sz="1100"/>
        </a:p>
      </xdr:txBody>
    </xdr:sp>
    <xdr:clientData/>
  </xdr:twoCellAnchor>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10</xdr:col>
          <xdr:colOff>228600</xdr:colOff>
          <xdr:row>50</xdr:row>
          <xdr:rowOff>0</xdr:rowOff>
        </xdr:to>
        <xdr:sp macro="" textlink="">
          <xdr:nvSpPr>
            <xdr:cNvPr id="1639425" name="Object 1" hidden="1">
              <a:extLst>
                <a:ext uri="{63B3BB69-23CF-44E3-9099-C40C66FF867C}">
                  <a14:compatExt spid="_x0000_s1639425"/>
                </a:ext>
                <a:ext uri="{FF2B5EF4-FFF2-40B4-BE49-F238E27FC236}">
                  <a16:creationId xmlns:a16="http://schemas.microsoft.com/office/drawing/2014/main" id="{00000000-0008-0000-6000-000001041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10</xdr:col>
          <xdr:colOff>228600</xdr:colOff>
          <xdr:row>50</xdr:row>
          <xdr:rowOff>0</xdr:rowOff>
        </xdr:to>
        <xdr:sp macro="" textlink="">
          <xdr:nvSpPr>
            <xdr:cNvPr id="1157121" name="Object 1" hidden="1">
              <a:extLst>
                <a:ext uri="{63B3BB69-23CF-44E3-9099-C40C66FF867C}">
                  <a14:compatExt spid="_x0000_s1157121"/>
                </a:ext>
                <a:ext uri="{FF2B5EF4-FFF2-40B4-BE49-F238E27FC236}">
                  <a16:creationId xmlns:a16="http://schemas.microsoft.com/office/drawing/2014/main" id="{00000000-0008-0000-6100-000001A8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46</xdr:row>
          <xdr:rowOff>57150</xdr:rowOff>
        </xdr:from>
        <xdr:to>
          <xdr:col>10</xdr:col>
          <xdr:colOff>247650</xdr:colOff>
          <xdr:row>52</xdr:row>
          <xdr:rowOff>123825</xdr:rowOff>
        </xdr:to>
        <xdr:sp macro="" textlink="">
          <xdr:nvSpPr>
            <xdr:cNvPr id="475139" name="Object 3" hidden="1">
              <a:extLst>
                <a:ext uri="{63B3BB69-23CF-44E3-9099-C40C66FF867C}">
                  <a14:compatExt spid="_x0000_s475139"/>
                </a:ext>
                <a:ext uri="{FF2B5EF4-FFF2-40B4-BE49-F238E27FC236}">
                  <a16:creationId xmlns:a16="http://schemas.microsoft.com/office/drawing/2014/main" id="{00000000-0008-0000-6200-0000034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16</xdr:col>
          <xdr:colOff>190500</xdr:colOff>
          <xdr:row>50</xdr:row>
          <xdr:rowOff>66675</xdr:rowOff>
        </xdr:to>
        <xdr:sp macro="" textlink="">
          <xdr:nvSpPr>
            <xdr:cNvPr id="355332" name="Object 4" hidden="1">
              <a:extLst>
                <a:ext uri="{63B3BB69-23CF-44E3-9099-C40C66FF867C}">
                  <a14:compatExt spid="_x0000_s355332"/>
                </a:ext>
                <a:ext uri="{FF2B5EF4-FFF2-40B4-BE49-F238E27FC236}">
                  <a16:creationId xmlns:a16="http://schemas.microsoft.com/office/drawing/2014/main" id="{00000000-0008-0000-6300-0000046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9.xml><?xml version="1.0" encoding="utf-8"?>
<xdr:wsDr xmlns:xdr="http://schemas.openxmlformats.org/drawingml/2006/spreadsheetDrawing" xmlns:a="http://schemas.openxmlformats.org/drawingml/2006/main">
  <xdr:twoCellAnchor>
    <xdr:from>
      <xdr:col>0</xdr:col>
      <xdr:colOff>85725</xdr:colOff>
      <xdr:row>43</xdr:row>
      <xdr:rowOff>123825</xdr:rowOff>
    </xdr:from>
    <xdr:to>
      <xdr:col>9</xdr:col>
      <xdr:colOff>533400</xdr:colOff>
      <xdr:row>65</xdr:row>
      <xdr:rowOff>133351</xdr:rowOff>
    </xdr:to>
    <xdr:sp macro="" textlink="">
      <xdr:nvSpPr>
        <xdr:cNvPr id="3" name="TextBox 2">
          <a:extLst>
            <a:ext uri="{FF2B5EF4-FFF2-40B4-BE49-F238E27FC236}">
              <a16:creationId xmlns:a16="http://schemas.microsoft.com/office/drawing/2014/main" id="{00000000-0008-0000-6400-000003000000}"/>
            </a:ext>
          </a:extLst>
        </xdr:cNvPr>
        <xdr:cNvSpPr txBox="1"/>
      </xdr:nvSpPr>
      <xdr:spPr>
        <a:xfrm>
          <a:off x="85725" y="8782050"/>
          <a:ext cx="6029325" cy="5248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8.1 Source Course – AET A102 – Methods of Building Construction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8.1</a:t>
          </a: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solidFill>
                <a:srgbClr val="548DD4"/>
              </a:solidFill>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Group Case Study Building Analysis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i="1">
              <a:effectLst/>
              <a:latin typeface="Times New Roman" panose="02020603050405020304" pitchFamily="18" charset="0"/>
              <a:ea typeface="Times New Roman" panose="02020603050405020304" pitchFamily="18" charset="0"/>
            </a:rPr>
            <a:t>Methods of Building Construction</a:t>
          </a:r>
          <a:r>
            <a:rPr lang="en-US" sz="1100">
              <a:effectLst/>
              <a:latin typeface="Times New Roman" panose="02020603050405020304" pitchFamily="18" charset="0"/>
              <a:ea typeface="Times New Roman" panose="02020603050405020304" pitchFamily="18" charset="0"/>
            </a:rPr>
            <a:t> introduces basic knowledge of building materials, systems, and assemblies. The class focus is on current, commonly used methods and materials. Research assignments are intended to supplement students’ understanding of the range of methods and materials available within the construction industry. The </a:t>
          </a:r>
          <a:r>
            <a:rPr lang="en-US" sz="1100" i="1">
              <a:effectLst/>
              <a:latin typeface="Times New Roman" panose="02020603050405020304" pitchFamily="18" charset="0"/>
              <a:ea typeface="Times New Roman" panose="02020603050405020304" pitchFamily="18" charset="0"/>
            </a:rPr>
            <a:t>Group Case Study Building Analysis</a:t>
          </a:r>
          <a:r>
            <a:rPr lang="en-US" sz="1100">
              <a:effectLst/>
              <a:latin typeface="Times New Roman" panose="02020603050405020304" pitchFamily="18" charset="0"/>
              <a:ea typeface="Times New Roman" panose="02020603050405020304" pitchFamily="18" charset="0"/>
            </a:rPr>
            <a:t> assignment is intended to familiarize students with the methods and materials of building construction through direct observation, research, and analysis. Students are assigned to teams and asked to select an existing structure in Anchorage, Alaska.  The team will write a research paper and present their findings to the class using presentation media (preferably Powerpoint).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This assignment is worth 500 points based on the following rubric: </a:t>
          </a:r>
        </a:p>
        <a:p>
          <a:pPr marL="0" marR="0">
            <a:lnSpc>
              <a:spcPct val="115000"/>
            </a:lnSpc>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nSpc>
              <a:spcPct val="115000"/>
            </a:lnSpc>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a:t>
          </a:r>
        </a:p>
        <a:p>
          <a:pPr marL="0" marR="0">
            <a:lnSpc>
              <a:spcPct val="115000"/>
            </a:lnSpc>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CRITERIA                                                                                                                        POINTS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Final Written Report:                                                                                                              200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8 to 10 pages, typed, double spaced, Arial font, size 12 / one paper submitted per team</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Visual Documentation:                                                                                                           200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PowerPoint Slide Deck / minimum of 20 to 30 slides with images</a:t>
          </a:r>
        </a:p>
        <a:p>
          <a:pPr marL="0" marR="0" algn="ctr">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In-Class Presentation:                                                                                                             100</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Oral Group Presentation        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Peer Review                           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261938</xdr:colOff>
      <xdr:row>45</xdr:row>
      <xdr:rowOff>71437</xdr:rowOff>
    </xdr:from>
    <xdr:to>
      <xdr:col>10</xdr:col>
      <xdr:colOff>128588</xdr:colOff>
      <xdr:row>49</xdr:row>
      <xdr:rowOff>309562</xdr:rowOff>
    </xdr:to>
    <xdr:sp macro="" textlink="">
      <xdr:nvSpPr>
        <xdr:cNvPr id="3" name="TextBox 1">
          <a:extLst>
            <a:ext uri="{FF2B5EF4-FFF2-40B4-BE49-F238E27FC236}">
              <a16:creationId xmlns:a16="http://schemas.microsoft.com/office/drawing/2014/main" id="{00000000-0008-0000-0800-000003000000}"/>
            </a:ext>
          </a:extLst>
        </xdr:cNvPr>
        <xdr:cNvSpPr txBox="1"/>
      </xdr:nvSpPr>
      <xdr:spPr>
        <a:xfrm>
          <a:off x="261938" y="8905875"/>
          <a:ext cx="5819775" cy="261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just">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1.2 Source Course – AET A242 – Mechanical, Electrical &amp; Plumbing Systems</a:t>
          </a:r>
          <a:endParaRPr lang="en-US" sz="12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Assessment Data 1.2</a:t>
          </a: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 </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Assignment:  </a:t>
          </a:r>
          <a:r>
            <a:rPr lang="en-US" sz="1100" u="sng">
              <a:effectLst/>
              <a:latin typeface="Times New Roman" panose="02020603050405020304" pitchFamily="18" charset="0"/>
              <a:ea typeface="Times New Roman" panose="02020603050405020304" pitchFamily="18" charset="0"/>
            </a:rPr>
            <a:t>PROJECT 9:  INNOVATIVE MECHANICAL &amp; ELECTRICAL SYSTEMS</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nSpc>
              <a:spcPct val="115000"/>
            </a:lnSpc>
            <a:spcBef>
              <a:spcPts val="0"/>
            </a:spcBef>
            <a:spcAft>
              <a:spcPts val="800"/>
            </a:spcAft>
          </a:pPr>
          <a:r>
            <a:rPr lang="en-US" sz="1100">
              <a:effectLst/>
              <a:latin typeface="Times New Roman" panose="02020603050405020304" pitchFamily="18" charset="0"/>
              <a:ea typeface="Times New Roman" panose="02020603050405020304" pitchFamily="18" charset="0"/>
              <a:cs typeface="Times New Roman" panose="02020603050405020304" pitchFamily="18" charset="0"/>
            </a:rPr>
            <a:t>Project 9 is the culminating assignment for the course. After studying an array of mechanical, electrical, and plumbing systems throughout the semester, students were given the opportunity to choose a topic related to innovative, emerging mechanical or electrical systems that interested them. They were required to write a research paper that investigated their area of interest. Students could choose a topic from a list of identified innovative technologies or propose a topic of their own. They were also required to compose a Powerpoint presentation that graphically and verbally communicated the results of their investigation.  </a:t>
          </a:r>
          <a:endParaRPr lang="en-US" sz="1100">
            <a:effectLst/>
            <a:ea typeface="Calibri" panose="020F0502020204030204" pitchFamily="34" charset="0"/>
            <a:cs typeface="Times New Roman" panose="02020603050405020304" pitchFamily="18" charset="0"/>
          </a:endParaRPr>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43</xdr:row>
      <xdr:rowOff>238124</xdr:rowOff>
    </xdr:from>
    <xdr:to>
      <xdr:col>10</xdr:col>
      <xdr:colOff>171450</xdr:colOff>
      <xdr:row>61</xdr:row>
      <xdr:rowOff>2657</xdr:rowOff>
    </xdr:to>
    <xdr:pic>
      <xdr:nvPicPr>
        <xdr:cNvPr id="2" name="Picture 1">
          <a:extLst>
            <a:ext uri="{FF2B5EF4-FFF2-40B4-BE49-F238E27FC236}">
              <a16:creationId xmlns:a16="http://schemas.microsoft.com/office/drawing/2014/main" id="{00000000-0008-0000-6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896349"/>
          <a:ext cx="7067550" cy="4050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238124</xdr:rowOff>
    </xdr:from>
    <xdr:to>
      <xdr:col>10</xdr:col>
      <xdr:colOff>457200</xdr:colOff>
      <xdr:row>88</xdr:row>
      <xdr:rowOff>120990</xdr:rowOff>
    </xdr:to>
    <xdr:pic>
      <xdr:nvPicPr>
        <xdr:cNvPr id="3" name="Picture 2">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stretch>
          <a:fillRect/>
        </a:stretch>
      </xdr:blipFill>
      <xdr:spPr>
        <a:xfrm>
          <a:off x="0" y="13182599"/>
          <a:ext cx="7353300" cy="631224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0</xdr:colOff>
          <xdr:row>79</xdr:row>
          <xdr:rowOff>171450</xdr:rowOff>
        </xdr:to>
        <xdr:sp macro="" textlink="">
          <xdr:nvSpPr>
            <xdr:cNvPr id="1859585" name="Object 1" hidden="1">
              <a:extLst>
                <a:ext uri="{63B3BB69-23CF-44E3-9099-C40C66FF867C}">
                  <a14:compatExt spid="_x0000_s1859585"/>
                </a:ext>
                <a:ext uri="{FF2B5EF4-FFF2-40B4-BE49-F238E27FC236}">
                  <a16:creationId xmlns:a16="http://schemas.microsoft.com/office/drawing/2014/main" id="{00000000-0008-0000-6800-000001601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51</xdr:row>
          <xdr:rowOff>171450</xdr:rowOff>
        </xdr:from>
        <xdr:to>
          <xdr:col>11</xdr:col>
          <xdr:colOff>485775</xdr:colOff>
          <xdr:row>53</xdr:row>
          <xdr:rowOff>0</xdr:rowOff>
        </xdr:to>
        <xdr:sp macro="" textlink="">
          <xdr:nvSpPr>
            <xdr:cNvPr id="1610753" name="Object 1" hidden="1">
              <a:extLst>
                <a:ext uri="{63B3BB69-23CF-44E3-9099-C40C66FF867C}">
                  <a14:compatExt spid="_x0000_s1610753"/>
                </a:ext>
                <a:ext uri="{FF2B5EF4-FFF2-40B4-BE49-F238E27FC236}">
                  <a16:creationId xmlns:a16="http://schemas.microsoft.com/office/drawing/2014/main" id="{00000000-0008-0000-6900-00000194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3.xml><?xml version="1.0" encoding="utf-8"?>
<xdr:wsDr xmlns:xdr="http://schemas.openxmlformats.org/drawingml/2006/spreadsheetDrawing" xmlns:a="http://schemas.openxmlformats.org/drawingml/2006/main">
  <xdr:twoCellAnchor>
    <xdr:from>
      <xdr:col>0</xdr:col>
      <xdr:colOff>76200</xdr:colOff>
      <xdr:row>45</xdr:row>
      <xdr:rowOff>85725</xdr:rowOff>
    </xdr:from>
    <xdr:to>
      <xdr:col>9</xdr:col>
      <xdr:colOff>495300</xdr:colOff>
      <xdr:row>78</xdr:row>
      <xdr:rowOff>0</xdr:rowOff>
    </xdr:to>
    <xdr:sp macro="" textlink="">
      <xdr:nvSpPr>
        <xdr:cNvPr id="2" name="TextBox 1">
          <a:extLst>
            <a:ext uri="{FF2B5EF4-FFF2-40B4-BE49-F238E27FC236}">
              <a16:creationId xmlns:a16="http://schemas.microsoft.com/office/drawing/2014/main" id="{00000000-0008-0000-6A00-000002000000}"/>
            </a:ext>
          </a:extLst>
        </xdr:cNvPr>
        <xdr:cNvSpPr txBox="1"/>
      </xdr:nvSpPr>
      <xdr:spPr>
        <a:xfrm>
          <a:off x="76200" y="9039225"/>
          <a:ext cx="5762625" cy="6467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8.2 Source Course – CM A460 – Construction Equipment Management and Methods</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8.2</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Curricula Project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The </a:t>
          </a:r>
          <a:r>
            <a:rPr lang="en-US" sz="1100" i="1">
              <a:effectLst/>
              <a:latin typeface="Times New Roman" panose="02020603050405020304" pitchFamily="18" charset="0"/>
              <a:ea typeface="Times New Roman" panose="02020603050405020304" pitchFamily="18" charset="0"/>
            </a:rPr>
            <a:t>Curricula Project</a:t>
          </a:r>
          <a:r>
            <a:rPr lang="en-US" sz="1100">
              <a:effectLst/>
              <a:latin typeface="Times New Roman" panose="02020603050405020304" pitchFamily="18" charset="0"/>
              <a:ea typeface="Times New Roman" panose="02020603050405020304" pitchFamily="18" charset="0"/>
            </a:rPr>
            <a:t> is a research assignment.  Students may select from eight (8) topics, and then prepare a written report and oral presentation.  The report/presentation must include the following points:  Building methods, Building cost, Economical operations, Contingency plans, Construction project obstacles/challenges, and Budget/plan.  Students must also research one piece of construction equipment related to their chosen topic, and demonstrate why this equipment would enhance the quality of the construction project.</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This project is worth 1,200 points per the following rubric: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Grading Rubric</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CRITERIA                                                                                                                 POINTS</a:t>
          </a: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Final Written Report:                                                                                                      700 </a:t>
          </a:r>
        </a:p>
        <a:p>
          <a:pPr marL="342900" marR="0" lvl="0" indent="-342900">
            <a:spcBef>
              <a:spcPts val="0"/>
            </a:spcBef>
            <a:spcAft>
              <a:spcPts val="0"/>
            </a:spcAft>
            <a:buFont typeface="+mj-lt"/>
            <a:buAutoNum type="alphaLcPeriod"/>
          </a:pPr>
          <a:r>
            <a:rPr lang="en-US" sz="1100">
              <a:effectLst/>
              <a:latin typeface="Times New Roman" panose="02020603050405020304" pitchFamily="18" charset="0"/>
              <a:ea typeface="Times New Roman" panose="02020603050405020304" pitchFamily="18" charset="0"/>
            </a:rPr>
            <a:t> Type of Work                                    350 points</a:t>
          </a:r>
        </a:p>
        <a:p>
          <a:pPr marL="228600" marR="0">
            <a:spcBef>
              <a:spcPts val="0"/>
            </a:spcBef>
            <a:spcAft>
              <a:spcPts val="0"/>
            </a:spcAft>
          </a:pPr>
          <a:r>
            <a:rPr lang="en-US" sz="1100">
              <a:effectLst/>
              <a:latin typeface="Times New Roman" panose="02020603050405020304" pitchFamily="18" charset="0"/>
              <a:ea typeface="Times New Roman" panose="02020603050405020304" pitchFamily="18" charset="0"/>
            </a:rPr>
            <a:t>       8 to 10 pages, typed, double spaced, Arial font, size 12, 1” margins </a:t>
          </a:r>
        </a:p>
        <a:p>
          <a:pPr marL="22860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spcBef>
              <a:spcPts val="0"/>
            </a:spcBef>
            <a:spcAft>
              <a:spcPts val="0"/>
            </a:spcAft>
            <a:buFont typeface="+mj-lt"/>
            <a:buAutoNum type="alphaLcPeriod"/>
          </a:pPr>
          <a:r>
            <a:rPr lang="en-US" sz="1100">
              <a:effectLst/>
              <a:latin typeface="Times New Roman" panose="02020603050405020304" pitchFamily="18" charset="0"/>
              <a:ea typeface="Times New Roman" panose="02020603050405020304" pitchFamily="18" charset="0"/>
            </a:rPr>
            <a:t> Equipment                                         350 points</a:t>
          </a:r>
        </a:p>
        <a:p>
          <a:pPr marL="457200" marR="0">
            <a:spcBef>
              <a:spcPts val="0"/>
            </a:spcBef>
            <a:spcAft>
              <a:spcPts val="0"/>
            </a:spcAft>
          </a:pPr>
          <a:r>
            <a:rPr lang="en-US" sz="1100">
              <a:effectLst/>
              <a:latin typeface="Times New Roman" panose="02020603050405020304" pitchFamily="18" charset="0"/>
              <a:ea typeface="Times New Roman" panose="02020603050405020304" pitchFamily="18" charset="0"/>
            </a:rPr>
            <a:t> 8 to 8 pages, typed, double spaced, Arial font, size 12, 1” margins</a:t>
          </a:r>
        </a:p>
        <a:p>
          <a:pPr marL="45720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342900" marR="0" lvl="0" indent="-342900">
            <a:spcBef>
              <a:spcPts val="0"/>
            </a:spcBef>
            <a:spcAft>
              <a:spcPts val="0"/>
            </a:spcAft>
            <a:buFont typeface="+mj-lt"/>
            <a:buAutoNum type="alphaLcPeriod"/>
          </a:pPr>
          <a:r>
            <a:rPr lang="en-US" sz="1100">
              <a:effectLst/>
              <a:latin typeface="Times New Roman" panose="02020603050405020304" pitchFamily="18" charset="0"/>
              <a:ea typeface="Times New Roman" panose="02020603050405020304" pitchFamily="18" charset="0"/>
            </a:rPr>
            <a:t> Report Total</a:t>
          </a:r>
        </a:p>
        <a:p>
          <a:pPr marL="457200" marR="0">
            <a:spcBef>
              <a:spcPts val="0"/>
            </a:spcBef>
            <a:spcAft>
              <a:spcPts val="0"/>
            </a:spcAft>
          </a:pPr>
          <a:r>
            <a:rPr lang="en-US" sz="1100">
              <a:effectLst/>
              <a:latin typeface="Times New Roman" panose="02020603050405020304" pitchFamily="18" charset="0"/>
              <a:ea typeface="Times New Roman" panose="02020603050405020304" pitchFamily="18" charset="0"/>
            </a:rPr>
            <a:t>14 to 18 pages total length</a:t>
          </a:r>
        </a:p>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Presentation:                                                                                                                    500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Type of Work and Equipment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PowerPoint Slide Deck – 20 minutes maximum oral presentation</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*50 extra credit points for using Prezi</a:t>
          </a:r>
        </a:p>
        <a:p>
          <a:pPr marL="0" marR="0" algn="ctr">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TOTAL POINTS                                                                                                        1,200</a:t>
          </a:r>
          <a:endParaRPr lang="en-US" sz="1100">
            <a:effectLst/>
            <a:latin typeface="Times New Roman" panose="02020603050405020304" pitchFamily="18" charset="0"/>
            <a:ea typeface="Times New Roman" panose="02020603050405020304" pitchFamily="18" charset="0"/>
          </a:endParaRPr>
        </a:p>
        <a:p>
          <a:pPr marL="0" marR="0" algn="ctr">
            <a:spcBef>
              <a:spcPts val="0"/>
            </a:spcBef>
            <a:spcAft>
              <a:spcPts val="0"/>
            </a:spcAft>
          </a:pPr>
          <a:r>
            <a:rPr lang="en-US" sz="1100" b="1">
              <a:effectLst/>
              <a:latin typeface="Times New Roman" panose="02020603050405020304" pitchFamily="18" charset="0"/>
              <a:ea typeface="Times New Roman" panose="02020603050405020304" pitchFamily="18" charset="0"/>
            </a:rPr>
            <a:t> </a:t>
          </a:r>
          <a:endParaRPr lang="en-US" sz="1100">
            <a:effectLst/>
            <a:latin typeface="Times New Roman" panose="02020603050405020304" pitchFamily="18" charset="0"/>
            <a:ea typeface="Times New Roman" panose="02020603050405020304" pitchFamily="18" charset="0"/>
          </a:endParaRPr>
        </a:p>
        <a:p>
          <a:endParaRPr lang="en-US" sz="1100"/>
        </a:p>
      </xdr:txBody>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44</xdr:row>
      <xdr:rowOff>304799</xdr:rowOff>
    </xdr:from>
    <xdr:to>
      <xdr:col>10</xdr:col>
      <xdr:colOff>288608</xdr:colOff>
      <xdr:row>66</xdr:row>
      <xdr:rowOff>76199</xdr:rowOff>
    </xdr:to>
    <xdr:pic>
      <xdr:nvPicPr>
        <xdr:cNvPr id="3" name="Picture 2">
          <a:extLst>
            <a:ext uri="{FF2B5EF4-FFF2-40B4-BE49-F238E27FC236}">
              <a16:creationId xmlns:a16="http://schemas.microsoft.com/office/drawing/2014/main" id="{00000000-0008-0000-6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953499"/>
          <a:ext cx="6946583"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47625</xdr:colOff>
      <xdr:row>43</xdr:row>
      <xdr:rowOff>85725</xdr:rowOff>
    </xdr:from>
    <xdr:to>
      <xdr:col>9</xdr:col>
      <xdr:colOff>504825</xdr:colOff>
      <xdr:row>52</xdr:row>
      <xdr:rowOff>28575</xdr:rowOff>
    </xdr:to>
    <xdr:sp macro="" textlink="">
      <xdr:nvSpPr>
        <xdr:cNvPr id="3" name="TextBox 2">
          <a:extLst>
            <a:ext uri="{FF2B5EF4-FFF2-40B4-BE49-F238E27FC236}">
              <a16:creationId xmlns:a16="http://schemas.microsoft.com/office/drawing/2014/main" id="{00000000-0008-0000-6C00-000003000000}"/>
            </a:ext>
          </a:extLst>
        </xdr:cNvPr>
        <xdr:cNvSpPr txBox="1"/>
      </xdr:nvSpPr>
      <xdr:spPr>
        <a:xfrm>
          <a:off x="47625" y="8686800"/>
          <a:ext cx="608647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8.3 Source Course – CM A313 – Soils in Construction</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8.3 –</a:t>
          </a:r>
          <a:endParaRPr lang="en-US" sz="1100">
            <a:effectLst/>
            <a:latin typeface="Times New Roman" panose="02020603050405020304" pitchFamily="18" charset="0"/>
            <a:ea typeface="Times New Roman" panose="02020603050405020304" pitchFamily="18" charset="0"/>
          </a:endParaRP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Assignment:  Exam 2</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Exam 2 covers various issues related to soil settlement and compaction.  It examines the student’s knowledge of the impact of soil conditions on the construction project.</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The exam is worth 100 points.</a:t>
          </a:r>
        </a:p>
        <a:p>
          <a:endParaRPr lang="en-US" sz="1100"/>
        </a:p>
      </xdr:txBody>
    </xdr:sp>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xdr:colOff>
      <xdr:row>44</xdr:row>
      <xdr:rowOff>0</xdr:rowOff>
    </xdr:from>
    <xdr:to>
      <xdr:col>10</xdr:col>
      <xdr:colOff>610499</xdr:colOff>
      <xdr:row>51</xdr:row>
      <xdr:rowOff>133350</xdr:rowOff>
    </xdr:to>
    <xdr:pic>
      <xdr:nvPicPr>
        <xdr:cNvPr id="2" name="Picture 1">
          <a:extLst>
            <a:ext uri="{FF2B5EF4-FFF2-40B4-BE49-F238E27FC236}">
              <a16:creationId xmlns:a16="http://schemas.microsoft.com/office/drawing/2014/main" id="{00000000-0008-0000-6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8839200"/>
          <a:ext cx="7506598"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133350</xdr:colOff>
      <xdr:row>45</xdr:row>
      <xdr:rowOff>104775</xdr:rowOff>
    </xdr:from>
    <xdr:to>
      <xdr:col>9</xdr:col>
      <xdr:colOff>552450</xdr:colOff>
      <xdr:row>66</xdr:row>
      <xdr:rowOff>38101</xdr:rowOff>
    </xdr:to>
    <xdr:sp macro="" textlink="">
      <xdr:nvSpPr>
        <xdr:cNvPr id="2" name="TextBox 1">
          <a:extLst>
            <a:ext uri="{FF2B5EF4-FFF2-40B4-BE49-F238E27FC236}">
              <a16:creationId xmlns:a16="http://schemas.microsoft.com/office/drawing/2014/main" id="{00000000-0008-0000-6E00-000002000000}"/>
            </a:ext>
          </a:extLst>
        </xdr:cNvPr>
        <xdr:cNvSpPr txBox="1"/>
      </xdr:nvSpPr>
      <xdr:spPr>
        <a:xfrm>
          <a:off x="133350" y="8963025"/>
          <a:ext cx="6038850" cy="3933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9.1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9.1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Multi-disciplinary Teams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11</xdr:col>
          <xdr:colOff>76200</xdr:colOff>
          <xdr:row>56</xdr:row>
          <xdr:rowOff>28575</xdr:rowOff>
        </xdr:to>
        <xdr:sp macro="" textlink="">
          <xdr:nvSpPr>
            <xdr:cNvPr id="1866753" name="Object 1" hidden="1">
              <a:extLst>
                <a:ext uri="{63B3BB69-23CF-44E3-9099-C40C66FF867C}">
                  <a14:compatExt spid="_x0000_s1866753"/>
                </a:ext>
                <a:ext uri="{FF2B5EF4-FFF2-40B4-BE49-F238E27FC236}">
                  <a16:creationId xmlns:a16="http://schemas.microsoft.com/office/drawing/2014/main" id="{00000000-0008-0000-6F00-0000017C1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9.xml><?xml version="1.0" encoding="utf-8"?>
<xdr:wsDr xmlns:xdr="http://schemas.openxmlformats.org/drawingml/2006/spreadsheetDrawing" xmlns:a="http://schemas.openxmlformats.org/drawingml/2006/main">
  <xdr:twoCellAnchor>
    <xdr:from>
      <xdr:col>0</xdr:col>
      <xdr:colOff>133350</xdr:colOff>
      <xdr:row>45</xdr:row>
      <xdr:rowOff>104775</xdr:rowOff>
    </xdr:from>
    <xdr:to>
      <xdr:col>9</xdr:col>
      <xdr:colOff>552450</xdr:colOff>
      <xdr:row>66</xdr:row>
      <xdr:rowOff>38101</xdr:rowOff>
    </xdr:to>
    <xdr:sp macro="" textlink="">
      <xdr:nvSpPr>
        <xdr:cNvPr id="2" name="TextBox 1">
          <a:extLst>
            <a:ext uri="{FF2B5EF4-FFF2-40B4-BE49-F238E27FC236}">
              <a16:creationId xmlns:a16="http://schemas.microsoft.com/office/drawing/2014/main" id="{00000000-0008-0000-7000-000002000000}"/>
            </a:ext>
          </a:extLst>
        </xdr:cNvPr>
        <xdr:cNvSpPr txBox="1"/>
      </xdr:nvSpPr>
      <xdr:spPr>
        <a:xfrm>
          <a:off x="133350" y="8963025"/>
          <a:ext cx="6038850" cy="3933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9.1 Source Course - CM A301 – Construction Project Management II</a:t>
          </a:r>
        </a:p>
        <a:p>
          <a:pPr marL="0" marR="0" algn="just">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b="1">
              <a:effectLst/>
              <a:latin typeface="Times New Roman" panose="02020603050405020304" pitchFamily="18" charset="0"/>
              <a:ea typeface="Times New Roman" panose="02020603050405020304" pitchFamily="18" charset="0"/>
            </a:rPr>
            <a:t>Assessment Data 9.1</a:t>
          </a:r>
          <a:r>
            <a:rPr lang="en-US" sz="1100">
              <a:effectLst/>
              <a:latin typeface="Times New Roman" panose="02020603050405020304" pitchFamily="18" charset="0"/>
              <a:ea typeface="Times New Roman" panose="02020603050405020304" pitchFamily="18" charset="0"/>
            </a:rPr>
            <a:t> –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Assignment:  Final Project / Multi-disciplinary Teams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For the </a:t>
          </a:r>
          <a:r>
            <a:rPr lang="en-US" sz="1100" i="1">
              <a:effectLst/>
              <a:latin typeface="Times New Roman" panose="02020603050405020304" pitchFamily="18" charset="0"/>
              <a:ea typeface="Times New Roman" panose="02020603050405020304" pitchFamily="18" charset="0"/>
            </a:rPr>
            <a:t>Final Project</a:t>
          </a:r>
          <a:r>
            <a:rPr lang="en-US" sz="1100">
              <a:effectLst/>
              <a:latin typeface="Times New Roman" panose="02020603050405020304" pitchFamily="18" charset="0"/>
              <a:ea typeface="Times New Roman" panose="02020603050405020304" pitchFamily="18" charset="0"/>
            </a:rPr>
            <a:t> in the </a:t>
          </a:r>
          <a:r>
            <a:rPr lang="en-US" sz="1100" i="1">
              <a:effectLst/>
              <a:latin typeface="Times New Roman" panose="02020603050405020304" pitchFamily="18" charset="0"/>
              <a:ea typeface="Times New Roman" panose="02020603050405020304" pitchFamily="18" charset="0"/>
            </a:rPr>
            <a:t>Construction Project Management II</a:t>
          </a:r>
          <a:r>
            <a:rPr lang="en-US" sz="1100">
              <a:effectLst/>
              <a:latin typeface="Times New Roman" panose="02020603050405020304" pitchFamily="18" charset="0"/>
              <a:ea typeface="Times New Roman" panose="02020603050405020304" pitchFamily="18" charset="0"/>
            </a:rPr>
            <a:t> course, the students were assigned one of six construction management-related topics:  Analyze Construction Documents; Project Delivery; Legal Aspects, Project Controls, Multi-disciplinary Teams, and Communication.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In a fictitious scenario, the students receive a request from their boss to prepare an oral presentation, which is to be delivered at the construction management company’s training retreat for new employees.  The presentation must include a Powerpoint slide show to enhance the oral presentation.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Oral presentations should be approximately 10 to 15 minutes in duration.  Elements of POLC and either the demonstration or valuation of at least one of the following: the Pareto Principle and/or Sensitivity Analysis; Communication; Time Management, and Decision Analysis must be included in the presentation.  This assignment is worth 250 points.</a:t>
          </a:r>
        </a:p>
        <a:p>
          <a:pPr marL="0" marR="0">
            <a:spcBef>
              <a:spcPts val="0"/>
            </a:spcBef>
            <a:spcAft>
              <a:spcPts val="0"/>
            </a:spcAft>
          </a:pPr>
          <a:r>
            <a:rPr lang="en-US" sz="1100">
              <a:effectLst/>
              <a:latin typeface="Times New Roman" panose="02020603050405020304" pitchFamily="18" charset="0"/>
              <a:ea typeface="Times New Roman" panose="02020603050405020304" pitchFamily="18" charset="0"/>
            </a:rPr>
            <a:t> </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88.xml"/><Relationship Id="rId1" Type="http://schemas.openxmlformats.org/officeDocument/2006/relationships/printerSettings" Target="../printerSettings/printerSettings93.bin"/><Relationship Id="rId5" Type="http://schemas.openxmlformats.org/officeDocument/2006/relationships/image" Target="../media/image32.emf"/><Relationship Id="rId4" Type="http://schemas.openxmlformats.org/officeDocument/2006/relationships/package" Target="../embeddings/Microsoft_Word_Document21.docx"/></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91.xml"/><Relationship Id="rId1" Type="http://schemas.openxmlformats.org/officeDocument/2006/relationships/printerSettings" Target="../printerSettings/printerSettings98.bin"/><Relationship Id="rId5" Type="http://schemas.openxmlformats.org/officeDocument/2006/relationships/image" Target="../media/image35.emf"/><Relationship Id="rId4" Type="http://schemas.openxmlformats.org/officeDocument/2006/relationships/package" Target="../embeddings/Microsoft_Word_Document22.docx"/></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92.xml"/><Relationship Id="rId1" Type="http://schemas.openxmlformats.org/officeDocument/2006/relationships/printerSettings" Target="../printerSettings/printerSettings99.bin"/><Relationship Id="rId5" Type="http://schemas.openxmlformats.org/officeDocument/2006/relationships/image" Target="../media/image36.emf"/><Relationship Id="rId4" Type="http://schemas.openxmlformats.org/officeDocument/2006/relationships/package" Target="../embeddings/Microsoft_Word_Document23.docx"/></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2.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3.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98.xml"/><Relationship Id="rId1" Type="http://schemas.openxmlformats.org/officeDocument/2006/relationships/printerSettings" Target="../printerSettings/printerSettings104.bin"/><Relationship Id="rId5" Type="http://schemas.openxmlformats.org/officeDocument/2006/relationships/image" Target="../media/image39.emf"/><Relationship Id="rId4" Type="http://schemas.openxmlformats.org/officeDocument/2006/relationships/package" Target="../embeddings/Microsoft_Word_Document24.docx"/></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5.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6.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102.xml"/><Relationship Id="rId1" Type="http://schemas.openxmlformats.org/officeDocument/2006/relationships/printerSettings" Target="../printerSettings/printerSettings109.bin"/><Relationship Id="rId5" Type="http://schemas.openxmlformats.org/officeDocument/2006/relationships/image" Target="../media/image40.emf"/><Relationship Id="rId4" Type="http://schemas.openxmlformats.org/officeDocument/2006/relationships/package" Target="../embeddings/Microsoft_Word_Document25.docx"/></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03.xml"/><Relationship Id="rId1" Type="http://schemas.openxmlformats.org/officeDocument/2006/relationships/printerSettings" Target="../printerSettings/printerSettings110.bin"/><Relationship Id="rId5" Type="http://schemas.openxmlformats.org/officeDocument/2006/relationships/image" Target="../media/image41.emf"/><Relationship Id="rId4" Type="http://schemas.openxmlformats.org/officeDocument/2006/relationships/package" Target="../embeddings/Microsoft_Word_Document26.docx"/></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104.xml"/><Relationship Id="rId1" Type="http://schemas.openxmlformats.org/officeDocument/2006/relationships/printerSettings" Target="../printerSettings/printerSettings111.bin"/><Relationship Id="rId5" Type="http://schemas.openxmlformats.org/officeDocument/2006/relationships/image" Target="../media/image42.emf"/><Relationship Id="rId4" Type="http://schemas.openxmlformats.org/officeDocument/2006/relationships/package" Target="../embeddings/Microsoft_Word_Document27.docx"/></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105.xml"/><Relationship Id="rId1" Type="http://schemas.openxmlformats.org/officeDocument/2006/relationships/printerSettings" Target="../printerSettings/printerSettings112.bin"/><Relationship Id="rId5" Type="http://schemas.openxmlformats.org/officeDocument/2006/relationships/image" Target="../media/image43.emf"/><Relationship Id="rId4" Type="http://schemas.openxmlformats.org/officeDocument/2006/relationships/package" Target="../embeddings/Microsoft_Word_Document28.docx"/></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13.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14.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109.xml"/><Relationship Id="rId1" Type="http://schemas.openxmlformats.org/officeDocument/2006/relationships/printerSettings" Target="../printerSettings/printerSettings115.bin"/><Relationship Id="rId5" Type="http://schemas.openxmlformats.org/officeDocument/2006/relationships/image" Target="../media/image45.emf"/><Relationship Id="rId4" Type="http://schemas.openxmlformats.org/officeDocument/2006/relationships/package" Target="../embeddings/Microsoft_Word_Document29.docx"/></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110.xml"/><Relationship Id="rId1" Type="http://schemas.openxmlformats.org/officeDocument/2006/relationships/printerSettings" Target="../printerSettings/printerSettings116.bin"/><Relationship Id="rId5" Type="http://schemas.openxmlformats.org/officeDocument/2006/relationships/image" Target="../media/image47.emf"/><Relationship Id="rId4" Type="http://schemas.openxmlformats.org/officeDocument/2006/relationships/package" Target="../embeddings/Microsoft_Word_Document30.docx"/></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111.xml"/><Relationship Id="rId1" Type="http://schemas.openxmlformats.org/officeDocument/2006/relationships/printerSettings" Target="../printerSettings/printerSettings117.bin"/><Relationship Id="rId5" Type="http://schemas.openxmlformats.org/officeDocument/2006/relationships/image" Target="../media/image48.emf"/><Relationship Id="rId4" Type="http://schemas.openxmlformats.org/officeDocument/2006/relationships/package" Target="../embeddings/Microsoft_Word_Document31.docx"/></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8.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9.bin"/></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115.xml"/><Relationship Id="rId1" Type="http://schemas.openxmlformats.org/officeDocument/2006/relationships/printerSettings" Target="../printerSettings/printerSettings120.bin"/><Relationship Id="rId5" Type="http://schemas.openxmlformats.org/officeDocument/2006/relationships/image" Target="../media/image52.emf"/><Relationship Id="rId4" Type="http://schemas.openxmlformats.org/officeDocument/2006/relationships/package" Target="../embeddings/Microsoft_Word_Document32.docx"/></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116.xml"/><Relationship Id="rId1" Type="http://schemas.openxmlformats.org/officeDocument/2006/relationships/printerSettings" Target="../printerSettings/printerSettings121.bin"/><Relationship Id="rId5" Type="http://schemas.openxmlformats.org/officeDocument/2006/relationships/image" Target="../media/image53.emf"/><Relationship Id="rId4" Type="http://schemas.openxmlformats.org/officeDocument/2006/relationships/package" Target="../embeddings/Microsoft_Word_Document33.docx"/></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117.xml"/><Relationship Id="rId1" Type="http://schemas.openxmlformats.org/officeDocument/2006/relationships/printerSettings" Target="../printerSettings/printerSettings122.bin"/><Relationship Id="rId5" Type="http://schemas.openxmlformats.org/officeDocument/2006/relationships/image" Target="../media/image54.emf"/><Relationship Id="rId4" Type="http://schemas.openxmlformats.org/officeDocument/2006/relationships/package" Target="../embeddings/Microsoft_Word_Document34.docx"/></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121.xml"/><Relationship Id="rId1" Type="http://schemas.openxmlformats.org/officeDocument/2006/relationships/printerSettings" Target="../printerSettings/printerSettings123.bin"/><Relationship Id="rId5" Type="http://schemas.openxmlformats.org/officeDocument/2006/relationships/image" Target="../media/image57.emf"/><Relationship Id="rId4" Type="http://schemas.openxmlformats.org/officeDocument/2006/relationships/package" Target="../embeddings/Microsoft_Word_Document35.docx"/></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125.xml"/><Relationship Id="rId1" Type="http://schemas.openxmlformats.org/officeDocument/2006/relationships/printerSettings" Target="../printerSettings/printerSettings126.bin"/><Relationship Id="rId5" Type="http://schemas.openxmlformats.org/officeDocument/2006/relationships/image" Target="../media/image60.emf"/><Relationship Id="rId4" Type="http://schemas.openxmlformats.org/officeDocument/2006/relationships/package" Target="../embeddings/Microsoft_Word_Document36.docx"/></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126.xml"/><Relationship Id="rId1" Type="http://schemas.openxmlformats.org/officeDocument/2006/relationships/printerSettings" Target="../printerSettings/printerSettings127.bin"/><Relationship Id="rId5" Type="http://schemas.openxmlformats.org/officeDocument/2006/relationships/image" Target="../media/image61.emf"/><Relationship Id="rId4" Type="http://schemas.openxmlformats.org/officeDocument/2006/relationships/package" Target="../embeddings/Microsoft_Word_Document37.docx"/></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127.xml"/><Relationship Id="rId1" Type="http://schemas.openxmlformats.org/officeDocument/2006/relationships/printerSettings" Target="../printerSettings/printerSettings128.bin"/><Relationship Id="rId5" Type="http://schemas.openxmlformats.org/officeDocument/2006/relationships/image" Target="../media/image62.emf"/><Relationship Id="rId4" Type="http://schemas.openxmlformats.org/officeDocument/2006/relationships/package" Target="../embeddings/Microsoft_Word_Document38.docx"/></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47.xml.rels><?xml version="1.0" encoding="UTF-8" standalone="yes"?>
<Relationships xmlns="http://schemas.openxmlformats.org/package/2006/relationships"><Relationship Id="rId3" Type="http://schemas.openxmlformats.org/officeDocument/2006/relationships/package" Target="../embeddings/Microsoft_Word_Document39.docx"/><Relationship Id="rId2" Type="http://schemas.openxmlformats.org/officeDocument/2006/relationships/vmlDrawing" Target="../drawings/vmlDrawing48.vml"/><Relationship Id="rId1" Type="http://schemas.openxmlformats.org/officeDocument/2006/relationships/drawing" Target="../drawings/drawing131.xml"/><Relationship Id="rId4" Type="http://schemas.openxmlformats.org/officeDocument/2006/relationships/image" Target="../media/image65.emf"/></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133.xml"/><Relationship Id="rId1" Type="http://schemas.openxmlformats.org/officeDocument/2006/relationships/printerSettings" Target="../printerSettings/printerSettings132.bin"/><Relationship Id="rId5" Type="http://schemas.openxmlformats.org/officeDocument/2006/relationships/image" Target="../media/image66.emf"/><Relationship Id="rId4" Type="http://schemas.openxmlformats.org/officeDocument/2006/relationships/package" Target="../embeddings/Microsoft_Word_Document40.docx"/></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3.bin"/></Relationships>
</file>

<file path=xl/worksheets/_rels/sheet15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136.xml"/><Relationship Id="rId1" Type="http://schemas.openxmlformats.org/officeDocument/2006/relationships/printerSettings" Target="../printerSettings/printerSettings134.bin"/><Relationship Id="rId5" Type="http://schemas.openxmlformats.org/officeDocument/2006/relationships/image" Target="../media/image67.emf"/><Relationship Id="rId4" Type="http://schemas.openxmlformats.org/officeDocument/2006/relationships/package" Target="../embeddings/Microsoft_Word_Document41.docx"/></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9.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140.xml"/><Relationship Id="rId1" Type="http://schemas.openxmlformats.org/officeDocument/2006/relationships/printerSettings" Target="../printerSettings/printerSettings139.bin"/><Relationship Id="rId5" Type="http://schemas.openxmlformats.org/officeDocument/2006/relationships/image" Target="../media/image68.emf"/><Relationship Id="rId4" Type="http://schemas.openxmlformats.org/officeDocument/2006/relationships/package" Target="../embeddings/Microsoft_Word_Document42.docx"/></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141.xml"/><Relationship Id="rId1" Type="http://schemas.openxmlformats.org/officeDocument/2006/relationships/printerSettings" Target="../printerSettings/printerSettings140.bin"/><Relationship Id="rId5" Type="http://schemas.openxmlformats.org/officeDocument/2006/relationships/image" Target="../media/image69.emf"/><Relationship Id="rId4" Type="http://schemas.openxmlformats.org/officeDocument/2006/relationships/package" Target="../embeddings/Microsoft_Word_Document43.docx"/></Relationships>
</file>

<file path=xl/worksheets/_rels/sheet161.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142.xml"/><Relationship Id="rId1" Type="http://schemas.openxmlformats.org/officeDocument/2006/relationships/printerSettings" Target="../printerSettings/printerSettings141.bin"/><Relationship Id="rId5" Type="http://schemas.openxmlformats.org/officeDocument/2006/relationships/image" Target="../media/image70.emf"/><Relationship Id="rId4" Type="http://schemas.openxmlformats.org/officeDocument/2006/relationships/package" Target="../embeddings/Microsoft_Word_Document44.docx"/></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2.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3.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4.bin"/></Relationships>
</file>

<file path=xl/worksheets/_rels/sheet16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149.xml"/><Relationship Id="rId1" Type="http://schemas.openxmlformats.org/officeDocument/2006/relationships/printerSettings" Target="../printerSettings/printerSettings145.bin"/><Relationship Id="rId5" Type="http://schemas.openxmlformats.org/officeDocument/2006/relationships/image" Target="../media/image73.emf"/><Relationship Id="rId4" Type="http://schemas.openxmlformats.org/officeDocument/2006/relationships/package" Target="../embeddings/Microsoft_Word_Document45.docx"/></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4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47.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49.bin"/></Relationships>
</file>

<file path=xl/worksheets/_rels/sheet173.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153.xml"/><Relationship Id="rId1" Type="http://schemas.openxmlformats.org/officeDocument/2006/relationships/printerSettings" Target="../printerSettings/printerSettings150.bin"/><Relationship Id="rId5" Type="http://schemas.openxmlformats.org/officeDocument/2006/relationships/image" Target="../media/image74.emf"/><Relationship Id="rId4" Type="http://schemas.openxmlformats.org/officeDocument/2006/relationships/package" Target="../embeddings/Microsoft_Word_Document46.docx"/></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1.bin"/></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2.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54.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55.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56.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1.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2.bin"/></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3.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4.bin"/></Relationships>
</file>

<file path=xl/worksheets/_rels/sheet19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168.xml"/><Relationship Id="rId1" Type="http://schemas.openxmlformats.org/officeDocument/2006/relationships/printerSettings" Target="../printerSettings/printerSettings165.bin"/><Relationship Id="rId5" Type="http://schemas.openxmlformats.org/officeDocument/2006/relationships/image" Target="../media/image78.emf"/><Relationship Id="rId4" Type="http://schemas.openxmlformats.org/officeDocument/2006/relationships/package" Target="../embeddings/Microsoft_Word_Document47.docx"/></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6.bin"/></Relationships>
</file>

<file path=xl/worksheets/_rels/sheet194.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170.xml"/><Relationship Id="rId1" Type="http://schemas.openxmlformats.org/officeDocument/2006/relationships/printerSettings" Target="../printerSettings/printerSettings167.bin"/><Relationship Id="rId5" Type="http://schemas.openxmlformats.org/officeDocument/2006/relationships/image" Target="../media/image79.emf"/><Relationship Id="rId4" Type="http://schemas.openxmlformats.org/officeDocument/2006/relationships/package" Target="../embeddings/Microsoft_Word_Document48.docx"/></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68.bin"/></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97.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173.xml"/><Relationship Id="rId1" Type="http://schemas.openxmlformats.org/officeDocument/2006/relationships/printerSettings" Target="../printerSettings/printerSettings169.bin"/><Relationship Id="rId5" Type="http://schemas.openxmlformats.org/officeDocument/2006/relationships/image" Target="../media/image81.emf"/><Relationship Id="rId4" Type="http://schemas.openxmlformats.org/officeDocument/2006/relationships/package" Target="../embeddings/Microsoft_Word_Document49.docx"/></Relationships>
</file>

<file path=xl/worksheets/_rels/sheet198.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174.xml"/><Relationship Id="rId1" Type="http://schemas.openxmlformats.org/officeDocument/2006/relationships/printerSettings" Target="../printerSettings/printerSettings170.bin"/><Relationship Id="rId5" Type="http://schemas.openxmlformats.org/officeDocument/2006/relationships/image" Target="../media/image82.emf"/><Relationship Id="rId4" Type="http://schemas.openxmlformats.org/officeDocument/2006/relationships/package" Target="../embeddings/Microsoft_Word_Document50.docx"/></Relationships>
</file>

<file path=xl/worksheets/_rels/sheet199.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175.xml"/><Relationship Id="rId1" Type="http://schemas.openxmlformats.org/officeDocument/2006/relationships/printerSettings" Target="../printerSettings/printerSettings171.bin"/><Relationship Id="rId5" Type="http://schemas.openxmlformats.org/officeDocument/2006/relationships/image" Target="../media/image83.emf"/><Relationship Id="rId4" Type="http://schemas.openxmlformats.org/officeDocument/2006/relationships/package" Target="../embeddings/Microsoft_Word_Document51.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176.xml"/><Relationship Id="rId1" Type="http://schemas.openxmlformats.org/officeDocument/2006/relationships/printerSettings" Target="../printerSettings/printerSettings172.bin"/><Relationship Id="rId5" Type="http://schemas.openxmlformats.org/officeDocument/2006/relationships/image" Target="../media/image84.emf"/><Relationship Id="rId4" Type="http://schemas.openxmlformats.org/officeDocument/2006/relationships/package" Target="../embeddings/Microsoft_Word_Document52.docx"/></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3.bin"/></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4.bin"/></Relationships>
</file>

<file path=xl/worksheets/_rels/sheet20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180.xml"/><Relationship Id="rId1" Type="http://schemas.openxmlformats.org/officeDocument/2006/relationships/printerSettings" Target="../printerSettings/printerSettings175.bin"/><Relationship Id="rId5" Type="http://schemas.openxmlformats.org/officeDocument/2006/relationships/image" Target="../media/image86.emf"/><Relationship Id="rId4" Type="http://schemas.openxmlformats.org/officeDocument/2006/relationships/package" Target="../embeddings/Microsoft_Word_Document53.docx"/></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6.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77.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78.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79.bin"/></Relationships>
</file>

<file path=xl/worksheets/_rels/sheet20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185.xml"/><Relationship Id="rId1" Type="http://schemas.openxmlformats.org/officeDocument/2006/relationships/printerSettings" Target="../printerSettings/printerSettings180.bin"/><Relationship Id="rId5" Type="http://schemas.openxmlformats.org/officeDocument/2006/relationships/image" Target="../media/image88.emf"/><Relationship Id="rId4" Type="http://schemas.openxmlformats.org/officeDocument/2006/relationships/package" Target="../embeddings/Microsoft_Word_Document54.docx"/></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186.xml"/><Relationship Id="rId1" Type="http://schemas.openxmlformats.org/officeDocument/2006/relationships/printerSettings" Target="../printerSettings/printerSettings181.bin"/><Relationship Id="rId5" Type="http://schemas.openxmlformats.org/officeDocument/2006/relationships/image" Target="../media/image89.emf"/><Relationship Id="rId4" Type="http://schemas.openxmlformats.org/officeDocument/2006/relationships/package" Target="../embeddings/Microsoft_Word_Document55.docx"/></Relationships>
</file>

<file path=xl/worksheets/_rels/sheet21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187.xml"/><Relationship Id="rId1" Type="http://schemas.openxmlformats.org/officeDocument/2006/relationships/printerSettings" Target="../printerSettings/printerSettings182.bin"/><Relationship Id="rId5" Type="http://schemas.openxmlformats.org/officeDocument/2006/relationships/image" Target="../media/image90.emf"/><Relationship Id="rId4" Type="http://schemas.openxmlformats.org/officeDocument/2006/relationships/package" Target="../embeddings/Microsoft_Word_Document56.docx"/></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3.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4.bin"/></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217.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193.xml"/><Relationship Id="rId1" Type="http://schemas.openxmlformats.org/officeDocument/2006/relationships/printerSettings" Target="../printerSettings/printerSettings185.bin"/><Relationship Id="rId5" Type="http://schemas.openxmlformats.org/officeDocument/2006/relationships/image" Target="../media/image93.emf"/><Relationship Id="rId4" Type="http://schemas.openxmlformats.org/officeDocument/2006/relationships/package" Target="../embeddings/Microsoft_Word_Document57.docx"/></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8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88.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89.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0.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1.bin"/></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26.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201.xml"/><Relationship Id="rId1" Type="http://schemas.openxmlformats.org/officeDocument/2006/relationships/printerSettings" Target="../printerSettings/printerSettings192.bin"/><Relationship Id="rId5" Type="http://schemas.openxmlformats.org/officeDocument/2006/relationships/image" Target="../media/image94.emf"/><Relationship Id="rId4" Type="http://schemas.openxmlformats.org/officeDocument/2006/relationships/package" Target="../embeddings/Microsoft_Word_Document58.docx"/></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93.bin"/></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29.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204.xml"/><Relationship Id="rId1" Type="http://schemas.openxmlformats.org/officeDocument/2006/relationships/printerSettings" Target="../printerSettings/printerSettings194.bin"/><Relationship Id="rId5" Type="http://schemas.openxmlformats.org/officeDocument/2006/relationships/image" Target="../media/image95.emf"/><Relationship Id="rId4" Type="http://schemas.openxmlformats.org/officeDocument/2006/relationships/package" Target="../embeddings/Microsoft_Word_Document59.docx"/></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30.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205.xml"/><Relationship Id="rId1" Type="http://schemas.openxmlformats.org/officeDocument/2006/relationships/printerSettings" Target="../printerSettings/printerSettings195.bin"/><Relationship Id="rId5" Type="http://schemas.openxmlformats.org/officeDocument/2006/relationships/image" Target="../media/image96.emf"/><Relationship Id="rId4" Type="http://schemas.openxmlformats.org/officeDocument/2006/relationships/package" Target="../embeddings/Microsoft_Word_Document60.docx"/></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96.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97.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98.bin"/></Relationships>
</file>

<file path=xl/worksheets/_rels/sheet234.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209.xml"/><Relationship Id="rId1" Type="http://schemas.openxmlformats.org/officeDocument/2006/relationships/printerSettings" Target="../printerSettings/printerSettings199.bin"/><Relationship Id="rId5" Type="http://schemas.openxmlformats.org/officeDocument/2006/relationships/image" Target="../media/image97.emf"/><Relationship Id="rId4" Type="http://schemas.openxmlformats.org/officeDocument/2006/relationships/package" Target="../embeddings/Microsoft_Word_Document61.docx"/></Relationships>
</file>

<file path=xl/worksheets/_rels/sheet235.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210.xml"/><Relationship Id="rId1" Type="http://schemas.openxmlformats.org/officeDocument/2006/relationships/printerSettings" Target="../printerSettings/printerSettings200.bin"/><Relationship Id="rId5" Type="http://schemas.openxmlformats.org/officeDocument/2006/relationships/image" Target="../media/image98.emf"/><Relationship Id="rId4" Type="http://schemas.openxmlformats.org/officeDocument/2006/relationships/package" Target="../embeddings/Microsoft_Word_Document62.docx"/></Relationships>
</file>

<file path=xl/worksheets/_rels/sheet236.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211.xml"/><Relationship Id="rId1" Type="http://schemas.openxmlformats.org/officeDocument/2006/relationships/printerSettings" Target="../printerSettings/printerSettings201.bin"/><Relationship Id="rId5" Type="http://schemas.openxmlformats.org/officeDocument/2006/relationships/image" Target="../media/image99.emf"/><Relationship Id="rId4" Type="http://schemas.openxmlformats.org/officeDocument/2006/relationships/package" Target="../embeddings/Microsoft_Word_Document63.docx"/></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02.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03.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04.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240.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215.xml"/><Relationship Id="rId1" Type="http://schemas.openxmlformats.org/officeDocument/2006/relationships/printerSettings" Target="../printerSettings/printerSettings205.bin"/><Relationship Id="rId5" Type="http://schemas.openxmlformats.org/officeDocument/2006/relationships/image" Target="../media/image100.emf"/><Relationship Id="rId4" Type="http://schemas.openxmlformats.org/officeDocument/2006/relationships/package" Target="../embeddings/Microsoft_Word_Document64.docx"/></Relationships>
</file>

<file path=xl/worksheets/_rels/sheet241.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216.xml"/><Relationship Id="rId1" Type="http://schemas.openxmlformats.org/officeDocument/2006/relationships/printerSettings" Target="../printerSettings/printerSettings206.bin"/><Relationship Id="rId5" Type="http://schemas.openxmlformats.org/officeDocument/2006/relationships/image" Target="../media/image101.emf"/><Relationship Id="rId4" Type="http://schemas.openxmlformats.org/officeDocument/2006/relationships/package" Target="../embeddings/Microsoft_Word_Document65.docx"/></Relationships>
</file>

<file path=xl/worksheets/_rels/sheet242.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217.xml"/><Relationship Id="rId1" Type="http://schemas.openxmlformats.org/officeDocument/2006/relationships/printerSettings" Target="../printerSettings/printerSettings207.bin"/><Relationship Id="rId5" Type="http://schemas.openxmlformats.org/officeDocument/2006/relationships/image" Target="../media/image102.emf"/><Relationship Id="rId4" Type="http://schemas.openxmlformats.org/officeDocument/2006/relationships/package" Target="../embeddings/Microsoft_Word_Document66.docx"/></Relationships>
</file>

<file path=xl/worksheets/_rels/sheet243.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218.xml"/><Relationship Id="rId1" Type="http://schemas.openxmlformats.org/officeDocument/2006/relationships/printerSettings" Target="../printerSettings/printerSettings208.bin"/><Relationship Id="rId5" Type="http://schemas.openxmlformats.org/officeDocument/2006/relationships/image" Target="../media/image103.emf"/><Relationship Id="rId4" Type="http://schemas.openxmlformats.org/officeDocument/2006/relationships/package" Target="../embeddings/Microsoft_Word_Document67.docx"/></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09.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10.bin"/></Relationships>
</file>

<file path=xl/worksheets/_rels/sheet247.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221.xml"/><Relationship Id="rId1" Type="http://schemas.openxmlformats.org/officeDocument/2006/relationships/printerSettings" Target="../printerSettings/printerSettings211.bin"/><Relationship Id="rId5" Type="http://schemas.openxmlformats.org/officeDocument/2006/relationships/image" Target="../media/image104.emf"/><Relationship Id="rId4" Type="http://schemas.openxmlformats.org/officeDocument/2006/relationships/package" Target="../embeddings/Microsoft_Word_Document68.docx"/></Relationships>
</file>

<file path=xl/worksheets/_rels/sheet248.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222.xml"/><Relationship Id="rId1" Type="http://schemas.openxmlformats.org/officeDocument/2006/relationships/printerSettings" Target="../printerSettings/printerSettings212.bin"/><Relationship Id="rId5" Type="http://schemas.openxmlformats.org/officeDocument/2006/relationships/image" Target="../media/image105.emf"/><Relationship Id="rId4" Type="http://schemas.openxmlformats.org/officeDocument/2006/relationships/package" Target="../embeddings/Microsoft_Word_Document69.docx"/></Relationships>
</file>

<file path=xl/worksheets/_rels/sheet249.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223.xml"/><Relationship Id="rId1" Type="http://schemas.openxmlformats.org/officeDocument/2006/relationships/printerSettings" Target="../printerSettings/printerSettings213.bin"/><Relationship Id="rId5" Type="http://schemas.openxmlformats.org/officeDocument/2006/relationships/image" Target="../media/image106.emf"/><Relationship Id="rId4" Type="http://schemas.openxmlformats.org/officeDocument/2006/relationships/package" Target="../embeddings/Microsoft_Word_Document70.docx"/></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image" Target="../media/image3.emf"/><Relationship Id="rId4" Type="http://schemas.openxmlformats.org/officeDocument/2006/relationships/package" Target="../embeddings/Microsoft_Word_Document2.docx"/></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14.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15.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17.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18.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19.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0.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21.bin"/></Relationships>
</file>

<file path=xl/worksheets/_rels/sheet258.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image" Target="../media/image4.emf"/><Relationship Id="rId4" Type="http://schemas.openxmlformats.org/officeDocument/2006/relationships/package" Target="../embeddings/Microsoft_Word_Document3.docx"/></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23.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24.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25.bin"/></Relationships>
</file>

<file path=xl/worksheets/_rels/sheet263.xml.rels><?xml version="1.0" encoding="UTF-8" standalone="yes"?>
<Relationships xmlns="http://schemas.openxmlformats.org/package/2006/relationships"><Relationship Id="rId1" Type="http://schemas.openxmlformats.org/officeDocument/2006/relationships/drawing" Target="../drawings/drawing236.xml"/></Relationships>
</file>

<file path=xl/worksheets/_rels/sheet264.xml.rels><?xml version="1.0" encoding="UTF-8" standalone="yes"?>
<Relationships xmlns="http://schemas.openxmlformats.org/package/2006/relationships"><Relationship Id="rId1" Type="http://schemas.openxmlformats.org/officeDocument/2006/relationships/drawing" Target="../drawings/drawing237.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image" Target="../media/image6.emf"/><Relationship Id="rId4" Type="http://schemas.openxmlformats.org/officeDocument/2006/relationships/package" Target="../embeddings/Microsoft_Word_Document4.docx"/></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image" Target="../media/image7.emf"/><Relationship Id="rId4" Type="http://schemas.openxmlformats.org/officeDocument/2006/relationships/package" Target="../embeddings/Microsoft_Word_Document5.docx"/></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image" Target="../media/image8.emf"/><Relationship Id="rId4" Type="http://schemas.openxmlformats.org/officeDocument/2006/relationships/package" Target="../embeddings/Microsoft_Word_Document6.docx"/></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image" Target="../media/image9.emf"/><Relationship Id="rId4" Type="http://schemas.openxmlformats.org/officeDocument/2006/relationships/package" Target="../embeddings/Microsoft_Word_Document7.docx"/></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2.xml"/><Relationship Id="rId1" Type="http://schemas.openxmlformats.org/officeDocument/2006/relationships/printerSettings" Target="../printerSettings/printerSettings43.bin"/><Relationship Id="rId5" Type="http://schemas.openxmlformats.org/officeDocument/2006/relationships/image" Target="../media/image10.emf"/><Relationship Id="rId4" Type="http://schemas.openxmlformats.org/officeDocument/2006/relationships/package" Target="../embeddings/Microsoft_Word_Document8.docx"/></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2.emf"/><Relationship Id="rId2" Type="http://schemas.openxmlformats.org/officeDocument/2006/relationships/drawing" Target="../drawings/drawing46.xml"/><Relationship Id="rId1" Type="http://schemas.openxmlformats.org/officeDocument/2006/relationships/printerSettings" Target="../printerSettings/printerSettings48.bin"/><Relationship Id="rId6" Type="http://schemas.openxmlformats.org/officeDocument/2006/relationships/oleObject" Target="../embeddings/oleObject2.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image" Target="../media/image12.emf"/><Relationship Id="rId2" Type="http://schemas.openxmlformats.org/officeDocument/2006/relationships/drawing" Target="../drawings/drawing47.xml"/><Relationship Id="rId1" Type="http://schemas.openxmlformats.org/officeDocument/2006/relationships/printerSettings" Target="../printerSettings/printerSettings49.bin"/><Relationship Id="rId6" Type="http://schemas.openxmlformats.org/officeDocument/2006/relationships/oleObject" Target="../embeddings/oleObject4.bin"/><Relationship Id="rId5" Type="http://schemas.openxmlformats.org/officeDocument/2006/relationships/image" Target="../media/image11.emf"/><Relationship Id="rId4" Type="http://schemas.openxmlformats.org/officeDocument/2006/relationships/oleObject" Target="../embeddings/oleObject3.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image" Target="../media/image12.emf"/><Relationship Id="rId2" Type="http://schemas.openxmlformats.org/officeDocument/2006/relationships/drawing" Target="../drawings/drawing48.xml"/><Relationship Id="rId1" Type="http://schemas.openxmlformats.org/officeDocument/2006/relationships/printerSettings" Target="../printerSettings/printerSettings50.bin"/><Relationship Id="rId6" Type="http://schemas.openxmlformats.org/officeDocument/2006/relationships/oleObject" Target="../embeddings/oleObject6.bin"/><Relationship Id="rId5" Type="http://schemas.openxmlformats.org/officeDocument/2006/relationships/image" Target="../media/image11.emf"/><Relationship Id="rId4" Type="http://schemas.openxmlformats.org/officeDocument/2006/relationships/oleObject" Target="../embeddings/oleObject5.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9.xml"/><Relationship Id="rId1" Type="http://schemas.openxmlformats.org/officeDocument/2006/relationships/printerSettings" Target="../printerSettings/printerSettings51.bin"/><Relationship Id="rId5" Type="http://schemas.openxmlformats.org/officeDocument/2006/relationships/image" Target="../media/image13.emf"/><Relationship Id="rId4" Type="http://schemas.openxmlformats.org/officeDocument/2006/relationships/package" Target="../embeddings/Microsoft_Word_Document9.docx"/></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3.xml"/><Relationship Id="rId1" Type="http://schemas.openxmlformats.org/officeDocument/2006/relationships/printerSettings" Target="../printerSettings/printerSettings56.bin"/><Relationship Id="rId5" Type="http://schemas.openxmlformats.org/officeDocument/2006/relationships/image" Target="../media/image14.emf"/><Relationship Id="rId4" Type="http://schemas.openxmlformats.org/officeDocument/2006/relationships/oleObject" Target="../embeddings/oleObject7.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4.xml"/><Relationship Id="rId1" Type="http://schemas.openxmlformats.org/officeDocument/2006/relationships/printerSettings" Target="../printerSettings/printerSettings57.bin"/><Relationship Id="rId5" Type="http://schemas.openxmlformats.org/officeDocument/2006/relationships/image" Target="../media/image14.emf"/><Relationship Id="rId4" Type="http://schemas.openxmlformats.org/officeDocument/2006/relationships/oleObject" Target="../embeddings/oleObject8.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55.xml"/><Relationship Id="rId1" Type="http://schemas.openxmlformats.org/officeDocument/2006/relationships/printerSettings" Target="../printerSettings/printerSettings58.bin"/><Relationship Id="rId5" Type="http://schemas.openxmlformats.org/officeDocument/2006/relationships/image" Target="../media/image14.emf"/><Relationship Id="rId4" Type="http://schemas.openxmlformats.org/officeDocument/2006/relationships/oleObject" Target="../embeddings/oleObject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9.xml"/><Relationship Id="rId1" Type="http://schemas.openxmlformats.org/officeDocument/2006/relationships/printerSettings" Target="../printerSettings/printerSettings61.bin"/><Relationship Id="rId5" Type="http://schemas.openxmlformats.org/officeDocument/2006/relationships/image" Target="../media/image17.emf"/><Relationship Id="rId4" Type="http://schemas.openxmlformats.org/officeDocument/2006/relationships/oleObject" Target="../embeddings/oleObject10.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60.xml"/><Relationship Id="rId1" Type="http://schemas.openxmlformats.org/officeDocument/2006/relationships/printerSettings" Target="../printerSettings/printerSettings62.bin"/><Relationship Id="rId5" Type="http://schemas.openxmlformats.org/officeDocument/2006/relationships/image" Target="../media/image17.emf"/><Relationship Id="rId4" Type="http://schemas.openxmlformats.org/officeDocument/2006/relationships/oleObject" Target="../embeddings/oleObject11.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61.xml"/><Relationship Id="rId1" Type="http://schemas.openxmlformats.org/officeDocument/2006/relationships/printerSettings" Target="../printerSettings/printerSettings63.bin"/><Relationship Id="rId5" Type="http://schemas.openxmlformats.org/officeDocument/2006/relationships/image" Target="../media/image17.emf"/><Relationship Id="rId4" Type="http://schemas.openxmlformats.org/officeDocument/2006/relationships/oleObject" Target="../embeddings/oleObject1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3.xml"/><Relationship Id="rId1" Type="http://schemas.openxmlformats.org/officeDocument/2006/relationships/printerSettings" Target="../printerSettings/printerSettings67.bin"/><Relationship Id="rId5" Type="http://schemas.openxmlformats.org/officeDocument/2006/relationships/image" Target="../media/image18.emf"/><Relationship Id="rId4" Type="http://schemas.openxmlformats.org/officeDocument/2006/relationships/package" Target="../embeddings/Microsoft_Word_Document10.docx"/></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64.xml"/><Relationship Id="rId1" Type="http://schemas.openxmlformats.org/officeDocument/2006/relationships/printerSettings" Target="../printerSettings/printerSettings68.bin"/><Relationship Id="rId5" Type="http://schemas.openxmlformats.org/officeDocument/2006/relationships/image" Target="../media/image19.emf"/><Relationship Id="rId4" Type="http://schemas.openxmlformats.org/officeDocument/2006/relationships/package" Target="../embeddings/Microsoft_Word_Document11.docx"/></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71.xml"/><Relationship Id="rId1" Type="http://schemas.openxmlformats.org/officeDocument/2006/relationships/printerSettings" Target="../printerSettings/printerSettings78.bin"/><Relationship Id="rId5" Type="http://schemas.openxmlformats.org/officeDocument/2006/relationships/image" Target="../media/image20.emf"/><Relationship Id="rId4" Type="http://schemas.openxmlformats.org/officeDocument/2006/relationships/package" Target="../embeddings/Microsoft_Word_Document12.docx"/></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73.xml"/><Relationship Id="rId1" Type="http://schemas.openxmlformats.org/officeDocument/2006/relationships/printerSettings" Target="../printerSettings/printerSettings80.bin"/><Relationship Id="rId5" Type="http://schemas.openxmlformats.org/officeDocument/2006/relationships/image" Target="../media/image21.emf"/><Relationship Id="rId4" Type="http://schemas.openxmlformats.org/officeDocument/2006/relationships/package" Target="../embeddings/Microsoft_Word_Document13.docx"/></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23.emf"/><Relationship Id="rId2" Type="http://schemas.openxmlformats.org/officeDocument/2006/relationships/drawing" Target="../drawings/drawing75.xml"/><Relationship Id="rId1" Type="http://schemas.openxmlformats.org/officeDocument/2006/relationships/printerSettings" Target="../printerSettings/printerSettings82.bin"/><Relationship Id="rId6" Type="http://schemas.openxmlformats.org/officeDocument/2006/relationships/package" Target="../embeddings/Microsoft_Word_Document15.docx"/><Relationship Id="rId5" Type="http://schemas.openxmlformats.org/officeDocument/2006/relationships/image" Target="../media/image22.emf"/><Relationship Id="rId4" Type="http://schemas.openxmlformats.org/officeDocument/2006/relationships/package" Target="../embeddings/Microsoft_Word_Document14.docx"/></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79.xml"/><Relationship Id="rId1" Type="http://schemas.openxmlformats.org/officeDocument/2006/relationships/printerSettings" Target="../printerSettings/printerSettings85.bin"/><Relationship Id="rId5" Type="http://schemas.openxmlformats.org/officeDocument/2006/relationships/image" Target="../media/image25.emf"/><Relationship Id="rId4" Type="http://schemas.openxmlformats.org/officeDocument/2006/relationships/package" Target="../embeddings/Microsoft_Word_Document16.docx"/></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80.xml"/><Relationship Id="rId1" Type="http://schemas.openxmlformats.org/officeDocument/2006/relationships/printerSettings" Target="../printerSettings/printerSettings86.bin"/><Relationship Id="rId5" Type="http://schemas.openxmlformats.org/officeDocument/2006/relationships/image" Target="../media/image26.emf"/><Relationship Id="rId4" Type="http://schemas.openxmlformats.org/officeDocument/2006/relationships/package" Target="../embeddings/Microsoft_Word_Document17.docx"/></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85.xml"/><Relationship Id="rId1" Type="http://schemas.openxmlformats.org/officeDocument/2006/relationships/printerSettings" Target="../printerSettings/printerSettings90.bin"/><Relationship Id="rId5" Type="http://schemas.openxmlformats.org/officeDocument/2006/relationships/image" Target="../media/image29.emf"/><Relationship Id="rId4" Type="http://schemas.openxmlformats.org/officeDocument/2006/relationships/package" Target="../embeddings/Microsoft_Word_Document18.docx"/></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86.xml"/><Relationship Id="rId1" Type="http://schemas.openxmlformats.org/officeDocument/2006/relationships/printerSettings" Target="../printerSettings/printerSettings91.bin"/><Relationship Id="rId5" Type="http://schemas.openxmlformats.org/officeDocument/2006/relationships/image" Target="../media/image30.emf"/><Relationship Id="rId4" Type="http://schemas.openxmlformats.org/officeDocument/2006/relationships/package" Target="../embeddings/Microsoft_Word_Document19.docx"/></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87.xml"/><Relationship Id="rId1" Type="http://schemas.openxmlformats.org/officeDocument/2006/relationships/printerSettings" Target="../printerSettings/printerSettings92.bin"/><Relationship Id="rId5" Type="http://schemas.openxmlformats.org/officeDocument/2006/relationships/image" Target="../media/image31.emf"/><Relationship Id="rId4" Type="http://schemas.openxmlformats.org/officeDocument/2006/relationships/package" Target="../embeddings/Microsoft_Word_Document20.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B72"/>
  <sheetViews>
    <sheetView tabSelected="1" topLeftCell="A4" zoomScale="70" zoomScaleNormal="70" workbookViewId="0">
      <selection activeCell="A14" sqref="A14"/>
    </sheetView>
  </sheetViews>
  <sheetFormatPr defaultRowHeight="26.25" x14ac:dyDescent="0.25"/>
  <cols>
    <col min="1" max="2" width="9.7109375" style="1" bestFit="1" customWidth="1"/>
    <col min="3" max="3" width="6.42578125" style="8" customWidth="1"/>
    <col min="4" max="4" width="87.7109375" style="1" customWidth="1"/>
    <col min="5" max="5" width="12.140625" style="1" customWidth="1"/>
    <col min="6" max="6" width="12.85546875" style="4" bestFit="1" customWidth="1"/>
    <col min="7" max="7" width="12.85546875" bestFit="1" customWidth="1"/>
    <col min="8" max="8" width="16.7109375" style="57" bestFit="1" customWidth="1"/>
    <col min="15" max="15" width="14.42578125" customWidth="1"/>
    <col min="16" max="16" width="10.28515625" style="57" customWidth="1"/>
    <col min="17" max="17" width="11.7109375" customWidth="1"/>
    <col min="18" max="18" width="12.85546875" bestFit="1" customWidth="1"/>
    <col min="19" max="19" width="14.140625" bestFit="1" customWidth="1"/>
    <col min="20" max="20" width="16.7109375" style="187" bestFit="1" customWidth="1"/>
    <col min="25" max="25" width="25.5703125" customWidth="1"/>
    <col min="27" max="27" width="14.42578125" customWidth="1"/>
    <col min="29" max="30" width="9.140625" customWidth="1"/>
    <col min="31" max="31" width="105.5703125" customWidth="1"/>
    <col min="32" max="32" width="10.42578125" customWidth="1"/>
    <col min="33" max="33" width="13.85546875" customWidth="1"/>
    <col min="34" max="34" width="17.42578125" customWidth="1"/>
    <col min="35" max="35" width="19.5703125" customWidth="1"/>
    <col min="36" max="36" width="11" customWidth="1"/>
    <col min="40" max="40" width="17" customWidth="1"/>
    <col min="43" max="43" width="12.7109375" customWidth="1"/>
    <col min="44" max="44" width="88.85546875" customWidth="1"/>
    <col min="45" max="45" width="16.7109375" customWidth="1"/>
    <col min="46" max="46" width="15.28515625" customWidth="1"/>
    <col min="47" max="47" width="14.5703125" customWidth="1"/>
    <col min="48" max="48" width="16.28515625" customWidth="1"/>
    <col min="49" max="49" width="57.7109375" customWidth="1"/>
    <col min="50" max="50" width="4.85546875" hidden="1" customWidth="1"/>
    <col min="51" max="51" width="9.140625" hidden="1" customWidth="1"/>
    <col min="52" max="52" width="5" hidden="1" customWidth="1"/>
    <col min="57" max="57" width="90.140625" customWidth="1"/>
    <col min="59" max="59" width="16.42578125" customWidth="1"/>
    <col min="60" max="60" width="13.85546875" customWidth="1"/>
    <col min="61" max="61" width="17.140625" customWidth="1"/>
    <col min="62" max="62" width="61.28515625" customWidth="1"/>
    <col min="63" max="63" width="8.28515625" hidden="1" customWidth="1"/>
    <col min="64" max="64" width="0.28515625" hidden="1" customWidth="1"/>
    <col min="65" max="65" width="6.140625" hidden="1" customWidth="1"/>
    <col min="67" max="67" width="8.140625" customWidth="1"/>
    <col min="68" max="68" width="9.85546875" customWidth="1"/>
    <col min="70" max="70" width="90.42578125" customWidth="1"/>
    <col min="71" max="71" width="10.42578125" customWidth="1"/>
    <col min="72" max="72" width="14.7109375" customWidth="1"/>
    <col min="73" max="73" width="13.28515625" customWidth="1"/>
    <col min="74" max="74" width="19.5703125" customWidth="1"/>
    <col min="78" max="78" width="26.28515625" customWidth="1"/>
  </cols>
  <sheetData>
    <row r="1" spans="1:80" s="57" customFormat="1" x14ac:dyDescent="0.25">
      <c r="A1" s="1"/>
      <c r="B1" s="1"/>
      <c r="C1" s="8"/>
      <c r="D1" s="1"/>
      <c r="E1" s="1"/>
      <c r="F1" s="4"/>
      <c r="T1" s="187"/>
    </row>
    <row r="2" spans="1:80" s="57" customFormat="1" x14ac:dyDescent="0.25">
      <c r="A2" s="1"/>
      <c r="B2" s="1"/>
      <c r="C2" s="8"/>
      <c r="D2" s="1"/>
      <c r="E2" s="1"/>
      <c r="F2" s="4"/>
      <c r="T2" s="187"/>
    </row>
    <row r="3" spans="1:80" s="57" customFormat="1" x14ac:dyDescent="0.25">
      <c r="A3" s="1"/>
      <c r="B3" s="1"/>
      <c r="C3" s="8"/>
      <c r="E3" s="1"/>
      <c r="F3" s="4"/>
      <c r="T3" s="187"/>
    </row>
    <row r="4" spans="1:80" s="57" customFormat="1" x14ac:dyDescent="0.25">
      <c r="A4" s="1"/>
      <c r="B4" s="1"/>
      <c r="C4" s="8"/>
      <c r="D4" s="1"/>
      <c r="E4" s="1"/>
      <c r="F4" s="4"/>
      <c r="T4" s="187"/>
      <c r="U4" s="57" t="s">
        <v>86</v>
      </c>
    </row>
    <row r="5" spans="1:80" s="57" customFormat="1" x14ac:dyDescent="0.25">
      <c r="A5" s="1"/>
      <c r="B5" s="1"/>
      <c r="C5" s="8"/>
      <c r="D5" s="403"/>
      <c r="E5" s="1"/>
      <c r="F5" s="4"/>
      <c r="T5" s="187"/>
    </row>
    <row r="6" spans="1:80" s="57" customFormat="1" x14ac:dyDescent="0.25">
      <c r="A6" s="1"/>
      <c r="B6" s="1"/>
      <c r="C6" s="8"/>
      <c r="D6" s="20"/>
      <c r="E6" s="1"/>
      <c r="F6" s="4"/>
      <c r="T6" s="187"/>
    </row>
    <row r="7" spans="1:80" x14ac:dyDescent="0.35">
      <c r="I7" s="21" t="s">
        <v>28</v>
      </c>
      <c r="Q7" s="1"/>
      <c r="R7" s="4"/>
      <c r="S7" s="57"/>
      <c r="U7" s="61" t="s">
        <v>28</v>
      </c>
      <c r="V7" s="57"/>
      <c r="W7" s="57"/>
      <c r="X7" s="57"/>
      <c r="Y7" s="57"/>
      <c r="Z7" s="57"/>
      <c r="AA7" s="57"/>
      <c r="AF7" s="1"/>
      <c r="AG7" s="4"/>
      <c r="AH7" s="57"/>
      <c r="AI7" s="271"/>
      <c r="AJ7" s="61" t="s">
        <v>28</v>
      </c>
      <c r="AK7" s="57"/>
      <c r="AL7" s="57"/>
      <c r="AM7" s="57"/>
      <c r="AN7" s="57"/>
      <c r="AO7" s="57"/>
      <c r="AP7" s="57"/>
      <c r="AQ7" s="57"/>
      <c r="AR7" s="57"/>
      <c r="AS7" s="1"/>
      <c r="AT7" s="57"/>
      <c r="AU7" s="57"/>
      <c r="AV7" s="319"/>
      <c r="AW7" s="61" t="s">
        <v>28</v>
      </c>
      <c r="AX7" s="57"/>
      <c r="AY7" s="57"/>
      <c r="AZ7" s="57"/>
      <c r="BA7" s="57"/>
      <c r="BB7" s="57"/>
      <c r="BC7" s="57"/>
      <c r="BE7" s="57"/>
      <c r="BF7" s="1"/>
      <c r="BG7" s="57"/>
      <c r="BH7" s="57"/>
      <c r="BI7" s="352"/>
      <c r="BJ7" s="61" t="s">
        <v>28</v>
      </c>
      <c r="BK7" s="57"/>
      <c r="BL7" s="57"/>
      <c r="BM7" s="57"/>
      <c r="BN7" s="57"/>
      <c r="BO7" s="57"/>
      <c r="BP7" s="57"/>
      <c r="BQ7" s="57"/>
      <c r="BR7" s="57"/>
      <c r="BS7" s="1"/>
      <c r="BT7" s="57"/>
      <c r="BU7" s="57"/>
      <c r="BV7" s="398"/>
      <c r="BW7" s="61" t="s">
        <v>28</v>
      </c>
      <c r="BX7" s="57"/>
      <c r="BY7" s="57"/>
      <c r="BZ7" s="57"/>
      <c r="CA7" s="57"/>
      <c r="CB7" s="57"/>
    </row>
    <row r="8" spans="1:80" ht="32.25" customHeight="1" x14ac:dyDescent="0.25">
      <c r="D8" s="404" t="s">
        <v>660</v>
      </c>
      <c r="I8" s="426" t="s">
        <v>25</v>
      </c>
      <c r="J8" s="426"/>
      <c r="K8" s="426"/>
      <c r="L8" s="426"/>
      <c r="M8" s="426"/>
      <c r="Q8" s="1"/>
      <c r="R8" s="4"/>
      <c r="S8" s="57"/>
      <c r="U8" s="426" t="s">
        <v>25</v>
      </c>
      <c r="V8" s="426"/>
      <c r="W8" s="426"/>
      <c r="X8" s="426"/>
      <c r="Y8" s="426"/>
      <c r="Z8" s="57"/>
      <c r="AA8" s="57"/>
      <c r="AF8" s="1"/>
      <c r="AG8" s="4"/>
      <c r="AH8" s="57"/>
      <c r="AI8" s="271"/>
      <c r="AJ8" s="426" t="s">
        <v>25</v>
      </c>
      <c r="AK8" s="426"/>
      <c r="AL8" s="426"/>
      <c r="AM8" s="426"/>
      <c r="AN8" s="426"/>
      <c r="AO8" s="57"/>
      <c r="AP8" s="57"/>
      <c r="AQ8" s="57"/>
      <c r="AR8" s="57"/>
      <c r="AS8" s="1"/>
      <c r="AT8" s="4"/>
      <c r="AU8" s="57"/>
      <c r="AV8" s="319"/>
      <c r="AW8" s="426" t="s">
        <v>25</v>
      </c>
      <c r="AX8" s="426"/>
      <c r="AY8" s="426"/>
      <c r="AZ8" s="427"/>
      <c r="BA8" s="330"/>
      <c r="BB8" s="57"/>
      <c r="BC8" s="57"/>
      <c r="BE8" s="57"/>
      <c r="BF8" s="1"/>
      <c r="BG8" s="4"/>
      <c r="BH8" s="57"/>
      <c r="BI8" s="352"/>
      <c r="BJ8" s="426" t="s">
        <v>25</v>
      </c>
      <c r="BK8" s="426"/>
      <c r="BL8" s="426"/>
      <c r="BM8" s="427"/>
      <c r="BN8" s="330"/>
      <c r="BO8" s="57"/>
      <c r="BP8" s="57"/>
      <c r="BQ8" s="57"/>
      <c r="BR8" s="57"/>
      <c r="BS8" s="1"/>
      <c r="BT8" s="4"/>
      <c r="BU8" s="57"/>
      <c r="BV8" s="398"/>
      <c r="BW8" s="426" t="s">
        <v>25</v>
      </c>
      <c r="BX8" s="426"/>
      <c r="BY8" s="426"/>
      <c r="BZ8" s="427"/>
      <c r="CA8" s="330"/>
      <c r="CB8" s="57"/>
    </row>
    <row r="9" spans="1:80" ht="32.25" customHeight="1" x14ac:dyDescent="0.25">
      <c r="D9" s="20"/>
      <c r="I9" s="426" t="s">
        <v>556</v>
      </c>
      <c r="J9" s="426"/>
      <c r="K9" s="426"/>
      <c r="L9" s="426"/>
      <c r="M9" s="426"/>
      <c r="N9" s="59" t="s">
        <v>418</v>
      </c>
      <c r="Q9" s="1"/>
      <c r="R9" s="4"/>
      <c r="S9" s="57"/>
      <c r="U9" s="426" t="s">
        <v>556</v>
      </c>
      <c r="V9" s="426"/>
      <c r="W9" s="426"/>
      <c r="X9" s="426"/>
      <c r="Y9" s="426"/>
      <c r="Z9" s="59" t="s">
        <v>419</v>
      </c>
      <c r="AA9" s="57"/>
      <c r="AE9" s="57"/>
      <c r="AF9" s="1"/>
      <c r="AG9" s="4"/>
      <c r="AH9" s="57"/>
      <c r="AI9" s="271"/>
      <c r="AJ9" s="426" t="s">
        <v>556</v>
      </c>
      <c r="AK9" s="426"/>
      <c r="AL9" s="426"/>
      <c r="AM9" s="426"/>
      <c r="AN9" s="426"/>
      <c r="AO9" s="59" t="s">
        <v>575</v>
      </c>
      <c r="AP9" s="57"/>
      <c r="AQ9" s="57"/>
      <c r="AR9" s="57"/>
      <c r="AS9" s="1"/>
      <c r="AT9" s="4"/>
      <c r="AU9" s="57"/>
      <c r="AV9" s="319"/>
      <c r="AW9" s="426" t="s">
        <v>556</v>
      </c>
      <c r="AX9" s="426"/>
      <c r="AY9" s="426"/>
      <c r="AZ9" s="427"/>
      <c r="BA9" s="332" t="s">
        <v>574</v>
      </c>
      <c r="BB9" s="57"/>
      <c r="BC9" s="57"/>
      <c r="BE9" s="57"/>
      <c r="BF9" s="1"/>
      <c r="BG9" s="4"/>
      <c r="BH9" s="57"/>
      <c r="BI9" s="352"/>
      <c r="BJ9" s="426" t="s">
        <v>556</v>
      </c>
      <c r="BK9" s="426"/>
      <c r="BL9" s="426"/>
      <c r="BM9" s="427"/>
      <c r="BN9" s="332" t="s">
        <v>585</v>
      </c>
      <c r="BO9" s="57"/>
      <c r="BP9" s="57"/>
      <c r="BQ9" s="57"/>
      <c r="BR9" s="57"/>
      <c r="BS9" s="1"/>
      <c r="BT9" s="4"/>
      <c r="BU9" s="57"/>
      <c r="BV9" s="398"/>
      <c r="BW9" s="426" t="s">
        <v>556</v>
      </c>
      <c r="BX9" s="426"/>
      <c r="BY9" s="426"/>
      <c r="BZ9" s="427"/>
      <c r="CA9" s="332" t="s">
        <v>658</v>
      </c>
      <c r="CB9" s="57"/>
    </row>
    <row r="10" spans="1:80" ht="32.25" customHeight="1" x14ac:dyDescent="0.25">
      <c r="D10" s="117" t="s">
        <v>128</v>
      </c>
      <c r="F10" s="170" t="s">
        <v>381</v>
      </c>
      <c r="G10" s="170" t="s">
        <v>381</v>
      </c>
      <c r="H10" s="170" t="s">
        <v>381</v>
      </c>
      <c r="I10" s="426" t="s">
        <v>26</v>
      </c>
      <c r="J10" s="426"/>
      <c r="K10" s="426"/>
      <c r="L10" s="426"/>
      <c r="M10" s="426"/>
      <c r="O10" s="183">
        <f>O11/N11</f>
        <v>0.95652173913043481</v>
      </c>
      <c r="P10" s="183"/>
      <c r="Q10" s="1"/>
      <c r="R10" s="170" t="s">
        <v>415</v>
      </c>
      <c r="S10" s="170" t="s">
        <v>415</v>
      </c>
      <c r="T10" s="170" t="s">
        <v>415</v>
      </c>
      <c r="U10" s="426" t="s">
        <v>26</v>
      </c>
      <c r="V10" s="426"/>
      <c r="W10" s="426"/>
      <c r="X10" s="426"/>
      <c r="Y10" s="426"/>
      <c r="Z10" s="57"/>
      <c r="AA10" s="183">
        <f>AA11/Z11</f>
        <v>1</v>
      </c>
      <c r="AF10" s="1"/>
      <c r="AG10" s="170" t="s">
        <v>515</v>
      </c>
      <c r="AH10" s="170" t="s">
        <v>515</v>
      </c>
      <c r="AI10" s="170" t="s">
        <v>515</v>
      </c>
      <c r="AJ10" s="426" t="s">
        <v>26</v>
      </c>
      <c r="AK10" s="426"/>
      <c r="AL10" s="426"/>
      <c r="AM10" s="426"/>
      <c r="AN10" s="426"/>
      <c r="AO10" s="57"/>
      <c r="AP10" s="183">
        <f>AP11/AO11</f>
        <v>0.97560975609756095</v>
      </c>
      <c r="AQ10" s="57"/>
      <c r="AR10" s="57"/>
      <c r="AS10" s="1"/>
      <c r="AT10" s="170" t="s">
        <v>559</v>
      </c>
      <c r="AU10" s="170" t="s">
        <v>559</v>
      </c>
      <c r="AV10" s="170" t="s">
        <v>559</v>
      </c>
      <c r="AW10" s="426" t="s">
        <v>26</v>
      </c>
      <c r="AX10" s="426"/>
      <c r="AY10" s="426"/>
      <c r="AZ10" s="427"/>
      <c r="BA10" s="330"/>
      <c r="BB10" s="183">
        <f>BB11/BA11</f>
        <v>0.97499999999999998</v>
      </c>
      <c r="BC10" s="57"/>
      <c r="BE10" s="57"/>
      <c r="BF10" s="1"/>
      <c r="BG10" s="170" t="s">
        <v>584</v>
      </c>
      <c r="BH10" s="170" t="s">
        <v>584</v>
      </c>
      <c r="BI10" s="170" t="s">
        <v>584</v>
      </c>
      <c r="BJ10" s="426" t="s">
        <v>586</v>
      </c>
      <c r="BK10" s="426"/>
      <c r="BL10" s="426"/>
      <c r="BM10" s="427"/>
      <c r="BN10" s="330"/>
      <c r="BO10" s="368">
        <f>BO11/BN11</f>
        <v>0.57499999999999996</v>
      </c>
      <c r="BP10" s="57"/>
      <c r="BQ10" s="57"/>
      <c r="BR10" s="57"/>
      <c r="BS10" s="1"/>
      <c r="BT10" s="170" t="s">
        <v>657</v>
      </c>
      <c r="BU10" s="170" t="s">
        <v>657</v>
      </c>
      <c r="BV10" s="170" t="s">
        <v>657</v>
      </c>
      <c r="BW10" s="426" t="s">
        <v>586</v>
      </c>
      <c r="BX10" s="426"/>
      <c r="BY10" s="426"/>
      <c r="BZ10" s="427"/>
      <c r="CA10" s="330"/>
      <c r="CB10" s="368">
        <f>CB11/CA11</f>
        <v>0</v>
      </c>
    </row>
    <row r="11" spans="1:80" ht="32.25" customHeight="1" x14ac:dyDescent="0.25">
      <c r="D11" s="3" t="s">
        <v>24</v>
      </c>
      <c r="E11" s="2" t="s">
        <v>0</v>
      </c>
      <c r="F11" s="17" t="s">
        <v>2</v>
      </c>
      <c r="G11" s="17" t="s">
        <v>23</v>
      </c>
      <c r="H11" s="17"/>
      <c r="I11" s="426" t="s">
        <v>27</v>
      </c>
      <c r="J11" s="426"/>
      <c r="K11" s="426"/>
      <c r="L11" s="426"/>
      <c r="M11" s="426"/>
      <c r="N11">
        <f>SUM(N12:N66)</f>
        <v>46</v>
      </c>
      <c r="O11" s="57">
        <f>SUM(O12:O66)</f>
        <v>44</v>
      </c>
      <c r="Q11" s="2" t="s">
        <v>0</v>
      </c>
      <c r="R11" s="17" t="s">
        <v>2</v>
      </c>
      <c r="S11" s="17" t="s">
        <v>23</v>
      </c>
      <c r="T11" s="191"/>
      <c r="U11" s="426" t="s">
        <v>27</v>
      </c>
      <c r="V11" s="426"/>
      <c r="W11" s="426"/>
      <c r="X11" s="426"/>
      <c r="Y11" s="426"/>
      <c r="Z11" s="57">
        <f>SUM(Z12:Z69)</f>
        <v>55</v>
      </c>
      <c r="AA11" s="57">
        <f>SUM(AA12:AA67)</f>
        <v>55</v>
      </c>
      <c r="AF11" s="2" t="s">
        <v>0</v>
      </c>
      <c r="AG11" s="17" t="s">
        <v>2</v>
      </c>
      <c r="AH11" s="17" t="s">
        <v>23</v>
      </c>
      <c r="AI11" s="191"/>
      <c r="AJ11" s="426" t="s">
        <v>27</v>
      </c>
      <c r="AK11" s="426"/>
      <c r="AL11" s="426"/>
      <c r="AM11" s="426"/>
      <c r="AN11" s="426"/>
      <c r="AO11" s="57">
        <f>SUM(AO12:AO55)</f>
        <v>41</v>
      </c>
      <c r="AP11" s="57">
        <f>SUM(AP12:AP52)</f>
        <v>40</v>
      </c>
      <c r="AQ11" s="57"/>
      <c r="AR11" s="57"/>
      <c r="AS11" s="2" t="s">
        <v>0</v>
      </c>
      <c r="AT11" s="17" t="s">
        <v>2</v>
      </c>
      <c r="AU11" s="17" t="s">
        <v>23</v>
      </c>
      <c r="AV11" s="191"/>
      <c r="AW11" s="426" t="s">
        <v>27</v>
      </c>
      <c r="AX11" s="426"/>
      <c r="AY11" s="426"/>
      <c r="AZ11" s="427"/>
      <c r="BA11" s="330">
        <f>SUM(BA12:BA55)</f>
        <v>40</v>
      </c>
      <c r="BB11" s="57">
        <f>SUM(BB12:BB53)</f>
        <v>39</v>
      </c>
      <c r="BC11" s="57"/>
      <c r="BE11" s="57"/>
      <c r="BF11" s="2" t="s">
        <v>0</v>
      </c>
      <c r="BG11" s="17" t="s">
        <v>2</v>
      </c>
      <c r="BH11" s="17" t="s">
        <v>23</v>
      </c>
      <c r="BI11" s="191"/>
      <c r="BJ11" s="426" t="s">
        <v>587</v>
      </c>
      <c r="BK11" s="426"/>
      <c r="BL11" s="426"/>
      <c r="BM11" s="427"/>
      <c r="BN11" s="330">
        <f>SUM(BN12:BN55)</f>
        <v>40</v>
      </c>
      <c r="BO11" s="1">
        <f>SUM(BO12:BO53)</f>
        <v>23</v>
      </c>
      <c r="BP11" s="57"/>
      <c r="BQ11" s="57"/>
      <c r="BR11" s="57"/>
      <c r="BS11" s="2" t="s">
        <v>0</v>
      </c>
      <c r="BT11" s="17" t="s">
        <v>2</v>
      </c>
      <c r="BU11" s="17" t="s">
        <v>23</v>
      </c>
      <c r="BV11" s="191"/>
      <c r="BW11" s="426" t="s">
        <v>587</v>
      </c>
      <c r="BX11" s="426"/>
      <c r="BY11" s="426"/>
      <c r="BZ11" s="427"/>
      <c r="CA11" s="330">
        <f>SUM(CA12:CA55)</f>
        <v>40</v>
      </c>
      <c r="CB11" s="1">
        <f>SUM(CB12:CB53)</f>
        <v>0</v>
      </c>
    </row>
    <row r="12" spans="1:80" ht="30" customHeight="1" x14ac:dyDescent="0.25">
      <c r="C12" s="14">
        <v>1</v>
      </c>
      <c r="D12" s="177" t="s">
        <v>4</v>
      </c>
      <c r="E12" s="99">
        <v>1.1000000000000001</v>
      </c>
      <c r="F12" s="6">
        <v>301</v>
      </c>
      <c r="G12" s="26">
        <f>'1.1 AY16-17'!D43</f>
        <v>0.92177419354838708</v>
      </c>
      <c r="H12" s="179" t="s">
        <v>75</v>
      </c>
      <c r="I12" s="192"/>
      <c r="J12" s="193"/>
      <c r="K12" s="193"/>
      <c r="L12" s="193"/>
      <c r="M12" s="194"/>
      <c r="N12" s="180">
        <v>1</v>
      </c>
      <c r="O12" s="180">
        <v>1</v>
      </c>
      <c r="P12" s="180"/>
      <c r="Q12" s="174">
        <v>1.1000000000000001</v>
      </c>
      <c r="R12" s="174">
        <v>301</v>
      </c>
      <c r="S12" s="175">
        <f>'1.1 AY18'!D43</f>
        <v>0.9536842105263158</v>
      </c>
      <c r="T12" s="181" t="s">
        <v>437</v>
      </c>
      <c r="U12" s="192"/>
      <c r="V12" s="193"/>
      <c r="W12" s="193"/>
      <c r="X12" s="193"/>
      <c r="Y12" s="194"/>
      <c r="Z12" s="180">
        <v>1</v>
      </c>
      <c r="AA12" s="182">
        <v>1</v>
      </c>
      <c r="AB12" s="180"/>
      <c r="AE12" s="280" t="s">
        <v>527</v>
      </c>
      <c r="AF12" s="174">
        <v>1.1000000000000001</v>
      </c>
      <c r="AG12" s="174">
        <v>301</v>
      </c>
      <c r="AH12" s="175">
        <f>'1.1 AY19'!D43</f>
        <v>0.94947368421052625</v>
      </c>
      <c r="AI12" s="181" t="s">
        <v>437</v>
      </c>
      <c r="AJ12" s="192"/>
      <c r="AK12" s="193"/>
      <c r="AL12" s="193"/>
      <c r="AM12" s="193"/>
      <c r="AN12" s="194"/>
      <c r="AO12" s="180">
        <v>1</v>
      </c>
      <c r="AP12" s="182">
        <v>1</v>
      </c>
      <c r="AQ12" s="180"/>
      <c r="AR12" s="280" t="s">
        <v>527</v>
      </c>
      <c r="AS12" s="174">
        <v>1.1000000000000001</v>
      </c>
      <c r="AT12" s="174">
        <v>422</v>
      </c>
      <c r="AU12" s="175">
        <f>'1.1 AY20'!D43</f>
        <v>0.88909090909090904</v>
      </c>
      <c r="AV12" s="181" t="s">
        <v>89</v>
      </c>
      <c r="AW12" s="324"/>
      <c r="AX12" s="193"/>
      <c r="AY12" s="193"/>
      <c r="AZ12" s="193"/>
      <c r="BA12" s="328">
        <v>1</v>
      </c>
      <c r="BB12" s="182">
        <v>1</v>
      </c>
      <c r="BC12" s="180"/>
      <c r="BE12" s="280" t="s">
        <v>527</v>
      </c>
      <c r="BF12" s="305">
        <v>1.1000000000000001</v>
      </c>
      <c r="BG12" s="174"/>
      <c r="BH12" s="306">
        <f>'1.1 AY20'!Q43</f>
        <v>0</v>
      </c>
      <c r="BI12" s="181" t="s">
        <v>588</v>
      </c>
      <c r="BJ12" s="192"/>
      <c r="BK12" s="193"/>
      <c r="BL12" s="193"/>
      <c r="BM12" s="194"/>
      <c r="BN12" s="328">
        <v>1</v>
      </c>
      <c r="BO12" s="369"/>
      <c r="BP12" s="180"/>
      <c r="BQ12" s="57"/>
      <c r="BR12" s="280" t="s">
        <v>527</v>
      </c>
      <c r="BS12" s="174">
        <v>1.1000000000000001</v>
      </c>
      <c r="BT12" s="174">
        <v>450</v>
      </c>
      <c r="BU12" s="175">
        <f>'1.1 AY20'!AD43</f>
        <v>0</v>
      </c>
      <c r="BV12" s="181" t="s">
        <v>588</v>
      </c>
      <c r="BW12" s="192"/>
      <c r="BX12" s="193"/>
      <c r="BY12" s="193"/>
      <c r="BZ12" s="194"/>
      <c r="CA12" s="328">
        <v>1</v>
      </c>
      <c r="CB12" s="369"/>
    </row>
    <row r="13" spans="1:80" ht="30" customHeight="1" x14ac:dyDescent="0.3">
      <c r="C13" s="18"/>
      <c r="D13" s="19"/>
      <c r="E13" s="99">
        <v>1.2</v>
      </c>
      <c r="F13" s="6">
        <v>450</v>
      </c>
      <c r="G13" s="26">
        <f>'1.2 AY16-17'!D43</f>
        <v>0.79264705882352948</v>
      </c>
      <c r="H13" s="179" t="s">
        <v>98</v>
      </c>
      <c r="I13" s="382" t="s">
        <v>659</v>
      </c>
      <c r="J13" s="193"/>
      <c r="K13" s="193"/>
      <c r="L13" s="193"/>
      <c r="M13" s="194"/>
      <c r="N13" s="180">
        <v>1</v>
      </c>
      <c r="O13" s="180">
        <v>1</v>
      </c>
      <c r="P13" s="180"/>
      <c r="Q13" s="6">
        <v>1.2</v>
      </c>
      <c r="R13" s="6">
        <v>422</v>
      </c>
      <c r="S13" s="26">
        <f>'1.2 AY18'!D43</f>
        <v>0.82425000000000004</v>
      </c>
      <c r="T13" s="179" t="s">
        <v>89</v>
      </c>
      <c r="U13" s="192"/>
      <c r="V13" s="193"/>
      <c r="W13" s="193"/>
      <c r="X13" s="193"/>
      <c r="Y13" s="194"/>
      <c r="Z13" s="180">
        <v>1</v>
      </c>
      <c r="AA13" s="182">
        <v>1</v>
      </c>
      <c r="AB13" s="180"/>
      <c r="AE13" s="284"/>
      <c r="AF13" s="6">
        <v>1.2</v>
      </c>
      <c r="AG13" s="6">
        <v>422</v>
      </c>
      <c r="AH13" s="26">
        <f>'1.2 AY19'!D43</f>
        <v>0.92294736842105263</v>
      </c>
      <c r="AI13" s="179" t="s">
        <v>89</v>
      </c>
      <c r="AJ13" s="192"/>
      <c r="AK13" s="193"/>
      <c r="AL13" s="193"/>
      <c r="AM13" s="193"/>
      <c r="AN13" s="194"/>
      <c r="AO13" s="180">
        <v>1</v>
      </c>
      <c r="AP13" s="182">
        <v>1</v>
      </c>
      <c r="AQ13" s="180"/>
      <c r="AR13" s="284"/>
      <c r="AS13" s="6">
        <v>1.2</v>
      </c>
      <c r="AT13" s="6">
        <v>422</v>
      </c>
      <c r="AU13" s="26">
        <f>'1.2 AY20'!D43</f>
        <v>0.94</v>
      </c>
      <c r="AV13" s="179" t="s">
        <v>89</v>
      </c>
      <c r="AW13" s="324"/>
      <c r="AX13" s="193"/>
      <c r="AY13" s="193"/>
      <c r="AZ13" s="193"/>
      <c r="BA13" s="328">
        <v>1</v>
      </c>
      <c r="BB13" s="182">
        <v>1</v>
      </c>
      <c r="BC13" s="180"/>
      <c r="BE13" s="284"/>
      <c r="BF13" s="6">
        <v>1.2</v>
      </c>
      <c r="BG13" s="6">
        <v>242</v>
      </c>
      <c r="BH13" s="26">
        <f>'1.2 AY21'!D43</f>
        <v>0.92592592592592593</v>
      </c>
      <c r="BI13" s="179" t="s">
        <v>89</v>
      </c>
      <c r="BJ13" s="192"/>
      <c r="BK13" s="193"/>
      <c r="BL13" s="193"/>
      <c r="BM13" s="194"/>
      <c r="BN13" s="328">
        <v>1</v>
      </c>
      <c r="BO13" s="369">
        <v>1</v>
      </c>
      <c r="BP13" s="180"/>
      <c r="BQ13" s="57"/>
      <c r="BR13" s="284"/>
      <c r="BS13" s="6">
        <v>1.2</v>
      </c>
      <c r="BT13" s="6">
        <v>242</v>
      </c>
      <c r="BU13" s="26">
        <f>'1.2 AY21'!Q43</f>
        <v>0</v>
      </c>
      <c r="BV13" s="179" t="s">
        <v>89</v>
      </c>
      <c r="BW13" s="192"/>
      <c r="BX13" s="193"/>
      <c r="BY13" s="193"/>
      <c r="BZ13" s="194"/>
      <c r="CA13" s="328">
        <v>1</v>
      </c>
      <c r="CB13" s="369"/>
    </row>
    <row r="14" spans="1:80" s="57" customFormat="1" ht="30" customHeight="1" x14ac:dyDescent="0.25">
      <c r="A14" s="1"/>
      <c r="B14" s="1"/>
      <c r="C14" s="18"/>
      <c r="D14" s="19"/>
      <c r="E14" s="434">
        <v>1.3</v>
      </c>
      <c r="F14" s="434">
        <v>201</v>
      </c>
      <c r="G14" s="444">
        <f>'1.3 AY16-17'!D43</f>
        <v>0.93882352941176461</v>
      </c>
      <c r="H14" s="444" t="s">
        <v>75</v>
      </c>
      <c r="I14" s="192"/>
      <c r="J14" s="193"/>
      <c r="K14" s="193"/>
      <c r="L14" s="193"/>
      <c r="M14" s="194"/>
      <c r="N14" s="180">
        <v>1</v>
      </c>
      <c r="O14" s="180">
        <v>1</v>
      </c>
      <c r="P14" s="180"/>
      <c r="Q14" s="6">
        <v>1.3</v>
      </c>
      <c r="R14" s="6">
        <v>201</v>
      </c>
      <c r="S14" s="26">
        <v>0.84909090909090912</v>
      </c>
      <c r="T14" s="179" t="s">
        <v>438</v>
      </c>
      <c r="U14" s="192"/>
      <c r="V14" s="193"/>
      <c r="W14" s="193"/>
      <c r="X14" s="193"/>
      <c r="Y14" s="194"/>
      <c r="Z14" s="180">
        <v>1</v>
      </c>
      <c r="AA14" s="182">
        <v>1</v>
      </c>
      <c r="AB14" s="180"/>
      <c r="AE14" s="282" t="s">
        <v>529</v>
      </c>
      <c r="AF14" s="204">
        <v>2.1</v>
      </c>
      <c r="AG14" s="204">
        <v>301</v>
      </c>
      <c r="AH14" s="176">
        <f>'2.1 AY19'!D43</f>
        <v>0.87052631578947359</v>
      </c>
      <c r="AI14" s="173" t="s">
        <v>437</v>
      </c>
      <c r="AJ14" s="225"/>
      <c r="AK14" s="23"/>
      <c r="AL14" s="23"/>
      <c r="AM14" s="23"/>
      <c r="AN14" s="24"/>
      <c r="AO14" s="4">
        <v>1</v>
      </c>
      <c r="AP14" s="168">
        <v>1</v>
      </c>
      <c r="AR14" s="282" t="s">
        <v>529</v>
      </c>
      <c r="AS14" s="204">
        <v>2.1</v>
      </c>
      <c r="AT14" s="204">
        <v>301</v>
      </c>
      <c r="AU14" s="176">
        <f>'2.1 AY20'!D43</f>
        <v>0.87142857142857144</v>
      </c>
      <c r="AV14" s="173" t="s">
        <v>437</v>
      </c>
      <c r="AW14" s="323"/>
      <c r="AX14" s="23"/>
      <c r="AY14" s="23"/>
      <c r="AZ14" s="23"/>
      <c r="BA14" s="329">
        <v>1</v>
      </c>
      <c r="BB14" s="168">
        <v>1</v>
      </c>
      <c r="BE14" s="282" t="s">
        <v>529</v>
      </c>
      <c r="BF14" s="310">
        <v>2.1</v>
      </c>
      <c r="BG14" s="310">
        <v>301</v>
      </c>
      <c r="BH14" s="408">
        <f>'2.1 AY20'!Q43</f>
        <v>0</v>
      </c>
      <c r="BI14" s="311" t="s">
        <v>437</v>
      </c>
      <c r="BJ14" s="225"/>
      <c r="BK14" s="23"/>
      <c r="BL14" s="23"/>
      <c r="BM14" s="24"/>
      <c r="BN14" s="329">
        <v>1</v>
      </c>
      <c r="BO14" s="370"/>
      <c r="BR14" s="282" t="s">
        <v>529</v>
      </c>
      <c r="BS14" s="204">
        <v>2.1</v>
      </c>
      <c r="BT14" s="204">
        <v>301</v>
      </c>
      <c r="BU14" s="176">
        <f>'2.1 AY20'!AD43</f>
        <v>0</v>
      </c>
      <c r="BV14" s="173" t="s">
        <v>437</v>
      </c>
      <c r="BW14" s="225"/>
      <c r="BX14" s="23"/>
      <c r="BY14" s="23"/>
      <c r="BZ14" s="24"/>
      <c r="CA14" s="329">
        <v>1</v>
      </c>
      <c r="CB14" s="370"/>
    </row>
    <row r="15" spans="1:80" ht="30" customHeight="1" x14ac:dyDescent="0.25">
      <c r="C15" s="18"/>
      <c r="D15" s="19"/>
      <c r="E15" s="435"/>
      <c r="F15" s="435"/>
      <c r="G15" s="445"/>
      <c r="H15" s="445"/>
      <c r="I15" s="192"/>
      <c r="J15" s="193"/>
      <c r="K15" s="193"/>
      <c r="L15" s="193"/>
      <c r="M15" s="194"/>
      <c r="N15" s="180"/>
      <c r="O15" s="180"/>
      <c r="P15" s="180"/>
      <c r="Q15" s="174">
        <v>1.4</v>
      </c>
      <c r="R15" s="174">
        <v>450</v>
      </c>
      <c r="S15" s="175">
        <f>'1.4 AY18'!D43</f>
        <v>0.84423076923076912</v>
      </c>
      <c r="T15" s="181" t="s">
        <v>98</v>
      </c>
      <c r="U15" s="450"/>
      <c r="V15" s="451"/>
      <c r="W15" s="451"/>
      <c r="X15" s="451"/>
      <c r="Y15" s="452"/>
      <c r="Z15" s="180">
        <v>1</v>
      </c>
      <c r="AA15" s="182">
        <v>1</v>
      </c>
      <c r="AB15" s="180"/>
      <c r="AE15" s="107"/>
      <c r="AF15" s="204">
        <v>2.2000000000000002</v>
      </c>
      <c r="AG15" s="204">
        <v>142</v>
      </c>
      <c r="AH15" s="176">
        <f>'2.2 AY19'!D43</f>
        <v>0.89565217391304353</v>
      </c>
      <c r="AI15" s="173" t="s">
        <v>89</v>
      </c>
      <c r="AJ15" s="227"/>
      <c r="AK15" s="23"/>
      <c r="AL15" s="23"/>
      <c r="AM15" s="23"/>
      <c r="AN15" s="24"/>
      <c r="AO15" s="4">
        <v>1</v>
      </c>
      <c r="AP15" s="168">
        <v>1</v>
      </c>
      <c r="AQ15" s="57"/>
      <c r="AR15" s="107"/>
      <c r="AS15" s="204">
        <v>2.2000000000000002</v>
      </c>
      <c r="AT15" s="204">
        <v>242</v>
      </c>
      <c r="AU15" s="176">
        <f>'2.2 AY20'!D43</f>
        <v>0.7276785714285714</v>
      </c>
      <c r="AV15" s="173" t="s">
        <v>89</v>
      </c>
      <c r="AW15" s="339"/>
      <c r="AX15" s="23"/>
      <c r="AY15" s="23"/>
      <c r="AZ15" s="23"/>
      <c r="BA15" s="329">
        <v>1</v>
      </c>
      <c r="BB15" s="168">
        <v>1</v>
      </c>
      <c r="BC15" s="57"/>
      <c r="BE15" s="107"/>
      <c r="BF15" s="204">
        <v>2.2000000000000002</v>
      </c>
      <c r="BG15" s="204">
        <v>242</v>
      </c>
      <c r="BH15" s="176">
        <f>'2.2 AY21'!D43</f>
        <v>0.9642857142857143</v>
      </c>
      <c r="BI15" s="173" t="s">
        <v>89</v>
      </c>
      <c r="BJ15" s="356"/>
      <c r="BK15" s="23"/>
      <c r="BL15" s="23"/>
      <c r="BM15" s="24"/>
      <c r="BN15" s="329">
        <v>1</v>
      </c>
      <c r="BO15" s="370">
        <v>1</v>
      </c>
      <c r="BP15" s="57"/>
      <c r="BQ15" s="57"/>
      <c r="BR15" s="107"/>
      <c r="BS15" s="204">
        <v>2.2000000000000002</v>
      </c>
      <c r="BT15" s="204">
        <v>242</v>
      </c>
      <c r="BU15" s="176">
        <f>'2.2 AY21'!Q43</f>
        <v>0</v>
      </c>
      <c r="BV15" s="173" t="s">
        <v>89</v>
      </c>
      <c r="BW15" s="356"/>
      <c r="BX15" s="23"/>
      <c r="BY15" s="23"/>
      <c r="BZ15" s="24"/>
      <c r="CA15" s="329">
        <v>1</v>
      </c>
      <c r="CB15" s="370"/>
    </row>
    <row r="16" spans="1:80" ht="30" customHeight="1" x14ac:dyDescent="0.25">
      <c r="C16" s="9">
        <v>2</v>
      </c>
      <c r="D16" s="178" t="s">
        <v>3</v>
      </c>
      <c r="E16" s="25">
        <v>2.1</v>
      </c>
      <c r="F16" s="25">
        <v>301</v>
      </c>
      <c r="G16" s="176">
        <f>'2.1 AY16-17'!D43</f>
        <v>0.88266666666666671</v>
      </c>
      <c r="H16" s="173" t="s">
        <v>75</v>
      </c>
      <c r="I16" s="97"/>
      <c r="J16" s="23"/>
      <c r="K16" s="23"/>
      <c r="L16" s="23"/>
      <c r="M16" s="24"/>
      <c r="N16" s="57">
        <v>1</v>
      </c>
      <c r="O16" s="168">
        <v>1</v>
      </c>
      <c r="P16" s="168"/>
      <c r="Q16" s="204">
        <v>2.1</v>
      </c>
      <c r="R16" s="204">
        <v>301</v>
      </c>
      <c r="S16" s="176">
        <f>'2.1 AY18'!D43</f>
        <v>0.92315789473684207</v>
      </c>
      <c r="T16" s="173" t="s">
        <v>437</v>
      </c>
      <c r="U16" s="225"/>
      <c r="V16" s="23"/>
      <c r="W16" s="23"/>
      <c r="X16" s="23"/>
      <c r="Y16" s="24"/>
      <c r="Z16" s="4">
        <v>1</v>
      </c>
      <c r="AA16" s="168">
        <v>1</v>
      </c>
      <c r="AE16" s="280" t="s">
        <v>528</v>
      </c>
      <c r="AF16" s="174">
        <v>3.1</v>
      </c>
      <c r="AG16" s="174" t="s">
        <v>520</v>
      </c>
      <c r="AH16" s="175">
        <f>'3.1 AY19'!D43</f>
        <v>1</v>
      </c>
      <c r="AI16" s="181" t="s">
        <v>132</v>
      </c>
      <c r="AJ16" s="436"/>
      <c r="AK16" s="422"/>
      <c r="AL16" s="422"/>
      <c r="AM16" s="422"/>
      <c r="AN16" s="437"/>
      <c r="AO16" s="180">
        <v>1</v>
      </c>
      <c r="AP16" s="182">
        <v>1</v>
      </c>
      <c r="AQ16" s="180"/>
      <c r="AR16" s="280" t="s">
        <v>528</v>
      </c>
      <c r="AS16" s="174">
        <v>3.1</v>
      </c>
      <c r="AT16" s="174" t="s">
        <v>520</v>
      </c>
      <c r="AU16" s="175">
        <f>'3.1 AY20'!D43</f>
        <v>0.80666666666666675</v>
      </c>
      <c r="AV16" s="181" t="s">
        <v>655</v>
      </c>
      <c r="AW16" s="421"/>
      <c r="AX16" s="422"/>
      <c r="AY16" s="422"/>
      <c r="AZ16" s="422"/>
      <c r="BA16" s="328">
        <v>1</v>
      </c>
      <c r="BB16" s="182">
        <v>1</v>
      </c>
      <c r="BC16" s="180"/>
      <c r="BE16" s="280" t="s">
        <v>528</v>
      </c>
      <c r="BF16" s="305">
        <v>3.1</v>
      </c>
      <c r="BG16" s="305" t="s">
        <v>520</v>
      </c>
      <c r="BH16" s="306">
        <f>'3.1 AY20'!Q43</f>
        <v>0</v>
      </c>
      <c r="BI16" s="307" t="s">
        <v>132</v>
      </c>
      <c r="BJ16" s="421"/>
      <c r="BK16" s="422"/>
      <c r="BL16" s="422"/>
      <c r="BM16" s="422"/>
      <c r="BN16" s="328">
        <v>1</v>
      </c>
      <c r="BO16" s="369"/>
      <c r="BP16" s="180"/>
      <c r="BQ16" s="57"/>
      <c r="BR16" s="280" t="s">
        <v>528</v>
      </c>
      <c r="BS16" s="174">
        <v>3.1</v>
      </c>
      <c r="BT16" s="174" t="s">
        <v>520</v>
      </c>
      <c r="BU16" s="175">
        <f>'3.1 AY20'!AD43</f>
        <v>0</v>
      </c>
      <c r="BV16" s="181" t="s">
        <v>132</v>
      </c>
      <c r="BW16" s="421"/>
      <c r="BX16" s="422"/>
      <c r="BY16" s="422"/>
      <c r="BZ16" s="422"/>
      <c r="CA16" s="328">
        <v>1</v>
      </c>
      <c r="CB16" s="369"/>
    </row>
    <row r="17" spans="1:80" ht="30" customHeight="1" x14ac:dyDescent="0.25">
      <c r="C17" s="10"/>
      <c r="D17" s="11"/>
      <c r="E17" s="5">
        <v>2.2000000000000002</v>
      </c>
      <c r="F17" s="5">
        <v>450</v>
      </c>
      <c r="G17" s="33">
        <f>'2.2 AY16-17'!D43</f>
        <v>0.94460784313725488</v>
      </c>
      <c r="H17" s="139" t="s">
        <v>98</v>
      </c>
      <c r="I17" s="22"/>
      <c r="J17" s="23"/>
      <c r="K17" s="23"/>
      <c r="L17" s="23"/>
      <c r="M17" s="24"/>
      <c r="N17" s="57">
        <v>1</v>
      </c>
      <c r="O17" s="57">
        <v>1</v>
      </c>
      <c r="Q17" s="204">
        <v>2.2000000000000002</v>
      </c>
      <c r="R17" s="204">
        <v>460</v>
      </c>
      <c r="S17" s="176">
        <f>'2.2 AY18'!D43</f>
        <v>0.85648148148148151</v>
      </c>
      <c r="T17" s="173" t="s">
        <v>438</v>
      </c>
      <c r="U17" s="227"/>
      <c r="V17" s="23"/>
      <c r="W17" s="23"/>
      <c r="X17" s="23"/>
      <c r="Y17" s="24"/>
      <c r="Z17" s="4">
        <v>1</v>
      </c>
      <c r="AA17" s="168">
        <v>1</v>
      </c>
      <c r="AE17" s="284"/>
      <c r="AF17" s="174">
        <v>3.2</v>
      </c>
      <c r="AG17" s="174">
        <v>301</v>
      </c>
      <c r="AH17" s="175">
        <v>0.80526236846052412</v>
      </c>
      <c r="AI17" s="181" t="s">
        <v>437</v>
      </c>
      <c r="AJ17" s="265"/>
      <c r="AK17" s="266"/>
      <c r="AL17" s="266"/>
      <c r="AM17" s="266"/>
      <c r="AN17" s="267"/>
      <c r="AO17" s="180">
        <v>1</v>
      </c>
      <c r="AP17" s="182">
        <v>1</v>
      </c>
      <c r="AQ17" s="180"/>
      <c r="AR17" s="284"/>
      <c r="AS17" s="174">
        <v>3.2</v>
      </c>
      <c r="AT17" s="174">
        <v>301</v>
      </c>
      <c r="AU17" s="175">
        <f>'3.2 AY20'!D43</f>
        <v>0.74996250187490621</v>
      </c>
      <c r="AV17" s="181" t="s">
        <v>437</v>
      </c>
      <c r="AW17" s="325"/>
      <c r="AX17" s="312"/>
      <c r="AY17" s="312"/>
      <c r="AZ17" s="312"/>
      <c r="BA17" s="328">
        <v>1</v>
      </c>
      <c r="BB17" s="182">
        <v>1</v>
      </c>
      <c r="BC17" s="180"/>
      <c r="BE17" s="284"/>
      <c r="BF17" s="305">
        <v>3.2</v>
      </c>
      <c r="BG17" s="305">
        <v>301</v>
      </c>
      <c r="BH17" s="306">
        <f>'3.2 AY20'!Q43</f>
        <v>0</v>
      </c>
      <c r="BI17" s="307" t="s">
        <v>588</v>
      </c>
      <c r="BJ17" s="345"/>
      <c r="BK17" s="346"/>
      <c r="BL17" s="346"/>
      <c r="BM17" s="347"/>
      <c r="BN17" s="328">
        <v>1</v>
      </c>
      <c r="BO17" s="369"/>
      <c r="BP17" s="180"/>
      <c r="BQ17" s="57"/>
      <c r="BR17" s="284"/>
      <c r="BS17" s="174">
        <v>3.2</v>
      </c>
      <c r="BT17" s="174">
        <v>301</v>
      </c>
      <c r="BU17" s="175">
        <f>'3.2 AY20'!AD43</f>
        <v>0</v>
      </c>
      <c r="BV17" s="181" t="s">
        <v>437</v>
      </c>
      <c r="BW17" s="389"/>
      <c r="BX17" s="390"/>
      <c r="BY17" s="390"/>
      <c r="BZ17" s="391"/>
      <c r="CA17" s="328">
        <v>1</v>
      </c>
      <c r="CB17" s="369"/>
    </row>
    <row r="18" spans="1:80" s="57" customFormat="1" ht="30" customHeight="1" x14ac:dyDescent="0.35">
      <c r="A18" s="1"/>
      <c r="B18" s="1"/>
      <c r="C18" s="10"/>
      <c r="D18" s="11"/>
      <c r="E18" s="446">
        <v>2.2999999999999998</v>
      </c>
      <c r="F18" s="446">
        <v>102</v>
      </c>
      <c r="G18" s="440">
        <f>'2.3 AY16-17'!D43</f>
        <v>0.88424242424242416</v>
      </c>
      <c r="H18" s="440" t="s">
        <v>89</v>
      </c>
      <c r="I18" s="22"/>
      <c r="J18" s="23"/>
      <c r="K18" s="23"/>
      <c r="L18" s="23"/>
      <c r="M18" s="24"/>
      <c r="N18" s="4">
        <v>1</v>
      </c>
      <c r="O18" s="4">
        <v>1</v>
      </c>
      <c r="P18" s="4"/>
      <c r="Q18" s="204">
        <v>2.2999999999999998</v>
      </c>
      <c r="R18" s="204">
        <v>102</v>
      </c>
      <c r="S18" s="176">
        <v>0.76923076923076927</v>
      </c>
      <c r="T18" s="173" t="s">
        <v>438</v>
      </c>
      <c r="U18" s="225" t="s">
        <v>620</v>
      </c>
      <c r="V18" s="23"/>
      <c r="W18" s="23"/>
      <c r="X18" s="23"/>
      <c r="Y18" s="24"/>
      <c r="Z18" s="4">
        <v>1</v>
      </c>
      <c r="AA18" s="168">
        <v>1</v>
      </c>
      <c r="AE18" s="282" t="s">
        <v>530</v>
      </c>
      <c r="AF18" s="205">
        <v>4.0999999999999996</v>
      </c>
      <c r="AG18" s="205">
        <v>263</v>
      </c>
      <c r="AH18" s="176">
        <f>'4.1 AY19'!D43</f>
        <v>0.88888888888888884</v>
      </c>
      <c r="AI18" s="173" t="s">
        <v>437</v>
      </c>
      <c r="AJ18" s="22"/>
      <c r="AK18" s="23"/>
      <c r="AL18" s="23"/>
      <c r="AM18" s="23"/>
      <c r="AN18" s="24"/>
      <c r="AO18" s="4">
        <v>1</v>
      </c>
      <c r="AP18" s="168">
        <v>1</v>
      </c>
      <c r="AR18" s="282" t="s">
        <v>530</v>
      </c>
      <c r="AS18" s="205">
        <v>4.0999999999999996</v>
      </c>
      <c r="AT18" s="205">
        <v>263</v>
      </c>
      <c r="AU18" s="176">
        <f>'4.1 AY20'!D43</f>
        <v>1</v>
      </c>
      <c r="AV18" s="173" t="s">
        <v>437</v>
      </c>
      <c r="AW18" s="22"/>
      <c r="AX18" s="23"/>
      <c r="AY18" s="23"/>
      <c r="AZ18" s="23"/>
      <c r="BA18" s="329">
        <v>1</v>
      </c>
      <c r="BB18" s="168">
        <v>1</v>
      </c>
      <c r="BE18" s="282" t="s">
        <v>530</v>
      </c>
      <c r="BF18" s="205">
        <v>4.0999999999999996</v>
      </c>
      <c r="BG18" s="205">
        <v>263</v>
      </c>
      <c r="BH18" s="176" t="str">
        <f>'4.1 AY21'!D43</f>
        <v>xx</v>
      </c>
      <c r="BI18" s="173" t="s">
        <v>437</v>
      </c>
      <c r="BJ18" s="407" t="s">
        <v>677</v>
      </c>
      <c r="BK18" s="23"/>
      <c r="BL18" s="23"/>
      <c r="BM18" s="24"/>
      <c r="BN18" s="329">
        <v>1</v>
      </c>
      <c r="BO18" s="370">
        <v>1</v>
      </c>
      <c r="BR18" s="282" t="s">
        <v>530</v>
      </c>
      <c r="BS18" s="205">
        <v>4.0999999999999996</v>
      </c>
      <c r="BT18" s="205">
        <v>263</v>
      </c>
      <c r="BU18" s="176">
        <f>'4.1 AY20'!AD43</f>
        <v>0</v>
      </c>
      <c r="BV18" s="173" t="s">
        <v>437</v>
      </c>
      <c r="BW18" s="22"/>
      <c r="BX18" s="23"/>
      <c r="BY18" s="23"/>
      <c r="BZ18" s="24"/>
      <c r="CA18" s="329">
        <v>1</v>
      </c>
      <c r="CB18" s="370"/>
    </row>
    <row r="19" spans="1:80" ht="30" customHeight="1" x14ac:dyDescent="0.25">
      <c r="C19" s="100"/>
      <c r="D19" s="101"/>
      <c r="E19" s="447"/>
      <c r="F19" s="447"/>
      <c r="G19" s="441"/>
      <c r="H19" s="441"/>
      <c r="I19" s="22"/>
      <c r="J19" s="23"/>
      <c r="K19" s="23"/>
      <c r="L19" s="23"/>
      <c r="M19" s="24"/>
      <c r="N19" s="57"/>
      <c r="O19" s="57"/>
      <c r="Q19" s="205">
        <v>2.4</v>
      </c>
      <c r="R19" s="205">
        <v>450</v>
      </c>
      <c r="S19" s="176">
        <f>'2.4 AY18'!D43</f>
        <v>0.9079487179487179</v>
      </c>
      <c r="T19" s="173" t="s">
        <v>98</v>
      </c>
      <c r="U19" s="423"/>
      <c r="V19" s="424"/>
      <c r="W19" s="424"/>
      <c r="X19" s="424"/>
      <c r="Y19" s="425"/>
      <c r="Z19" s="4">
        <v>1</v>
      </c>
      <c r="AA19" s="168">
        <v>1</v>
      </c>
      <c r="AE19" s="107"/>
      <c r="AF19" s="205">
        <v>4.2</v>
      </c>
      <c r="AG19" s="205">
        <v>163</v>
      </c>
      <c r="AH19" s="176">
        <f>'4.2 AY19'!D41</f>
        <v>0.71250000000000002</v>
      </c>
      <c r="AI19" s="173" t="s">
        <v>521</v>
      </c>
      <c r="AJ19" s="22"/>
      <c r="AK19" s="23"/>
      <c r="AL19" s="23"/>
      <c r="AM19" s="23"/>
      <c r="AN19" s="24"/>
      <c r="AO19" s="4">
        <v>1</v>
      </c>
      <c r="AP19" s="168">
        <v>1</v>
      </c>
      <c r="AQ19" s="57"/>
      <c r="AR19" s="107"/>
      <c r="AS19" s="205">
        <v>4.2</v>
      </c>
      <c r="AT19" s="205">
        <v>163</v>
      </c>
      <c r="AU19" s="176">
        <f>'4.2 AY20'!D41</f>
        <v>0.72333333333333327</v>
      </c>
      <c r="AV19" s="173" t="s">
        <v>521</v>
      </c>
      <c r="AW19" s="22"/>
      <c r="AX19" s="23"/>
      <c r="AY19" s="23"/>
      <c r="AZ19" s="23"/>
      <c r="BA19" s="329">
        <v>1</v>
      </c>
      <c r="BB19" s="168">
        <v>1</v>
      </c>
      <c r="BC19" s="57"/>
      <c r="BE19" s="107"/>
      <c r="BF19" s="309">
        <v>4.2</v>
      </c>
      <c r="BG19" s="309">
        <v>163</v>
      </c>
      <c r="BH19" s="408">
        <f>'4.2 AY20'!Q41</f>
        <v>0</v>
      </c>
      <c r="BI19" s="311" t="s">
        <v>588</v>
      </c>
      <c r="BJ19" s="22"/>
      <c r="BK19" s="23"/>
      <c r="BL19" s="23"/>
      <c r="BM19" s="24"/>
      <c r="BN19" s="329">
        <v>1</v>
      </c>
      <c r="BO19" s="370"/>
      <c r="BP19" s="57"/>
      <c r="BQ19" s="57"/>
      <c r="BR19" s="107"/>
      <c r="BS19" s="205">
        <v>4.2</v>
      </c>
      <c r="BT19" s="205">
        <v>163</v>
      </c>
      <c r="BU19" s="176">
        <f>'4.2 AY20'!AD41</f>
        <v>0</v>
      </c>
      <c r="BV19" s="173" t="s">
        <v>437</v>
      </c>
      <c r="BW19" s="22"/>
      <c r="BX19" s="23"/>
      <c r="BY19" s="23"/>
      <c r="BZ19" s="24"/>
      <c r="CA19" s="329">
        <v>1</v>
      </c>
      <c r="CB19" s="370"/>
    </row>
    <row r="20" spans="1:80" ht="30" customHeight="1" x14ac:dyDescent="0.25">
      <c r="C20" s="14">
        <v>3</v>
      </c>
      <c r="D20" s="177" t="s">
        <v>5</v>
      </c>
      <c r="E20" s="6">
        <v>3.1</v>
      </c>
      <c r="F20" s="6">
        <v>205</v>
      </c>
      <c r="G20" s="26">
        <f>'3.1 AY16-17'!D43</f>
        <v>1</v>
      </c>
      <c r="H20" s="181" t="s">
        <v>132</v>
      </c>
      <c r="I20" s="436"/>
      <c r="J20" s="422"/>
      <c r="K20" s="422"/>
      <c r="L20" s="422"/>
      <c r="M20" s="437"/>
      <c r="N20" s="180">
        <v>1</v>
      </c>
      <c r="O20" s="180">
        <v>1</v>
      </c>
      <c r="P20" s="180"/>
      <c r="Q20" s="174">
        <v>3.1</v>
      </c>
      <c r="R20" s="174">
        <v>205</v>
      </c>
      <c r="S20" s="175">
        <f>'3.1 AY18'!D43</f>
        <v>1</v>
      </c>
      <c r="T20" s="181" t="s">
        <v>132</v>
      </c>
      <c r="U20" s="436"/>
      <c r="V20" s="422"/>
      <c r="W20" s="422"/>
      <c r="X20" s="422"/>
      <c r="Y20" s="437"/>
      <c r="Z20" s="180">
        <v>1</v>
      </c>
      <c r="AA20" s="182">
        <v>1</v>
      </c>
      <c r="AB20" s="180"/>
      <c r="AE20" s="280" t="s">
        <v>531</v>
      </c>
      <c r="AF20" s="174">
        <v>5.0999999999999996</v>
      </c>
      <c r="AG20" s="174">
        <v>202</v>
      </c>
      <c r="AH20" s="175">
        <f>'5.1 AY19'!D43</f>
        <v>0.87450980392156863</v>
      </c>
      <c r="AI20" s="181" t="s">
        <v>521</v>
      </c>
      <c r="AJ20" s="230"/>
      <c r="AK20" s="193" t="s">
        <v>86</v>
      </c>
      <c r="AL20" s="193"/>
      <c r="AM20" s="193"/>
      <c r="AN20" s="194"/>
      <c r="AO20" s="180">
        <v>1</v>
      </c>
      <c r="AP20" s="182">
        <v>1</v>
      </c>
      <c r="AQ20" s="180"/>
      <c r="AR20" s="280" t="s">
        <v>531</v>
      </c>
      <c r="AS20" s="174">
        <v>5.0999999999999996</v>
      </c>
      <c r="AT20" s="174">
        <v>202</v>
      </c>
      <c r="AU20" s="175">
        <f>'5.1 AY20'!D43</f>
        <v>0.85833333333333328</v>
      </c>
      <c r="AV20" s="181" t="s">
        <v>521</v>
      </c>
      <c r="AW20" s="327"/>
      <c r="AX20" s="193"/>
      <c r="AY20" s="193"/>
      <c r="AZ20" s="193"/>
      <c r="BA20" s="328">
        <v>1</v>
      </c>
      <c r="BB20" s="182">
        <v>1</v>
      </c>
      <c r="BC20" s="180"/>
      <c r="BE20" s="280" t="s">
        <v>531</v>
      </c>
      <c r="BF20" s="305">
        <v>5.0999999999999996</v>
      </c>
      <c r="BG20" s="305">
        <v>202</v>
      </c>
      <c r="BH20" s="306">
        <f>'5.1 AY20'!Q43</f>
        <v>0</v>
      </c>
      <c r="BI20" s="307" t="s">
        <v>588</v>
      </c>
      <c r="BJ20" s="22"/>
      <c r="BK20" s="193"/>
      <c r="BL20" s="193"/>
      <c r="BM20" s="194"/>
      <c r="BN20" s="328">
        <v>1</v>
      </c>
      <c r="BO20" s="369"/>
      <c r="BP20" s="180"/>
      <c r="BQ20" s="57"/>
      <c r="BR20" s="280" t="s">
        <v>531</v>
      </c>
      <c r="BS20" s="174">
        <v>5.0999999999999996</v>
      </c>
      <c r="BT20" s="174">
        <v>202</v>
      </c>
      <c r="BU20" s="175">
        <f>'5.1 AY20'!AD43</f>
        <v>0</v>
      </c>
      <c r="BV20" s="181" t="s">
        <v>588</v>
      </c>
      <c r="BW20" s="230"/>
      <c r="BX20" s="193"/>
      <c r="BY20" s="193"/>
      <c r="BZ20" s="194"/>
      <c r="CA20" s="328">
        <v>1</v>
      </c>
      <c r="CB20" s="369"/>
    </row>
    <row r="21" spans="1:80" s="57" customFormat="1" ht="30" customHeight="1" x14ac:dyDescent="0.25">
      <c r="A21" s="1"/>
      <c r="B21" s="1"/>
      <c r="C21" s="18"/>
      <c r="D21" s="236"/>
      <c r="E21" s="434">
        <v>3.2</v>
      </c>
      <c r="F21" s="434">
        <v>450</v>
      </c>
      <c r="G21" s="444">
        <f>'3.2 AY16-17'!D43</f>
        <v>0.9423529411764705</v>
      </c>
      <c r="H21" s="444" t="s">
        <v>98</v>
      </c>
      <c r="I21" s="272"/>
      <c r="J21" s="273"/>
      <c r="K21" s="273"/>
      <c r="L21" s="273"/>
      <c r="M21" s="274"/>
      <c r="N21" s="180">
        <v>1</v>
      </c>
      <c r="O21" s="180">
        <v>1</v>
      </c>
      <c r="P21" s="180"/>
      <c r="Q21" s="174">
        <v>3.2</v>
      </c>
      <c r="R21" s="174">
        <v>301</v>
      </c>
      <c r="S21" s="175">
        <v>0.80526236846052412</v>
      </c>
      <c r="T21" s="181" t="s">
        <v>437</v>
      </c>
      <c r="U21" s="249"/>
      <c r="V21" s="250"/>
      <c r="W21" s="250"/>
      <c r="X21" s="250"/>
      <c r="Y21" s="251"/>
      <c r="Z21" s="180">
        <v>1</v>
      </c>
      <c r="AA21" s="182">
        <v>1</v>
      </c>
      <c r="AB21" s="180"/>
      <c r="AE21" s="281"/>
      <c r="AF21" s="305"/>
      <c r="AG21" s="305"/>
      <c r="AH21" s="306"/>
      <c r="AI21" s="307"/>
      <c r="AJ21" s="383"/>
      <c r="AK21" s="193"/>
      <c r="AL21" s="193"/>
      <c r="AM21" s="193"/>
      <c r="AN21" s="194"/>
      <c r="AO21" s="180">
        <v>1</v>
      </c>
      <c r="AP21" s="182"/>
      <c r="AQ21" s="180"/>
      <c r="AR21" s="281"/>
      <c r="AS21" s="174">
        <v>5.2</v>
      </c>
      <c r="AT21" s="174">
        <v>202</v>
      </c>
      <c r="AU21" s="175">
        <f>'5.2 AY20'!D43</f>
        <v>0.83125000000000004</v>
      </c>
      <c r="AV21" s="181" t="s">
        <v>521</v>
      </c>
      <c r="AW21" s="324"/>
      <c r="AX21" s="193"/>
      <c r="AY21" s="193"/>
      <c r="AZ21" s="193"/>
      <c r="BA21" s="328">
        <v>1</v>
      </c>
      <c r="BB21" s="182">
        <v>1</v>
      </c>
      <c r="BC21" s="180"/>
      <c r="BE21" s="281"/>
      <c r="BF21" s="305">
        <v>5.2</v>
      </c>
      <c r="BG21" s="305">
        <v>202</v>
      </c>
      <c r="BH21" s="306">
        <f>'5.2 AY20'!Q43</f>
        <v>0</v>
      </c>
      <c r="BI21" s="307" t="s">
        <v>588</v>
      </c>
      <c r="BJ21" s="192"/>
      <c r="BK21" s="193"/>
      <c r="BL21" s="193"/>
      <c r="BM21" s="194"/>
      <c r="BN21" s="328">
        <v>1</v>
      </c>
      <c r="BO21" s="369"/>
      <c r="BP21" s="180"/>
      <c r="BR21" s="281"/>
      <c r="BS21" s="174">
        <v>5.2</v>
      </c>
      <c r="BT21" s="174">
        <v>202</v>
      </c>
      <c r="BU21" s="175">
        <f>'5.2 AY20'!AD43</f>
        <v>0</v>
      </c>
      <c r="BV21" s="181" t="s">
        <v>588</v>
      </c>
      <c r="BW21" s="192"/>
      <c r="BX21" s="193"/>
      <c r="BY21" s="193"/>
      <c r="BZ21" s="194"/>
      <c r="CA21" s="328">
        <v>1</v>
      </c>
      <c r="CB21" s="369"/>
    </row>
    <row r="22" spans="1:80" ht="30" customHeight="1" x14ac:dyDescent="0.25">
      <c r="C22" s="15"/>
      <c r="D22" s="16"/>
      <c r="E22" s="435"/>
      <c r="F22" s="435"/>
      <c r="G22" s="445"/>
      <c r="H22" s="445"/>
      <c r="I22" s="192"/>
      <c r="J22" s="193"/>
      <c r="K22" s="193"/>
      <c r="L22" s="193"/>
      <c r="M22" s="194"/>
      <c r="N22" s="180">
        <v>1</v>
      </c>
      <c r="O22" s="180">
        <v>1</v>
      </c>
      <c r="P22" s="180"/>
      <c r="Q22" s="174">
        <v>3.3</v>
      </c>
      <c r="R22" s="174">
        <v>450</v>
      </c>
      <c r="S22" s="175">
        <f>'3.3 AY18'!D43</f>
        <v>0.88717948717948714</v>
      </c>
      <c r="T22" s="181" t="s">
        <v>98</v>
      </c>
      <c r="U22" s="450"/>
      <c r="V22" s="451"/>
      <c r="W22" s="451"/>
      <c r="X22" s="451"/>
      <c r="Y22" s="452"/>
      <c r="Z22" s="180">
        <v>1</v>
      </c>
      <c r="AA22" s="182">
        <v>1</v>
      </c>
      <c r="AB22" s="180"/>
      <c r="AE22" s="282" t="s">
        <v>532</v>
      </c>
      <c r="AF22" s="204">
        <v>6.1</v>
      </c>
      <c r="AG22" s="204">
        <v>422</v>
      </c>
      <c r="AH22" s="176">
        <f>'6.1 AY19'!D33</f>
        <v>0.83058823529411763</v>
      </c>
      <c r="AI22" s="173" t="s">
        <v>89</v>
      </c>
      <c r="AJ22" s="418"/>
      <c r="AK22" s="419"/>
      <c r="AL22" s="419"/>
      <c r="AM22" s="419"/>
      <c r="AN22" s="420"/>
      <c r="AO22" s="57">
        <v>1</v>
      </c>
      <c r="AP22" s="168">
        <v>1</v>
      </c>
      <c r="AQ22" s="57"/>
      <c r="AR22" s="282" t="s">
        <v>532</v>
      </c>
      <c r="AS22" s="204">
        <v>6.1</v>
      </c>
      <c r="AT22" s="204">
        <v>422</v>
      </c>
      <c r="AU22" s="176">
        <f>'6.1 AY20'!D33</f>
        <v>0.85599999999999998</v>
      </c>
      <c r="AV22" s="173" t="s">
        <v>89</v>
      </c>
      <c r="AW22" s="418"/>
      <c r="AX22" s="419"/>
      <c r="AY22" s="419"/>
      <c r="AZ22" s="419"/>
      <c r="BA22" s="330">
        <v>1</v>
      </c>
      <c r="BB22" s="168">
        <v>1</v>
      </c>
      <c r="BC22" s="57"/>
      <c r="BE22" s="282" t="s">
        <v>532</v>
      </c>
      <c r="BF22" s="204">
        <v>6.1</v>
      </c>
      <c r="BG22" s="204">
        <v>422</v>
      </c>
      <c r="BH22" s="176">
        <f>'6.1 AY21'!D33</f>
        <v>0.97222222222222221</v>
      </c>
      <c r="BI22" s="173" t="s">
        <v>607</v>
      </c>
      <c r="BJ22" s="418"/>
      <c r="BK22" s="419"/>
      <c r="BL22" s="419"/>
      <c r="BM22" s="420"/>
      <c r="BN22" s="330">
        <v>1</v>
      </c>
      <c r="BO22" s="370">
        <v>1</v>
      </c>
      <c r="BP22" s="57"/>
      <c r="BQ22" s="57"/>
      <c r="BR22" s="282" t="s">
        <v>532</v>
      </c>
      <c r="BS22" s="204">
        <v>6.1</v>
      </c>
      <c r="BT22" s="204">
        <v>422</v>
      </c>
      <c r="BU22" s="176">
        <f>'6.1 AY21'!Q33</f>
        <v>0</v>
      </c>
      <c r="BV22" s="173" t="s">
        <v>89</v>
      </c>
      <c r="BW22" s="418"/>
      <c r="BX22" s="419"/>
      <c r="BY22" s="419"/>
      <c r="BZ22" s="420"/>
      <c r="CA22" s="330">
        <v>1</v>
      </c>
      <c r="CB22" s="370"/>
    </row>
    <row r="23" spans="1:80" ht="30" customHeight="1" x14ac:dyDescent="0.25">
      <c r="C23" s="9">
        <v>4</v>
      </c>
      <c r="D23" s="178" t="s">
        <v>6</v>
      </c>
      <c r="E23" s="5">
        <v>4.0999999999999996</v>
      </c>
      <c r="F23" s="5">
        <v>163</v>
      </c>
      <c r="G23" s="33">
        <f>'4.1 AY16-17'!D43</f>
        <v>0.86827485380116964</v>
      </c>
      <c r="H23" s="139" t="s">
        <v>75</v>
      </c>
      <c r="I23" s="22"/>
      <c r="J23" s="23"/>
      <c r="K23" s="23"/>
      <c r="L23" s="23"/>
      <c r="M23" s="24"/>
      <c r="N23" s="57">
        <v>1</v>
      </c>
      <c r="O23" s="57">
        <v>1</v>
      </c>
      <c r="Q23" s="205">
        <v>4.0999999999999996</v>
      </c>
      <c r="R23" s="205">
        <v>163</v>
      </c>
      <c r="S23" s="176">
        <f>'4.1 AY18'!D43</f>
        <v>0.83333333333333326</v>
      </c>
      <c r="T23" s="173" t="s">
        <v>437</v>
      </c>
      <c r="U23" s="22"/>
      <c r="V23" s="23"/>
      <c r="W23" s="23"/>
      <c r="X23" s="23"/>
      <c r="Y23" s="24"/>
      <c r="Z23" s="4">
        <v>1</v>
      </c>
      <c r="AA23" s="168">
        <v>1</v>
      </c>
      <c r="AE23" s="105"/>
      <c r="AF23" s="204">
        <v>6.2</v>
      </c>
      <c r="AG23" s="204">
        <v>422</v>
      </c>
      <c r="AH23" s="176">
        <f>'6.2 AY19'!D31</f>
        <v>0.80888888888888888</v>
      </c>
      <c r="AI23" s="173" t="s">
        <v>89</v>
      </c>
      <c r="AJ23" s="22"/>
      <c r="AK23" s="23"/>
      <c r="AL23" s="23"/>
      <c r="AM23" s="23"/>
      <c r="AN23" s="24"/>
      <c r="AO23" s="57">
        <v>1</v>
      </c>
      <c r="AP23" s="168">
        <v>1</v>
      </c>
      <c r="AQ23" s="57"/>
      <c r="AR23" s="105"/>
      <c r="AS23" s="204">
        <v>6.2</v>
      </c>
      <c r="AT23" s="204">
        <v>422</v>
      </c>
      <c r="AU23" s="176">
        <f>'6.2 AY20'!D31</f>
        <v>0.82666666666666666</v>
      </c>
      <c r="AV23" s="173" t="s">
        <v>89</v>
      </c>
      <c r="AW23" s="56"/>
      <c r="AX23" s="23"/>
      <c r="AY23" s="23"/>
      <c r="AZ23" s="23"/>
      <c r="BA23" s="330">
        <v>1</v>
      </c>
      <c r="BB23" s="168">
        <v>1</v>
      </c>
      <c r="BC23" s="57"/>
      <c r="BE23" s="105"/>
      <c r="BF23" s="204">
        <v>6.2</v>
      </c>
      <c r="BG23" s="204">
        <v>422</v>
      </c>
      <c r="BH23" s="176" t="s">
        <v>613</v>
      </c>
      <c r="BI23" s="173" t="s">
        <v>607</v>
      </c>
      <c r="BJ23" s="378" t="s">
        <v>612</v>
      </c>
      <c r="BK23" s="23"/>
      <c r="BL23" s="23"/>
      <c r="BM23" s="24"/>
      <c r="BN23" s="330">
        <v>1</v>
      </c>
      <c r="BO23" s="370">
        <v>1</v>
      </c>
      <c r="BP23" s="57"/>
      <c r="BQ23" s="57"/>
      <c r="BR23" s="105"/>
      <c r="BS23" s="204">
        <v>6.2</v>
      </c>
      <c r="BT23" s="204">
        <v>422</v>
      </c>
      <c r="BU23" s="176"/>
      <c r="BV23" s="173" t="s">
        <v>89</v>
      </c>
      <c r="BW23" s="378"/>
      <c r="BX23" s="23"/>
      <c r="BY23" s="23"/>
      <c r="BZ23" s="24"/>
      <c r="CA23" s="330">
        <v>1</v>
      </c>
      <c r="CB23" s="370"/>
    </row>
    <row r="24" spans="1:80" ht="30" customHeight="1" x14ac:dyDescent="0.35">
      <c r="C24" s="10"/>
      <c r="D24" s="11"/>
      <c r="E24" s="5">
        <v>4.2</v>
      </c>
      <c r="F24" s="5">
        <v>263</v>
      </c>
      <c r="G24" s="33">
        <f>'4.2 AY16-17'!D41</f>
        <v>0.80062500000000003</v>
      </c>
      <c r="H24" s="139" t="s">
        <v>98</v>
      </c>
      <c r="I24" s="22"/>
      <c r="J24" s="23"/>
      <c r="K24" s="23"/>
      <c r="L24" s="23"/>
      <c r="M24" s="24"/>
      <c r="N24" s="57">
        <v>1</v>
      </c>
      <c r="O24" s="57">
        <v>1</v>
      </c>
      <c r="Q24" s="205">
        <v>4.2</v>
      </c>
      <c r="R24" s="205">
        <v>263</v>
      </c>
      <c r="S24" s="176">
        <f>'4.2 AY18'!D41</f>
        <v>0.94444444444444442</v>
      </c>
      <c r="T24" s="173" t="s">
        <v>437</v>
      </c>
      <c r="U24" s="22"/>
      <c r="V24" s="23"/>
      <c r="W24" s="23"/>
      <c r="X24" s="23"/>
      <c r="Y24" s="24"/>
      <c r="Z24" s="4">
        <v>1</v>
      </c>
      <c r="AA24" s="168">
        <v>1</v>
      </c>
      <c r="AE24" s="280" t="s">
        <v>533</v>
      </c>
      <c r="AF24" s="174">
        <v>7.1</v>
      </c>
      <c r="AG24" s="174">
        <v>201</v>
      </c>
      <c r="AH24" s="175">
        <f>'7.1 AY19'!D43</f>
        <v>0.94</v>
      </c>
      <c r="AI24" s="181" t="s">
        <v>437</v>
      </c>
      <c r="AJ24" s="334"/>
      <c r="AK24" s="193"/>
      <c r="AL24" s="193"/>
      <c r="AM24" s="193"/>
      <c r="AN24" s="194"/>
      <c r="AO24" s="180">
        <v>1</v>
      </c>
      <c r="AP24" s="182">
        <v>1</v>
      </c>
      <c r="AQ24" s="180"/>
      <c r="AR24" s="280" t="s">
        <v>533</v>
      </c>
      <c r="AS24" s="174">
        <v>7.1</v>
      </c>
      <c r="AT24" s="174">
        <v>301</v>
      </c>
      <c r="AU24" s="175">
        <f>'7.1 AY20'!D43</f>
        <v>0.87142857142857144</v>
      </c>
      <c r="AV24" s="181" t="s">
        <v>437</v>
      </c>
      <c r="AW24" s="327"/>
      <c r="AX24" s="193"/>
      <c r="AY24" s="193"/>
      <c r="AZ24" s="193"/>
      <c r="BA24" s="328">
        <v>1</v>
      </c>
      <c r="BB24" s="182">
        <v>1</v>
      </c>
      <c r="BC24" s="180"/>
      <c r="BE24" s="280" t="s">
        <v>533</v>
      </c>
      <c r="BF24" s="174">
        <v>7.1</v>
      </c>
      <c r="BG24" s="174">
        <v>301</v>
      </c>
      <c r="BH24" s="175" t="str">
        <f>'7.1 AY21'!D43</f>
        <v>xx</v>
      </c>
      <c r="BI24" s="181" t="s">
        <v>437</v>
      </c>
      <c r="BJ24" s="407" t="s">
        <v>677</v>
      </c>
      <c r="BK24" s="193"/>
      <c r="BL24" s="193"/>
      <c r="BM24" s="194"/>
      <c r="BN24" s="328">
        <v>1</v>
      </c>
      <c r="BO24" s="369">
        <v>1</v>
      </c>
      <c r="BP24" s="180"/>
      <c r="BQ24" s="57"/>
      <c r="BR24" s="280" t="s">
        <v>533</v>
      </c>
      <c r="BS24" s="174">
        <v>7.1</v>
      </c>
      <c r="BT24" s="174">
        <v>301</v>
      </c>
      <c r="BU24" s="175">
        <f>'7.1 AY20'!AD43</f>
        <v>0</v>
      </c>
      <c r="BV24" s="181" t="s">
        <v>437</v>
      </c>
      <c r="BW24" s="230"/>
      <c r="BX24" s="193"/>
      <c r="BY24" s="193"/>
      <c r="BZ24" s="194"/>
      <c r="CA24" s="328">
        <v>1</v>
      </c>
      <c r="CB24" s="369"/>
    </row>
    <row r="25" spans="1:80" s="57" customFormat="1" ht="30" customHeight="1" x14ac:dyDescent="0.35">
      <c r="A25" s="1"/>
      <c r="B25" s="1"/>
      <c r="C25" s="10"/>
      <c r="D25" s="11"/>
      <c r="E25" s="446">
        <v>4.3</v>
      </c>
      <c r="F25" s="446">
        <v>450</v>
      </c>
      <c r="G25" s="440">
        <f>'4.3 AY16-17'!D43</f>
        <v>0.926111111111111</v>
      </c>
      <c r="H25" s="440" t="s">
        <v>98</v>
      </c>
      <c r="I25" s="22"/>
      <c r="J25" s="23"/>
      <c r="K25" s="23"/>
      <c r="L25" s="23"/>
      <c r="M25" s="24"/>
      <c r="N25" s="4">
        <v>1</v>
      </c>
      <c r="O25" s="4">
        <v>1</v>
      </c>
      <c r="P25" s="4"/>
      <c r="Q25" s="205">
        <v>4.3</v>
      </c>
      <c r="R25" s="205">
        <v>202</v>
      </c>
      <c r="S25" s="176">
        <v>0.93809523809523809</v>
      </c>
      <c r="T25" s="173" t="s">
        <v>438</v>
      </c>
      <c r="U25" s="22"/>
      <c r="V25" s="23"/>
      <c r="W25" s="23"/>
      <c r="X25" s="23"/>
      <c r="Y25" s="24"/>
      <c r="Z25" s="4">
        <v>1</v>
      </c>
      <c r="AA25" s="168">
        <v>1</v>
      </c>
      <c r="AE25" s="284"/>
      <c r="AF25" s="174">
        <v>7.2</v>
      </c>
      <c r="AG25" s="174">
        <v>202</v>
      </c>
      <c r="AH25" s="175">
        <f>'7.2 AY19'!D43</f>
        <v>0.87450980392156863</v>
      </c>
      <c r="AI25" s="181" t="s">
        <v>521</v>
      </c>
      <c r="AJ25" s="230"/>
      <c r="AK25" s="193"/>
      <c r="AL25" s="193"/>
      <c r="AM25" s="193"/>
      <c r="AN25" s="194"/>
      <c r="AO25" s="180">
        <v>1</v>
      </c>
      <c r="AP25" s="182">
        <v>1</v>
      </c>
      <c r="AQ25" s="180"/>
      <c r="AR25" s="284"/>
      <c r="AS25" s="174">
        <v>7.2</v>
      </c>
      <c r="AT25" s="174">
        <v>201</v>
      </c>
      <c r="AU25" s="175">
        <f>'7.2 AY20'!D43</f>
        <v>0.86666666666666659</v>
      </c>
      <c r="AV25" s="181" t="s">
        <v>521</v>
      </c>
      <c r="AW25" s="354"/>
      <c r="AX25" s="193"/>
      <c r="AY25" s="193"/>
      <c r="AZ25" s="193"/>
      <c r="BA25" s="328">
        <v>1</v>
      </c>
      <c r="BB25" s="182">
        <v>1</v>
      </c>
      <c r="BC25" s="180"/>
      <c r="BE25" s="284"/>
      <c r="BF25" s="174">
        <v>7.2</v>
      </c>
      <c r="BG25" s="174">
        <v>201</v>
      </c>
      <c r="BH25" s="175" t="str">
        <f>'7.2 AY21'!D43</f>
        <v>xx</v>
      </c>
      <c r="BI25" s="181" t="s">
        <v>437</v>
      </c>
      <c r="BJ25" s="407" t="s">
        <v>677</v>
      </c>
      <c r="BK25" s="193"/>
      <c r="BL25" s="193"/>
      <c r="BM25" s="194"/>
      <c r="BN25" s="328">
        <v>1</v>
      </c>
      <c r="BO25" s="369">
        <v>1</v>
      </c>
      <c r="BP25" s="180"/>
      <c r="BR25" s="284"/>
      <c r="BS25" s="174">
        <v>7.2</v>
      </c>
      <c r="BT25" s="174">
        <v>201</v>
      </c>
      <c r="BU25" s="175">
        <f>'7.2 AY20'!AD43</f>
        <v>0</v>
      </c>
      <c r="BV25" s="181" t="s">
        <v>437</v>
      </c>
      <c r="BW25" s="361"/>
      <c r="BX25" s="193"/>
      <c r="BY25" s="193"/>
      <c r="BZ25" s="194"/>
      <c r="CA25" s="328">
        <v>1</v>
      </c>
      <c r="CB25" s="369"/>
    </row>
    <row r="26" spans="1:80" ht="30" customHeight="1" x14ac:dyDescent="0.25">
      <c r="C26" s="12"/>
      <c r="D26" s="13"/>
      <c r="E26" s="447"/>
      <c r="F26" s="447"/>
      <c r="G26" s="441"/>
      <c r="H26" s="441"/>
      <c r="I26" s="22"/>
      <c r="J26" s="23"/>
      <c r="K26" s="23"/>
      <c r="L26" s="23"/>
      <c r="M26" s="24"/>
      <c r="N26" s="57"/>
      <c r="O26" s="57"/>
      <c r="Q26" s="205">
        <v>4.4000000000000004</v>
      </c>
      <c r="R26" s="205">
        <v>450</v>
      </c>
      <c r="S26" s="176">
        <f>'4.4 AY18'!D43</f>
        <v>0.84692307692307689</v>
      </c>
      <c r="T26" s="173" t="s">
        <v>98</v>
      </c>
      <c r="U26" s="453"/>
      <c r="V26" s="454"/>
      <c r="W26" s="454"/>
      <c r="X26" s="454"/>
      <c r="Y26" s="455"/>
      <c r="Z26" s="4">
        <v>1</v>
      </c>
      <c r="AA26" s="168">
        <v>1</v>
      </c>
      <c r="AE26" s="282" t="s">
        <v>534</v>
      </c>
      <c r="AF26" s="205">
        <v>8.1</v>
      </c>
      <c r="AG26" s="205">
        <v>102</v>
      </c>
      <c r="AH26" s="176">
        <f>'8.1 AY19'!D41</f>
        <v>0.96388888888888902</v>
      </c>
      <c r="AI26" s="173" t="s">
        <v>521</v>
      </c>
      <c r="AJ26" s="22"/>
      <c r="AK26" s="23"/>
      <c r="AL26" s="23"/>
      <c r="AM26" s="23"/>
      <c r="AN26" s="24"/>
      <c r="AO26" s="4">
        <v>1</v>
      </c>
      <c r="AP26" s="168">
        <v>1</v>
      </c>
      <c r="AQ26" s="57"/>
      <c r="AR26" s="282" t="s">
        <v>534</v>
      </c>
      <c r="AS26" s="205">
        <v>8.1</v>
      </c>
      <c r="AT26" s="205">
        <v>102</v>
      </c>
      <c r="AU26" s="176">
        <f>'8.1 AY20'!D41</f>
        <v>0.74375000000000002</v>
      </c>
      <c r="AV26" s="173" t="s">
        <v>521</v>
      </c>
      <c r="AW26" s="56"/>
      <c r="AX26" s="23"/>
      <c r="AY26" s="23"/>
      <c r="AZ26" s="23"/>
      <c r="BA26" s="329">
        <v>1</v>
      </c>
      <c r="BB26" s="168">
        <v>1</v>
      </c>
      <c r="BC26" s="57"/>
      <c r="BE26" s="282" t="s">
        <v>534</v>
      </c>
      <c r="BF26" s="309">
        <v>8.1</v>
      </c>
      <c r="BG26" s="309">
        <v>102</v>
      </c>
      <c r="BH26" s="408">
        <f>'8.1 AY20'!Q41</f>
        <v>0</v>
      </c>
      <c r="BI26" s="311" t="s">
        <v>588</v>
      </c>
      <c r="BJ26" s="22"/>
      <c r="BK26" s="23"/>
      <c r="BL26" s="23"/>
      <c r="BM26" s="24"/>
      <c r="BN26" s="329">
        <v>1</v>
      </c>
      <c r="BO26" s="370"/>
      <c r="BP26" s="57"/>
      <c r="BQ26" s="57"/>
      <c r="BR26" s="282" t="s">
        <v>534</v>
      </c>
      <c r="BS26" s="205">
        <v>8.1</v>
      </c>
      <c r="BT26" s="205">
        <v>102</v>
      </c>
      <c r="BU26" s="176">
        <f>'8.1 AY20'!AD41</f>
        <v>0</v>
      </c>
      <c r="BV26" s="173" t="s">
        <v>588</v>
      </c>
      <c r="BW26" s="22"/>
      <c r="BX26" s="23"/>
      <c r="BY26" s="23"/>
      <c r="BZ26" s="24"/>
      <c r="CA26" s="329">
        <v>1</v>
      </c>
      <c r="CB26" s="370"/>
    </row>
    <row r="27" spans="1:80" ht="30" customHeight="1" x14ac:dyDescent="0.25">
      <c r="C27" s="14">
        <v>5</v>
      </c>
      <c r="D27" s="177" t="s">
        <v>7</v>
      </c>
      <c r="E27" s="6">
        <v>5.0999999999999996</v>
      </c>
      <c r="F27" s="6">
        <v>202</v>
      </c>
      <c r="G27" s="26">
        <f>'5.1 AY16-17'!D43</f>
        <v>0.91399999999999992</v>
      </c>
      <c r="H27" s="179" t="s">
        <v>75</v>
      </c>
      <c r="I27" s="192"/>
      <c r="J27" s="193"/>
      <c r="K27" s="193"/>
      <c r="L27" s="193"/>
      <c r="M27" s="194"/>
      <c r="N27" s="180">
        <v>1</v>
      </c>
      <c r="O27" s="180">
        <v>1</v>
      </c>
      <c r="P27" s="180"/>
      <c r="Q27" s="174">
        <v>5.0999999999999996</v>
      </c>
      <c r="R27" s="174">
        <v>202</v>
      </c>
      <c r="S27" s="175">
        <f>'5.1 AY18'!D43</f>
        <v>0.88571428571428568</v>
      </c>
      <c r="T27" s="181" t="s">
        <v>438</v>
      </c>
      <c r="U27" s="230"/>
      <c r="V27" s="193" t="s">
        <v>86</v>
      </c>
      <c r="W27" s="193"/>
      <c r="X27" s="193"/>
      <c r="Y27" s="194"/>
      <c r="Z27" s="180">
        <v>1</v>
      </c>
      <c r="AA27" s="182">
        <v>1</v>
      </c>
      <c r="AB27" s="180"/>
      <c r="AE27" s="372"/>
      <c r="AF27" s="205">
        <v>8.1999999999999993</v>
      </c>
      <c r="AG27" s="204">
        <v>163</v>
      </c>
      <c r="AH27" s="176">
        <f>'8.2 AY19'!D43</f>
        <v>0.77556250000000004</v>
      </c>
      <c r="AI27" s="173" t="s">
        <v>521</v>
      </c>
      <c r="AJ27" s="227"/>
      <c r="AK27" s="23"/>
      <c r="AL27" s="23"/>
      <c r="AM27" s="23"/>
      <c r="AN27" s="24"/>
      <c r="AO27" s="4">
        <v>1</v>
      </c>
      <c r="AP27" s="168">
        <v>1</v>
      </c>
      <c r="AQ27" s="57"/>
      <c r="AR27" s="372"/>
      <c r="AS27" s="205">
        <v>8.1999999999999993</v>
      </c>
      <c r="AT27" s="204">
        <v>460</v>
      </c>
      <c r="AU27" s="176">
        <f>'8.2 AY20'!D43</f>
        <v>1</v>
      </c>
      <c r="AV27" s="173" t="s">
        <v>437</v>
      </c>
      <c r="AW27" s="333"/>
      <c r="AX27" s="23"/>
      <c r="AY27" s="23"/>
      <c r="AZ27" s="23"/>
      <c r="BA27" s="329">
        <v>1</v>
      </c>
      <c r="BB27" s="168">
        <v>1</v>
      </c>
      <c r="BC27" s="57"/>
      <c r="BE27" s="107"/>
      <c r="BF27" s="309">
        <v>8.1999999999999993</v>
      </c>
      <c r="BG27" s="310">
        <v>102</v>
      </c>
      <c r="BH27" s="408">
        <f>'8.2 AY19'!AD43</f>
        <v>0</v>
      </c>
      <c r="BI27" s="311" t="s">
        <v>588</v>
      </c>
      <c r="BJ27" s="225"/>
      <c r="BK27" s="362"/>
      <c r="BL27" s="362"/>
      <c r="BM27" s="24"/>
      <c r="BN27" s="329">
        <v>1</v>
      </c>
      <c r="BO27" s="370"/>
      <c r="BP27" s="57"/>
      <c r="BQ27" s="57"/>
      <c r="BR27" s="107"/>
      <c r="BS27" s="205">
        <v>8.1999999999999993</v>
      </c>
      <c r="BT27" s="204">
        <v>102</v>
      </c>
      <c r="BU27" s="176">
        <f>'8.2 AY19'!AQ43</f>
        <v>0</v>
      </c>
      <c r="BV27" s="173" t="s">
        <v>588</v>
      </c>
      <c r="BW27" s="225"/>
      <c r="BX27" s="362"/>
      <c r="BY27" s="362"/>
      <c r="BZ27" s="24"/>
      <c r="CA27" s="329">
        <v>1</v>
      </c>
      <c r="CB27" s="370"/>
    </row>
    <row r="28" spans="1:80" ht="30" customHeight="1" x14ac:dyDescent="0.25">
      <c r="C28" s="15"/>
      <c r="D28" s="16"/>
      <c r="E28" s="6">
        <v>5.2</v>
      </c>
      <c r="F28" s="6">
        <v>450</v>
      </c>
      <c r="G28" s="26">
        <f>'5.2 AY16-17'!D43</f>
        <v>0.89722222222222225</v>
      </c>
      <c r="H28" s="179" t="s">
        <v>98</v>
      </c>
      <c r="I28" s="192"/>
      <c r="J28" s="193"/>
      <c r="K28" s="193"/>
      <c r="L28" s="193"/>
      <c r="M28" s="194"/>
      <c r="N28" s="180">
        <v>1</v>
      </c>
      <c r="O28" s="180">
        <v>1</v>
      </c>
      <c r="P28" s="180"/>
      <c r="Q28" s="174">
        <v>5.2</v>
      </c>
      <c r="R28" s="174">
        <v>202</v>
      </c>
      <c r="S28" s="175">
        <f>'5.2 AY18'!D43</f>
        <v>0.93809523809523809</v>
      </c>
      <c r="T28" s="181" t="s">
        <v>438</v>
      </c>
      <c r="U28" s="192"/>
      <c r="V28" s="193"/>
      <c r="W28" s="193"/>
      <c r="X28" s="193"/>
      <c r="Y28" s="194"/>
      <c r="Z28" s="180">
        <v>1</v>
      </c>
      <c r="AA28" s="182">
        <v>1</v>
      </c>
      <c r="AB28" s="180"/>
      <c r="AE28" s="280" t="s">
        <v>535</v>
      </c>
      <c r="AF28" s="174">
        <v>9.1</v>
      </c>
      <c r="AG28" s="174">
        <v>301</v>
      </c>
      <c r="AH28" s="175">
        <f>'9.1 AY19'!D43</f>
        <v>0.87052631578947359</v>
      </c>
      <c r="AI28" s="181" t="s">
        <v>437</v>
      </c>
      <c r="AJ28" s="230"/>
      <c r="AK28" s="193"/>
      <c r="AL28" s="193"/>
      <c r="AM28" s="193"/>
      <c r="AN28" s="194"/>
      <c r="AO28" s="180">
        <v>1</v>
      </c>
      <c r="AP28" s="182">
        <v>1</v>
      </c>
      <c r="AQ28" s="180"/>
      <c r="AR28" s="280" t="s">
        <v>535</v>
      </c>
      <c r="AS28" s="174">
        <v>9.1</v>
      </c>
      <c r="AT28" s="174">
        <v>301</v>
      </c>
      <c r="AU28" s="175">
        <f>'9.1 AY20'!D43</f>
        <v>0.87142857142857144</v>
      </c>
      <c r="AV28" s="181" t="s">
        <v>437</v>
      </c>
      <c r="AW28" s="327"/>
      <c r="AX28" s="193"/>
      <c r="AY28" s="193"/>
      <c r="AZ28" s="193"/>
      <c r="BA28" s="328">
        <v>1</v>
      </c>
      <c r="BB28" s="182">
        <v>1</v>
      </c>
      <c r="BC28" s="180"/>
      <c r="BE28" s="280" t="s">
        <v>608</v>
      </c>
      <c r="BF28" s="174">
        <v>9.1</v>
      </c>
      <c r="BG28" s="174">
        <v>201</v>
      </c>
      <c r="BH28" s="175">
        <f>'9.1 AY21'!D43</f>
        <v>0.91</v>
      </c>
      <c r="BI28" s="181" t="s">
        <v>437</v>
      </c>
      <c r="BJ28" s="327"/>
      <c r="BK28" s="285"/>
      <c r="BL28" s="285"/>
      <c r="BM28" s="357"/>
      <c r="BN28" s="328">
        <v>1</v>
      </c>
      <c r="BO28" s="369">
        <v>1</v>
      </c>
      <c r="BP28" s="180"/>
      <c r="BQ28" s="57"/>
      <c r="BR28" s="280" t="s">
        <v>608</v>
      </c>
      <c r="BS28" s="174">
        <v>9.1</v>
      </c>
      <c r="BT28" s="174">
        <v>301</v>
      </c>
      <c r="BU28" s="175">
        <f>'9.1 AY20'!AD43</f>
        <v>0</v>
      </c>
      <c r="BV28" s="181" t="s">
        <v>437</v>
      </c>
      <c r="BW28" s="292"/>
      <c r="BX28" s="285"/>
      <c r="BY28" s="285"/>
      <c r="BZ28" s="357"/>
      <c r="CA28" s="328">
        <v>1</v>
      </c>
      <c r="CB28" s="369"/>
    </row>
    <row r="29" spans="1:80" ht="30" customHeight="1" x14ac:dyDescent="0.25">
      <c r="C29" s="9">
        <v>6</v>
      </c>
      <c r="D29" s="178" t="s">
        <v>8</v>
      </c>
      <c r="E29" s="25">
        <v>6.1</v>
      </c>
      <c r="F29" s="25">
        <v>205</v>
      </c>
      <c r="G29" s="195" t="s">
        <v>491</v>
      </c>
      <c r="H29" s="173" t="s">
        <v>132</v>
      </c>
      <c r="I29" s="418"/>
      <c r="J29" s="419"/>
      <c r="K29" s="419"/>
      <c r="L29" s="419"/>
      <c r="M29" s="420"/>
      <c r="N29" s="57">
        <v>1</v>
      </c>
      <c r="O29" s="57">
        <v>0</v>
      </c>
      <c r="Q29" s="204">
        <v>6.1</v>
      </c>
      <c r="R29" s="204">
        <v>422</v>
      </c>
      <c r="S29" s="176">
        <f>'6.1 AY18'!D33</f>
        <v>0.81230769230769229</v>
      </c>
      <c r="T29" s="173" t="s">
        <v>89</v>
      </c>
      <c r="U29" s="418"/>
      <c r="V29" s="419"/>
      <c r="W29" s="419"/>
      <c r="X29" s="419"/>
      <c r="Y29" s="420"/>
      <c r="Z29" s="57">
        <v>1</v>
      </c>
      <c r="AA29" s="168">
        <v>1</v>
      </c>
      <c r="AE29" s="284"/>
      <c r="AF29" s="174">
        <v>9.1999999999999993</v>
      </c>
      <c r="AG29" s="174">
        <v>163</v>
      </c>
      <c r="AH29" s="175" t="str">
        <f>'9.2 AY19'!D43</f>
        <v>NA</v>
      </c>
      <c r="AI29" s="181" t="s">
        <v>521</v>
      </c>
      <c r="AJ29" s="230" t="s">
        <v>624</v>
      </c>
      <c r="AK29" s="193"/>
      <c r="AL29" s="193"/>
      <c r="AM29" s="193"/>
      <c r="AN29" s="194"/>
      <c r="AO29" s="180">
        <v>1</v>
      </c>
      <c r="AP29" s="182">
        <v>1</v>
      </c>
      <c r="AQ29" s="180"/>
      <c r="AR29" s="284"/>
      <c r="AS29" s="335">
        <v>9.1999999999999993</v>
      </c>
      <c r="AT29" s="335">
        <v>102</v>
      </c>
      <c r="AU29" s="313">
        <f>'9.2 AY20'!D43</f>
        <v>0.84285714285714297</v>
      </c>
      <c r="AV29" s="336" t="s">
        <v>521</v>
      </c>
      <c r="AW29" s="292"/>
      <c r="AX29" s="285"/>
      <c r="AY29" s="285"/>
      <c r="AZ29" s="285"/>
      <c r="BA29" s="328">
        <v>1</v>
      </c>
      <c r="BB29" s="182">
        <v>1</v>
      </c>
      <c r="BC29" s="180"/>
      <c r="BE29" s="284"/>
      <c r="BF29" s="387">
        <v>9.1999999999999993</v>
      </c>
      <c r="BG29" s="387">
        <v>201</v>
      </c>
      <c r="BH29" s="409">
        <f>'9.2 AY20'!Q43</f>
        <v>0</v>
      </c>
      <c r="BI29" s="410" t="s">
        <v>588</v>
      </c>
      <c r="BJ29" s="358"/>
      <c r="BK29" s="359"/>
      <c r="BL29" s="359"/>
      <c r="BM29" s="360"/>
      <c r="BN29" s="328">
        <v>1</v>
      </c>
      <c r="BO29" s="369"/>
      <c r="BP29" s="180"/>
      <c r="BQ29" s="57"/>
      <c r="BR29" s="284"/>
      <c r="BS29" s="335">
        <v>9.1999999999999993</v>
      </c>
      <c r="BT29" s="335">
        <v>201</v>
      </c>
      <c r="BU29" s="393">
        <f>'9.2 AY20'!AD43</f>
        <v>0</v>
      </c>
      <c r="BV29" s="336" t="s">
        <v>588</v>
      </c>
      <c r="BW29" s="358"/>
      <c r="BX29" s="359"/>
      <c r="BY29" s="359"/>
      <c r="BZ29" s="360"/>
      <c r="CA29" s="328">
        <v>1</v>
      </c>
      <c r="CB29" s="369"/>
    </row>
    <row r="30" spans="1:80" ht="30" customHeight="1" x14ac:dyDescent="0.25">
      <c r="C30" s="10"/>
      <c r="D30" s="11"/>
      <c r="E30" s="25">
        <v>6.2</v>
      </c>
      <c r="F30" s="25">
        <v>201</v>
      </c>
      <c r="G30" s="33">
        <f>'6.2 AY16-17'!D43</f>
        <v>0.96005033029254472</v>
      </c>
      <c r="H30" s="139" t="s">
        <v>75</v>
      </c>
      <c r="I30" s="190"/>
      <c r="J30" s="23"/>
      <c r="K30" s="23"/>
      <c r="L30" s="23"/>
      <c r="M30" s="24"/>
      <c r="N30" s="57">
        <v>1</v>
      </c>
      <c r="O30" s="57">
        <v>1</v>
      </c>
      <c r="Q30" s="204">
        <v>6.2</v>
      </c>
      <c r="R30" s="204">
        <v>422</v>
      </c>
      <c r="S30" s="176">
        <f>'6.2 AY18'!D31</f>
        <v>0.84923076923076923</v>
      </c>
      <c r="T30" s="173" t="s">
        <v>89</v>
      </c>
      <c r="U30" s="22"/>
      <c r="V30" s="23"/>
      <c r="W30" s="23"/>
      <c r="X30" s="23"/>
      <c r="Y30" s="24"/>
      <c r="Z30" s="57">
        <v>1</v>
      </c>
      <c r="AA30" s="168">
        <v>1</v>
      </c>
      <c r="AE30" s="282" t="s">
        <v>402</v>
      </c>
      <c r="AF30" s="293">
        <v>10.1</v>
      </c>
      <c r="AG30" s="293">
        <v>101</v>
      </c>
      <c r="AH30" s="290">
        <f>'10.1 AY19'!D39</f>
        <v>0.875</v>
      </c>
      <c r="AI30" s="294" t="s">
        <v>521</v>
      </c>
      <c r="AJ30" s="295"/>
      <c r="AK30" s="64"/>
      <c r="AL30" s="64"/>
      <c r="AM30" s="64"/>
      <c r="AN30" s="296"/>
      <c r="AO30" s="4">
        <v>1</v>
      </c>
      <c r="AP30" s="168">
        <v>1</v>
      </c>
      <c r="AQ30" s="57"/>
      <c r="AR30" s="282" t="s">
        <v>402</v>
      </c>
      <c r="AS30" s="205">
        <v>10.1</v>
      </c>
      <c r="AT30" s="205">
        <v>101</v>
      </c>
      <c r="AU30" s="176">
        <f>'10.1 AY20'!D39</f>
        <v>0.73895833333333327</v>
      </c>
      <c r="AV30" s="173" t="s">
        <v>521</v>
      </c>
      <c r="AW30" s="56"/>
      <c r="AX30" s="64"/>
      <c r="AY30" s="64"/>
      <c r="AZ30" s="64"/>
      <c r="BA30" s="329">
        <v>1</v>
      </c>
      <c r="BB30" s="168">
        <v>1</v>
      </c>
      <c r="BC30" s="57"/>
      <c r="BE30" s="282" t="s">
        <v>402</v>
      </c>
      <c r="BF30" s="205">
        <v>10.1</v>
      </c>
      <c r="BG30" s="205">
        <v>101</v>
      </c>
      <c r="BH30" s="176">
        <f>'10.1 AY21'!D39</f>
        <v>0.828125</v>
      </c>
      <c r="BI30" s="173" t="s">
        <v>606</v>
      </c>
      <c r="BJ30" s="371"/>
      <c r="BK30" s="64"/>
      <c r="BL30" s="64"/>
      <c r="BM30" s="296"/>
      <c r="BN30" s="329">
        <v>1</v>
      </c>
      <c r="BO30" s="370">
        <v>1</v>
      </c>
      <c r="BP30" s="57"/>
      <c r="BQ30" s="57"/>
      <c r="BR30" s="282" t="s">
        <v>402</v>
      </c>
      <c r="BS30" s="205">
        <v>10.1</v>
      </c>
      <c r="BT30" s="205">
        <v>101</v>
      </c>
      <c r="BU30" s="176">
        <f>'10.1 AY21'!Q39</f>
        <v>0</v>
      </c>
      <c r="BV30" s="173" t="s">
        <v>606</v>
      </c>
      <c r="BW30" s="371"/>
      <c r="BX30" s="64"/>
      <c r="BY30" s="64"/>
      <c r="BZ30" s="296"/>
      <c r="CA30" s="329">
        <v>1</v>
      </c>
      <c r="CB30" s="370"/>
    </row>
    <row r="31" spans="1:80" ht="30" customHeight="1" x14ac:dyDescent="0.25">
      <c r="C31" s="14">
        <v>7</v>
      </c>
      <c r="D31" s="177" t="s">
        <v>9</v>
      </c>
      <c r="E31" s="6">
        <v>7.1</v>
      </c>
      <c r="F31" s="6">
        <v>301</v>
      </c>
      <c r="G31" s="26">
        <f>'7.1 AY16-17'!D43</f>
        <v>0.93650000000000011</v>
      </c>
      <c r="H31" s="179" t="s">
        <v>75</v>
      </c>
      <c r="I31" s="192"/>
      <c r="J31" s="193"/>
      <c r="K31" s="193"/>
      <c r="L31" s="193"/>
      <c r="M31" s="194"/>
      <c r="N31" s="180">
        <v>1</v>
      </c>
      <c r="O31" s="180">
        <v>1</v>
      </c>
      <c r="P31" s="180"/>
      <c r="Q31" s="174">
        <v>7.1</v>
      </c>
      <c r="R31" s="174">
        <v>301</v>
      </c>
      <c r="S31" s="175">
        <f>'7.1 AY18'!D43</f>
        <v>0.92315789473684207</v>
      </c>
      <c r="T31" s="181" t="s">
        <v>437</v>
      </c>
      <c r="U31" s="230"/>
      <c r="V31" s="193"/>
      <c r="W31" s="193"/>
      <c r="X31" s="193"/>
      <c r="Y31" s="194"/>
      <c r="Z31" s="180">
        <v>1</v>
      </c>
      <c r="AA31" s="182">
        <v>1</v>
      </c>
      <c r="AB31" s="180"/>
      <c r="AE31" s="372"/>
      <c r="AF31" s="205">
        <v>10.199999999999999</v>
      </c>
      <c r="AG31" s="205">
        <v>101</v>
      </c>
      <c r="AH31" s="176">
        <f>'10.2 AY19'!D43</f>
        <v>0.86428571428571421</v>
      </c>
      <c r="AI31" s="173" t="s">
        <v>521</v>
      </c>
      <c r="AJ31" s="225"/>
      <c r="AK31" s="362"/>
      <c r="AL31" s="23"/>
      <c r="AM31" s="23"/>
      <c r="AN31" s="24"/>
      <c r="AO31" s="4">
        <v>1</v>
      </c>
      <c r="AP31" s="168">
        <v>1</v>
      </c>
      <c r="AQ31" s="57"/>
      <c r="AR31" s="372"/>
      <c r="AS31" s="205">
        <v>10.199999999999999</v>
      </c>
      <c r="AT31" s="205">
        <v>242</v>
      </c>
      <c r="AU31" s="176">
        <f>'10.2 AY20'!D43</f>
        <v>0.84453124999999996</v>
      </c>
      <c r="AV31" s="173" t="s">
        <v>89</v>
      </c>
      <c r="AW31" s="333"/>
      <c r="AX31" s="23"/>
      <c r="AY31" s="23"/>
      <c r="AZ31" s="23"/>
      <c r="BA31" s="329">
        <v>1</v>
      </c>
      <c r="BB31" s="168">
        <v>1</v>
      </c>
      <c r="BC31" s="57"/>
      <c r="BE31" s="372"/>
      <c r="BF31" s="205">
        <v>10.199999999999999</v>
      </c>
      <c r="BG31" s="205">
        <v>242</v>
      </c>
      <c r="BH31" s="176">
        <f>'10.2 AY21'!D43</f>
        <v>0.875</v>
      </c>
      <c r="BI31" s="173" t="s">
        <v>89</v>
      </c>
      <c r="BJ31" s="225"/>
      <c r="BK31" s="362"/>
      <c r="BL31" s="362"/>
      <c r="BM31" s="24"/>
      <c r="BN31" s="329">
        <v>1</v>
      </c>
      <c r="BO31" s="370">
        <v>1</v>
      </c>
      <c r="BP31" s="57"/>
      <c r="BQ31" s="57"/>
      <c r="BR31" s="372"/>
      <c r="BS31" s="205">
        <v>10.199999999999999</v>
      </c>
      <c r="BT31" s="205">
        <v>242</v>
      </c>
      <c r="BU31" s="176">
        <f>'10.2 AY21'!Q43</f>
        <v>0</v>
      </c>
      <c r="BV31" s="173" t="s">
        <v>89</v>
      </c>
      <c r="BW31" s="225"/>
      <c r="BX31" s="362"/>
      <c r="BY31" s="362"/>
      <c r="BZ31" s="24"/>
      <c r="CA31" s="329">
        <v>1</v>
      </c>
      <c r="CB31" s="370"/>
    </row>
    <row r="32" spans="1:80" s="57" customFormat="1" ht="30" customHeight="1" x14ac:dyDescent="0.25">
      <c r="A32" s="1"/>
      <c r="B32" s="1"/>
      <c r="C32" s="18"/>
      <c r="D32" s="236"/>
      <c r="E32" s="434">
        <v>7.2</v>
      </c>
      <c r="F32" s="434">
        <v>450</v>
      </c>
      <c r="G32" s="444">
        <f>'7.2 AY16-17'!D43</f>
        <v>0.93555555555555558</v>
      </c>
      <c r="H32" s="444" t="s">
        <v>98</v>
      </c>
      <c r="I32" s="192"/>
      <c r="J32" s="193"/>
      <c r="K32" s="193"/>
      <c r="L32" s="193"/>
      <c r="M32" s="194"/>
      <c r="N32" s="180">
        <v>1</v>
      </c>
      <c r="O32" s="180">
        <v>1</v>
      </c>
      <c r="P32" s="180"/>
      <c r="Q32" s="174">
        <v>7.2</v>
      </c>
      <c r="R32" s="174">
        <v>301</v>
      </c>
      <c r="S32" s="175">
        <v>0.7131578947368421</v>
      </c>
      <c r="T32" s="181" t="s">
        <v>437</v>
      </c>
      <c r="U32" s="230" t="s">
        <v>620</v>
      </c>
      <c r="V32" s="193"/>
      <c r="W32" s="193"/>
      <c r="X32" s="193"/>
      <c r="Y32" s="194"/>
      <c r="Z32" s="180">
        <v>1</v>
      </c>
      <c r="AA32" s="182">
        <v>1</v>
      </c>
      <c r="AB32" s="180"/>
      <c r="AE32" s="107"/>
      <c r="AF32" s="205">
        <v>10.3</v>
      </c>
      <c r="AG32" s="205">
        <v>213</v>
      </c>
      <c r="AH32" s="176">
        <f>'10.3 AY19'!D43</f>
        <v>0.88538461538461533</v>
      </c>
      <c r="AI32" s="173" t="s">
        <v>234</v>
      </c>
      <c r="AJ32" s="22"/>
      <c r="AK32" s="23"/>
      <c r="AL32" s="23"/>
      <c r="AM32" s="23"/>
      <c r="AN32" s="24"/>
      <c r="AO32" s="302">
        <v>1</v>
      </c>
      <c r="AP32" s="168">
        <v>1</v>
      </c>
      <c r="AR32" s="280" t="s">
        <v>536</v>
      </c>
      <c r="AS32" s="174">
        <v>11.1</v>
      </c>
      <c r="AT32" s="174" t="s">
        <v>589</v>
      </c>
      <c r="AU32" s="175">
        <f>'11.1 AY20'!D43</f>
        <v>0.75052631578947371</v>
      </c>
      <c r="AV32" s="181" t="s">
        <v>521</v>
      </c>
      <c r="AW32" s="383"/>
      <c r="AX32" s="193"/>
      <c r="AY32" s="193"/>
      <c r="AZ32" s="193"/>
      <c r="BA32" s="328">
        <v>1</v>
      </c>
      <c r="BB32" s="182">
        <v>1</v>
      </c>
      <c r="BC32" s="180"/>
      <c r="BE32" s="280" t="s">
        <v>536</v>
      </c>
      <c r="BF32" s="174">
        <v>11.1</v>
      </c>
      <c r="BG32" s="174" t="s">
        <v>523</v>
      </c>
      <c r="BH32" s="175">
        <f>'11.1 AY21'!D43</f>
        <v>0.81428571428571428</v>
      </c>
      <c r="BI32" s="181" t="s">
        <v>134</v>
      </c>
      <c r="BJ32" s="361"/>
      <c r="BK32" s="363"/>
      <c r="BL32" s="363"/>
      <c r="BM32" s="364"/>
      <c r="BN32" s="328">
        <v>1</v>
      </c>
      <c r="BO32" s="369">
        <v>1</v>
      </c>
      <c r="BP32" s="180"/>
      <c r="BR32" s="280" t="s">
        <v>536</v>
      </c>
      <c r="BS32" s="174">
        <v>11.1</v>
      </c>
      <c r="BT32" s="174" t="s">
        <v>523</v>
      </c>
      <c r="BU32" s="175">
        <f>'11.1 AY21'!Q43</f>
        <v>0</v>
      </c>
      <c r="BV32" s="181" t="s">
        <v>134</v>
      </c>
      <c r="BW32" s="361"/>
      <c r="BX32" s="363"/>
      <c r="BY32" s="363"/>
      <c r="BZ32" s="364"/>
      <c r="CA32" s="328">
        <v>1</v>
      </c>
      <c r="CB32" s="369"/>
    </row>
    <row r="33" spans="1:80" ht="30" customHeight="1" x14ac:dyDescent="0.25">
      <c r="C33" s="15"/>
      <c r="D33" s="16"/>
      <c r="E33" s="435"/>
      <c r="F33" s="435"/>
      <c r="G33" s="445"/>
      <c r="H33" s="445"/>
      <c r="I33" s="192"/>
      <c r="J33" s="193"/>
      <c r="K33" s="193"/>
      <c r="L33" s="193"/>
      <c r="M33" s="194"/>
      <c r="N33" s="180"/>
      <c r="O33" s="180"/>
      <c r="P33" s="180"/>
      <c r="Q33" s="174">
        <v>7.3</v>
      </c>
      <c r="R33" s="174">
        <v>450</v>
      </c>
      <c r="S33" s="175">
        <f>'7.3 AY18'!D43</f>
        <v>0.86769230769230776</v>
      </c>
      <c r="T33" s="181" t="s">
        <v>98</v>
      </c>
      <c r="U33" s="450"/>
      <c r="V33" s="451"/>
      <c r="W33" s="451"/>
      <c r="X33" s="451"/>
      <c r="Y33" s="452"/>
      <c r="Z33" s="180">
        <v>1</v>
      </c>
      <c r="AA33" s="182">
        <v>1</v>
      </c>
      <c r="AB33" s="180"/>
      <c r="AE33" s="280" t="s">
        <v>536</v>
      </c>
      <c r="AF33" s="174">
        <v>11.1</v>
      </c>
      <c r="AG33" s="174">
        <v>213</v>
      </c>
      <c r="AH33" s="175">
        <f>'11.1 AY19'!D43</f>
        <v>0.88538461538461533</v>
      </c>
      <c r="AI33" s="181" t="s">
        <v>234</v>
      </c>
      <c r="AJ33" s="192"/>
      <c r="AK33" s="193"/>
      <c r="AL33" s="193"/>
      <c r="AM33" s="193"/>
      <c r="AN33" s="194"/>
      <c r="AO33" s="180">
        <v>1</v>
      </c>
      <c r="AP33" s="182">
        <v>1</v>
      </c>
      <c r="AQ33" s="180"/>
      <c r="AR33" s="284"/>
      <c r="AS33" s="305"/>
      <c r="AT33" s="305"/>
      <c r="AU33" s="306"/>
      <c r="AV33" s="307"/>
      <c r="AW33" s="354"/>
      <c r="AX33" s="193"/>
      <c r="AY33" s="193"/>
      <c r="AZ33" s="193"/>
      <c r="BA33" s="328"/>
      <c r="BB33" s="182"/>
      <c r="BC33" s="180"/>
      <c r="BD33" s="57"/>
      <c r="BE33" s="284"/>
      <c r="BF33" s="174">
        <v>11.2</v>
      </c>
      <c r="BG33" s="174">
        <v>213</v>
      </c>
      <c r="BH33" s="175">
        <f>'11.2 AY21'!D43</f>
        <v>0.87</v>
      </c>
      <c r="BI33" s="181" t="s">
        <v>437</v>
      </c>
      <c r="BJ33" s="361"/>
      <c r="BK33" s="363"/>
      <c r="BL33" s="363"/>
      <c r="BM33" s="364"/>
      <c r="BN33" s="328">
        <v>1</v>
      </c>
      <c r="BO33" s="369">
        <v>1</v>
      </c>
      <c r="BP33" s="180"/>
      <c r="BQ33" s="57"/>
      <c r="BR33" s="284"/>
      <c r="BS33" s="174">
        <v>11.2</v>
      </c>
      <c r="BT33" s="174">
        <v>213</v>
      </c>
      <c r="BU33" s="175" t="e">
        <v>#REF!</v>
      </c>
      <c r="BV33" s="181" t="s">
        <v>588</v>
      </c>
      <c r="BW33" s="361"/>
      <c r="BX33" s="363"/>
      <c r="BY33" s="363"/>
      <c r="BZ33" s="364"/>
      <c r="CA33" s="328">
        <v>1</v>
      </c>
      <c r="CB33" s="369"/>
    </row>
    <row r="34" spans="1:80" ht="30" customHeight="1" x14ac:dyDescent="0.25">
      <c r="C34" s="9">
        <v>8</v>
      </c>
      <c r="D34" s="178" t="s">
        <v>10</v>
      </c>
      <c r="E34" s="5">
        <v>8.1</v>
      </c>
      <c r="F34" s="5">
        <v>263</v>
      </c>
      <c r="G34" s="33">
        <f>'8.1 AY16-17'!D41</f>
        <v>0.9170588235294117</v>
      </c>
      <c r="H34" s="139" t="s">
        <v>98</v>
      </c>
      <c r="I34" s="22"/>
      <c r="J34" s="23"/>
      <c r="K34" s="23"/>
      <c r="L34" s="23"/>
      <c r="M34" s="24"/>
      <c r="N34" s="57">
        <v>1</v>
      </c>
      <c r="O34" s="57">
        <v>1</v>
      </c>
      <c r="Q34" s="205">
        <v>8.1</v>
      </c>
      <c r="R34" s="205">
        <v>102</v>
      </c>
      <c r="S34" s="176">
        <f>'8.1 AY18'!D41</f>
        <v>0.76923076923076916</v>
      </c>
      <c r="T34" s="173" t="s">
        <v>438</v>
      </c>
      <c r="U34" s="22"/>
      <c r="V34" s="23"/>
      <c r="W34" s="23"/>
      <c r="X34" s="23"/>
      <c r="Y34" s="24"/>
      <c r="Z34" s="4">
        <v>1</v>
      </c>
      <c r="AA34" s="168">
        <v>1</v>
      </c>
      <c r="AE34" s="281"/>
      <c r="AF34" s="174">
        <v>11.3</v>
      </c>
      <c r="AG34" s="174">
        <v>101</v>
      </c>
      <c r="AH34" s="175">
        <f>'11.3 AY19'!D43</f>
        <v>0.86</v>
      </c>
      <c r="AI34" s="181" t="s">
        <v>234</v>
      </c>
      <c r="AJ34" s="192"/>
      <c r="AK34" s="193"/>
      <c r="AL34" s="193"/>
      <c r="AM34" s="193"/>
      <c r="AN34" s="194"/>
      <c r="AO34" s="180">
        <v>1</v>
      </c>
      <c r="AP34" s="182">
        <v>1</v>
      </c>
      <c r="AQ34" s="180"/>
      <c r="AR34" s="281"/>
      <c r="AS34" s="174">
        <v>11.3</v>
      </c>
      <c r="AT34" s="174" t="s">
        <v>523</v>
      </c>
      <c r="AU34" s="175">
        <f>'11.3 AY20'!D43</f>
        <v>1</v>
      </c>
      <c r="AV34" s="181" t="s">
        <v>134</v>
      </c>
      <c r="AW34" s="333"/>
      <c r="AX34" s="193"/>
      <c r="AY34" s="193"/>
      <c r="AZ34" s="193"/>
      <c r="BA34" s="328">
        <v>1</v>
      </c>
      <c r="BB34" s="182">
        <v>1</v>
      </c>
      <c r="BC34" s="180"/>
      <c r="BE34" s="281"/>
      <c r="BF34" s="204"/>
      <c r="BG34" s="204"/>
      <c r="BH34" s="176"/>
      <c r="BI34" s="311"/>
      <c r="BJ34" s="374"/>
      <c r="BK34" s="366"/>
      <c r="BL34" s="366"/>
      <c r="BM34" s="367"/>
      <c r="BN34" s="328"/>
      <c r="BO34" s="369"/>
      <c r="BP34" s="180"/>
      <c r="BQ34" s="57"/>
      <c r="BR34" s="281"/>
      <c r="BS34" s="204"/>
      <c r="BT34" s="204"/>
      <c r="BU34" s="176"/>
      <c r="BV34" s="311"/>
      <c r="BW34" s="374"/>
      <c r="BX34" s="415"/>
      <c r="BY34" s="415"/>
      <c r="BZ34" s="416"/>
      <c r="CA34" s="329"/>
      <c r="CB34" s="417"/>
    </row>
    <row r="35" spans="1:80" ht="30" customHeight="1" x14ac:dyDescent="0.35">
      <c r="C35" s="10"/>
      <c r="D35" s="11"/>
      <c r="E35" s="5">
        <v>8.1999999999999993</v>
      </c>
      <c r="F35" s="25">
        <v>460</v>
      </c>
      <c r="G35" s="33">
        <f>'8.2 AY16-17'!D43</f>
        <v>0.90222837552742607</v>
      </c>
      <c r="H35" s="139" t="s">
        <v>75</v>
      </c>
      <c r="I35" s="22"/>
      <c r="J35" s="23"/>
      <c r="K35" s="23"/>
      <c r="L35" s="23"/>
      <c r="M35" s="24"/>
      <c r="N35" s="57">
        <v>1</v>
      </c>
      <c r="O35" s="57">
        <v>1</v>
      </c>
      <c r="Q35" s="205">
        <v>8.1999999999999993</v>
      </c>
      <c r="R35" s="204">
        <v>460</v>
      </c>
      <c r="S35" s="176">
        <f>'8.2 AY18'!D43</f>
        <v>0.85648148148148151</v>
      </c>
      <c r="T35" s="173" t="s">
        <v>438</v>
      </c>
      <c r="U35" s="227"/>
      <c r="V35" s="23"/>
      <c r="W35" s="23"/>
      <c r="X35" s="23"/>
      <c r="Y35" s="24"/>
      <c r="Z35" s="4">
        <v>1</v>
      </c>
      <c r="AA35" s="168">
        <v>1</v>
      </c>
      <c r="AE35" s="282" t="s">
        <v>537</v>
      </c>
      <c r="AF35" s="204">
        <v>12.1</v>
      </c>
      <c r="AG35" s="204">
        <v>301</v>
      </c>
      <c r="AH35" s="176">
        <f>'12.1 AY19'!D43</f>
        <v>0.87052631578947359</v>
      </c>
      <c r="AI35" s="173" t="s">
        <v>437</v>
      </c>
      <c r="AJ35" s="231"/>
      <c r="AK35" s="23"/>
      <c r="AL35" s="23"/>
      <c r="AM35" s="23"/>
      <c r="AN35" s="24"/>
      <c r="AO35" s="326">
        <v>1</v>
      </c>
      <c r="AP35" s="168">
        <v>1</v>
      </c>
      <c r="AQ35" s="57"/>
      <c r="AR35" s="282" t="s">
        <v>537</v>
      </c>
      <c r="AS35" s="204">
        <v>12.1</v>
      </c>
      <c r="AT35" s="204">
        <v>301</v>
      </c>
      <c r="AU35" s="176">
        <f>'12.1 AY20'!D43</f>
        <v>0.87142857142857144</v>
      </c>
      <c r="AV35" s="173" t="s">
        <v>437</v>
      </c>
      <c r="AW35" s="231"/>
      <c r="AX35" s="23"/>
      <c r="AY35" s="23"/>
      <c r="AZ35" s="23"/>
      <c r="BA35" s="331">
        <v>1</v>
      </c>
      <c r="BB35" s="168">
        <v>1</v>
      </c>
      <c r="BC35" s="57"/>
      <c r="BE35" s="282" t="s">
        <v>537</v>
      </c>
      <c r="BF35" s="204">
        <v>12.1</v>
      </c>
      <c r="BG35" s="204">
        <v>201</v>
      </c>
      <c r="BH35" s="176" t="str">
        <f>'12.1 AY21'!D43</f>
        <v>xx</v>
      </c>
      <c r="BI35" s="173" t="s">
        <v>437</v>
      </c>
      <c r="BJ35" s="407" t="s">
        <v>677</v>
      </c>
      <c r="BK35" s="23"/>
      <c r="BL35" s="23"/>
      <c r="BM35" s="24"/>
      <c r="BN35" s="331">
        <v>1</v>
      </c>
      <c r="BO35" s="370">
        <v>1</v>
      </c>
      <c r="BP35" s="57"/>
      <c r="BQ35" s="57"/>
      <c r="BR35" s="282" t="s">
        <v>537</v>
      </c>
      <c r="BS35" s="204">
        <v>12.1</v>
      </c>
      <c r="BT35" s="204">
        <v>301</v>
      </c>
      <c r="BU35" s="176">
        <f>'12.1 AY20'!AD43</f>
        <v>0</v>
      </c>
      <c r="BV35" s="173" t="s">
        <v>437</v>
      </c>
      <c r="BW35" s="231"/>
      <c r="BX35" s="23"/>
      <c r="BY35" s="23"/>
      <c r="BZ35" s="24"/>
      <c r="CA35" s="331">
        <v>1</v>
      </c>
      <c r="CB35" s="370"/>
    </row>
    <row r="36" spans="1:80" ht="30" customHeight="1" x14ac:dyDescent="0.25">
      <c r="C36" s="12"/>
      <c r="D36" s="13"/>
      <c r="E36" s="5">
        <v>8.3000000000000007</v>
      </c>
      <c r="F36" s="5">
        <v>313</v>
      </c>
      <c r="G36" s="33">
        <f>'8.3 AY16-17'!D41</f>
        <v>0.91631578947368419</v>
      </c>
      <c r="H36" s="139" t="s">
        <v>98</v>
      </c>
      <c r="I36" s="22"/>
      <c r="J36" s="23"/>
      <c r="K36" s="23"/>
      <c r="L36" s="23"/>
      <c r="M36" s="24"/>
      <c r="N36" s="57">
        <v>1</v>
      </c>
      <c r="O36" s="57">
        <v>1</v>
      </c>
      <c r="Q36" s="205">
        <v>8.3000000000000007</v>
      </c>
      <c r="R36" s="205">
        <v>313</v>
      </c>
      <c r="S36" s="176">
        <f>'8.3 AY18'!D41</f>
        <v>0.74857142857142867</v>
      </c>
      <c r="T36" s="173" t="s">
        <v>459</v>
      </c>
      <c r="U36" s="22"/>
      <c r="V36" s="23"/>
      <c r="W36" s="23"/>
      <c r="X36" s="23"/>
      <c r="Y36" s="24"/>
      <c r="Z36" s="4">
        <v>1</v>
      </c>
      <c r="AA36" s="168">
        <v>1</v>
      </c>
      <c r="AE36" s="343" t="s">
        <v>582</v>
      </c>
      <c r="AF36" s="204">
        <v>12.2</v>
      </c>
      <c r="AG36" s="204">
        <v>201</v>
      </c>
      <c r="AH36" s="176">
        <f>'12.2 AY19'!D43</f>
        <v>0.92823529411764705</v>
      </c>
      <c r="AI36" s="173" t="s">
        <v>437</v>
      </c>
      <c r="AJ36" s="231"/>
      <c r="AK36" s="23"/>
      <c r="AL36" s="23"/>
      <c r="AM36" s="23"/>
      <c r="AN36" s="24"/>
      <c r="AO36" s="180">
        <v>1</v>
      </c>
      <c r="AP36" s="168">
        <v>1</v>
      </c>
      <c r="AQ36" s="57"/>
      <c r="AR36" s="342" t="s">
        <v>581</v>
      </c>
      <c r="AS36" s="204">
        <v>12.2</v>
      </c>
      <c r="AT36" s="204">
        <v>101</v>
      </c>
      <c r="AU36" s="176">
        <f>'12.2 AY20'!D43</f>
        <v>0.73076923076923073</v>
      </c>
      <c r="AV36" s="173" t="s">
        <v>521</v>
      </c>
      <c r="AW36" s="231"/>
      <c r="AX36" s="23"/>
      <c r="AY36" s="23"/>
      <c r="AZ36" s="23"/>
      <c r="BA36" s="329">
        <v>1</v>
      </c>
      <c r="BB36" s="168">
        <v>1</v>
      </c>
      <c r="BC36" s="57"/>
      <c r="BE36" s="406" t="s">
        <v>581</v>
      </c>
      <c r="BF36" s="310">
        <v>12.2</v>
      </c>
      <c r="BG36" s="204">
        <v>101</v>
      </c>
      <c r="BH36" s="176">
        <f>'12.2 AY20'!Q43</f>
        <v>0</v>
      </c>
      <c r="BI36" s="173" t="s">
        <v>588</v>
      </c>
      <c r="BJ36" s="231"/>
      <c r="BK36" s="23"/>
      <c r="BL36" s="23"/>
      <c r="BM36" s="24"/>
      <c r="BN36" s="329">
        <v>1</v>
      </c>
      <c r="BO36" s="370">
        <v>1</v>
      </c>
      <c r="BP36" s="57"/>
      <c r="BQ36" s="57"/>
      <c r="BR36" s="342" t="s">
        <v>581</v>
      </c>
      <c r="BS36" s="204">
        <v>12.2</v>
      </c>
      <c r="BT36" s="204">
        <v>201</v>
      </c>
      <c r="BU36" s="176">
        <f>'12.2 AY20'!AD43</f>
        <v>0</v>
      </c>
      <c r="BV36" s="173" t="s">
        <v>588</v>
      </c>
      <c r="BW36" s="231"/>
      <c r="BX36" s="23"/>
      <c r="BY36" s="23"/>
      <c r="BZ36" s="24"/>
      <c r="CA36" s="329">
        <v>1</v>
      </c>
      <c r="CB36" s="370"/>
    </row>
    <row r="37" spans="1:80" ht="30" customHeight="1" x14ac:dyDescent="0.25">
      <c r="C37" s="14">
        <v>9</v>
      </c>
      <c r="D37" s="177" t="s">
        <v>11</v>
      </c>
      <c r="E37" s="174">
        <v>9.1</v>
      </c>
      <c r="F37" s="174">
        <v>301</v>
      </c>
      <c r="G37" s="26">
        <f>'9.1 AY16-17'!D61</f>
        <v>0.92325000000000002</v>
      </c>
      <c r="H37" s="181" t="s">
        <v>75</v>
      </c>
      <c r="I37" s="192"/>
      <c r="J37" s="193"/>
      <c r="K37" s="193"/>
      <c r="L37" s="193"/>
      <c r="M37" s="194"/>
      <c r="N37" s="180">
        <v>1</v>
      </c>
      <c r="O37" s="182">
        <v>1</v>
      </c>
      <c r="P37" s="182"/>
      <c r="Q37" s="174">
        <v>9.1</v>
      </c>
      <c r="R37" s="174">
        <v>301</v>
      </c>
      <c r="S37" s="175">
        <f>'9.1 AY18'!D43</f>
        <v>0.92315789473684207</v>
      </c>
      <c r="T37" s="181" t="s">
        <v>437</v>
      </c>
      <c r="U37" s="230"/>
      <c r="V37" s="193"/>
      <c r="W37" s="193"/>
      <c r="X37" s="193"/>
      <c r="Y37" s="194"/>
      <c r="Z37" s="180">
        <v>1</v>
      </c>
      <c r="AA37" s="182">
        <v>1</v>
      </c>
      <c r="AB37" s="180"/>
      <c r="AE37" s="280" t="s">
        <v>538</v>
      </c>
      <c r="AF37" s="174">
        <v>13.1</v>
      </c>
      <c r="AG37" s="174" t="s">
        <v>520</v>
      </c>
      <c r="AH37" s="175">
        <f>'13.1 AY19'!D43</f>
        <v>1</v>
      </c>
      <c r="AI37" s="181" t="s">
        <v>132</v>
      </c>
      <c r="AJ37" s="436"/>
      <c r="AK37" s="422"/>
      <c r="AL37" s="422"/>
      <c r="AM37" s="422"/>
      <c r="AN37" s="437"/>
      <c r="AO37" s="180">
        <v>1</v>
      </c>
      <c r="AP37" s="182">
        <v>1</v>
      </c>
      <c r="AQ37" s="180"/>
      <c r="AR37" s="280" t="s">
        <v>538</v>
      </c>
      <c r="AS37" s="174">
        <v>13.1</v>
      </c>
      <c r="AT37" s="174" t="s">
        <v>520</v>
      </c>
      <c r="AU37" s="175">
        <f>'13.1 AY20'!D43</f>
        <v>0.871</v>
      </c>
      <c r="AV37" s="181" t="s">
        <v>655</v>
      </c>
      <c r="AW37" s="421"/>
      <c r="AX37" s="422"/>
      <c r="AY37" s="422"/>
      <c r="AZ37" s="422"/>
      <c r="BA37" s="328">
        <v>1</v>
      </c>
      <c r="BB37" s="182">
        <v>1</v>
      </c>
      <c r="BC37" s="180"/>
      <c r="BE37" s="280" t="s">
        <v>538</v>
      </c>
      <c r="BF37" s="305">
        <v>13.1</v>
      </c>
      <c r="BG37" s="305" t="s">
        <v>520</v>
      </c>
      <c r="BH37" s="306">
        <f>'13.1 AY20'!Q43</f>
        <v>0</v>
      </c>
      <c r="BI37" s="307" t="s">
        <v>132</v>
      </c>
      <c r="BJ37" s="421" t="s">
        <v>599</v>
      </c>
      <c r="BK37" s="422"/>
      <c r="BL37" s="422"/>
      <c r="BM37" s="422"/>
      <c r="BN37" s="328">
        <v>1</v>
      </c>
      <c r="BO37" s="369"/>
      <c r="BP37" s="180"/>
      <c r="BQ37" s="57"/>
      <c r="BR37" s="280" t="s">
        <v>538</v>
      </c>
      <c r="BS37" s="174">
        <v>13.1</v>
      </c>
      <c r="BT37" s="174" t="s">
        <v>520</v>
      </c>
      <c r="BU37" s="175">
        <f>'13.1 AY20'!AD43</f>
        <v>0</v>
      </c>
      <c r="BV37" s="181" t="s">
        <v>132</v>
      </c>
      <c r="BW37" s="421"/>
      <c r="BX37" s="422"/>
      <c r="BY37" s="422"/>
      <c r="BZ37" s="422"/>
      <c r="CA37" s="328">
        <v>1</v>
      </c>
      <c r="CB37" s="369"/>
    </row>
    <row r="38" spans="1:80" s="57" customFormat="1" ht="30" customHeight="1" x14ac:dyDescent="0.25">
      <c r="A38" s="1"/>
      <c r="B38" s="1"/>
      <c r="C38" s="18"/>
      <c r="D38" s="236"/>
      <c r="E38" s="434">
        <v>9.1999999999999993</v>
      </c>
      <c r="F38" s="434">
        <v>450</v>
      </c>
      <c r="G38" s="444">
        <f>'9.2 AY16-17'!D43</f>
        <v>0.90722222222222226</v>
      </c>
      <c r="H38" s="444" t="s">
        <v>98</v>
      </c>
      <c r="I38" s="192"/>
      <c r="J38" s="193"/>
      <c r="K38" s="193"/>
      <c r="L38" s="193"/>
      <c r="M38" s="194"/>
      <c r="N38" s="180">
        <v>1</v>
      </c>
      <c r="O38" s="182">
        <v>1</v>
      </c>
      <c r="P38" s="182"/>
      <c r="Q38" s="174">
        <v>9.1999999999999993</v>
      </c>
      <c r="R38" s="174">
        <v>102</v>
      </c>
      <c r="S38" s="175">
        <v>0.76923076923076927</v>
      </c>
      <c r="T38" s="181" t="s">
        <v>438</v>
      </c>
      <c r="U38" s="230" t="s">
        <v>621</v>
      </c>
      <c r="V38" s="193"/>
      <c r="W38" s="193"/>
      <c r="X38" s="193"/>
      <c r="Y38" s="194"/>
      <c r="Z38" s="180">
        <v>1</v>
      </c>
      <c r="AA38" s="182">
        <v>1</v>
      </c>
      <c r="AB38" s="180"/>
      <c r="AE38" s="281"/>
      <c r="AF38" s="174">
        <v>13.2</v>
      </c>
      <c r="AG38" s="174">
        <v>301</v>
      </c>
      <c r="AH38" s="175">
        <f>'13.2 AY19'!D43</f>
        <v>0.75277777777777777</v>
      </c>
      <c r="AI38" s="181" t="s">
        <v>437</v>
      </c>
      <c r="AJ38" s="230"/>
      <c r="AK38" s="193"/>
      <c r="AL38" s="193"/>
      <c r="AM38" s="193"/>
      <c r="AN38" s="194"/>
      <c r="AO38" s="180">
        <v>1</v>
      </c>
      <c r="AP38" s="182">
        <v>1</v>
      </c>
      <c r="AQ38" s="180"/>
      <c r="AR38" s="281"/>
      <c r="AS38" s="174">
        <v>13.2</v>
      </c>
      <c r="AT38" s="174">
        <v>301</v>
      </c>
      <c r="AU38" s="175">
        <f>'13.2 AY20'!D43</f>
        <v>0.8571428571428571</v>
      </c>
      <c r="AV38" s="181" t="s">
        <v>437</v>
      </c>
      <c r="AW38" s="230"/>
      <c r="AX38" s="193"/>
      <c r="AY38" s="193"/>
      <c r="AZ38" s="193"/>
      <c r="BA38" s="328">
        <v>1</v>
      </c>
      <c r="BB38" s="182">
        <v>1</v>
      </c>
      <c r="BC38" s="180"/>
      <c r="BE38" s="281"/>
      <c r="BF38" s="174">
        <v>13.2</v>
      </c>
      <c r="BG38" s="174">
        <v>301</v>
      </c>
      <c r="BH38" s="175">
        <f>'13.2 AY21'!D43</f>
        <v>1</v>
      </c>
      <c r="BI38" s="181" t="s">
        <v>437</v>
      </c>
      <c r="BJ38" s="230"/>
      <c r="BK38" s="193"/>
      <c r="BL38" s="193"/>
      <c r="BM38" s="194"/>
      <c r="BN38" s="328">
        <v>1</v>
      </c>
      <c r="BO38" s="369">
        <v>1</v>
      </c>
      <c r="BP38" s="180"/>
      <c r="BR38" s="281"/>
      <c r="BS38" s="174">
        <v>13.2</v>
      </c>
      <c r="BT38" s="174">
        <v>301</v>
      </c>
      <c r="BU38" s="175">
        <f>'13.2 AY20'!AD43</f>
        <v>0</v>
      </c>
      <c r="BV38" s="181" t="s">
        <v>437</v>
      </c>
      <c r="BW38" s="230"/>
      <c r="BX38" s="193"/>
      <c r="BY38" s="193"/>
      <c r="BZ38" s="194"/>
      <c r="CA38" s="328">
        <v>1</v>
      </c>
      <c r="CB38" s="369"/>
    </row>
    <row r="39" spans="1:80" ht="30" customHeight="1" x14ac:dyDescent="0.25">
      <c r="C39" s="15"/>
      <c r="D39" s="16"/>
      <c r="E39" s="435"/>
      <c r="F39" s="435"/>
      <c r="G39" s="445"/>
      <c r="H39" s="445"/>
      <c r="I39" s="192"/>
      <c r="J39" s="193"/>
      <c r="K39" s="193"/>
      <c r="L39" s="193"/>
      <c r="M39" s="194"/>
      <c r="N39" s="180"/>
      <c r="O39" s="180"/>
      <c r="P39" s="180"/>
      <c r="Q39" s="174">
        <v>9.3000000000000007</v>
      </c>
      <c r="R39" s="174">
        <v>450</v>
      </c>
      <c r="S39" s="175">
        <f>'9.3 AY18'!D43</f>
        <v>0.92461538461538451</v>
      </c>
      <c r="T39" s="181" t="s">
        <v>98</v>
      </c>
      <c r="U39" s="450"/>
      <c r="V39" s="451"/>
      <c r="W39" s="451"/>
      <c r="X39" s="451"/>
      <c r="Y39" s="452"/>
      <c r="Z39" s="180">
        <v>1</v>
      </c>
      <c r="AA39" s="182">
        <v>1</v>
      </c>
      <c r="AB39" s="180"/>
      <c r="AE39" s="282" t="s">
        <v>539</v>
      </c>
      <c r="AF39" s="204">
        <v>14.1</v>
      </c>
      <c r="AG39" s="204">
        <v>301</v>
      </c>
      <c r="AH39" s="228">
        <f>'14.1 AY19'!D44</f>
        <v>0.8222222222222223</v>
      </c>
      <c r="AI39" s="173" t="s">
        <v>437</v>
      </c>
      <c r="AJ39" s="22"/>
      <c r="AK39" s="23"/>
      <c r="AL39" s="23"/>
      <c r="AM39" s="23"/>
      <c r="AN39" s="24"/>
      <c r="AO39" s="4">
        <v>1</v>
      </c>
      <c r="AP39" s="168">
        <v>1</v>
      </c>
      <c r="AQ39" s="57"/>
      <c r="AR39" s="282" t="s">
        <v>539</v>
      </c>
      <c r="AS39" s="204">
        <v>14.1</v>
      </c>
      <c r="AT39" s="204">
        <v>301</v>
      </c>
      <c r="AU39" s="228">
        <f>'14.1 AY20'!D44</f>
        <v>0.77</v>
      </c>
      <c r="AV39" s="173" t="s">
        <v>437</v>
      </c>
      <c r="AW39" s="22"/>
      <c r="AX39" s="23"/>
      <c r="AY39" s="23"/>
      <c r="AZ39" s="23"/>
      <c r="BA39" s="329">
        <v>1</v>
      </c>
      <c r="BB39" s="168">
        <v>1</v>
      </c>
      <c r="BC39" s="57"/>
      <c r="BE39" s="282" t="s">
        <v>539</v>
      </c>
      <c r="BF39" s="310">
        <v>14.1</v>
      </c>
      <c r="BG39" s="310">
        <v>301</v>
      </c>
      <c r="BH39" s="353">
        <f>'14.1 AY20'!Q44</f>
        <v>0</v>
      </c>
      <c r="BI39" s="311" t="s">
        <v>588</v>
      </c>
      <c r="BJ39" s="22"/>
      <c r="BK39" s="23"/>
      <c r="BL39" s="23"/>
      <c r="BM39" s="24"/>
      <c r="BN39" s="329">
        <v>1</v>
      </c>
      <c r="BO39" s="370"/>
      <c r="BP39" s="57"/>
      <c r="BQ39" s="57"/>
      <c r="BR39" s="282" t="s">
        <v>539</v>
      </c>
      <c r="BS39" s="204">
        <v>14.1</v>
      </c>
      <c r="BT39" s="204">
        <v>301</v>
      </c>
      <c r="BU39" s="228">
        <f>'14.1 AY20'!AD44</f>
        <v>0</v>
      </c>
      <c r="BV39" s="173" t="s">
        <v>437</v>
      </c>
      <c r="BW39" s="22"/>
      <c r="BX39" s="23"/>
      <c r="BY39" s="23"/>
      <c r="BZ39" s="24"/>
      <c r="CA39" s="329">
        <v>1</v>
      </c>
      <c r="CB39" s="370"/>
    </row>
    <row r="40" spans="1:80" ht="30" customHeight="1" x14ac:dyDescent="0.25">
      <c r="C40" s="9">
        <v>10</v>
      </c>
      <c r="D40" s="178" t="s">
        <v>12</v>
      </c>
      <c r="E40" s="5">
        <v>10.1</v>
      </c>
      <c r="F40" s="5">
        <v>101</v>
      </c>
      <c r="G40" s="33">
        <f>'10.1 AY16-17'!D39</f>
        <v>0.85400000000000009</v>
      </c>
      <c r="H40" s="139" t="s">
        <v>234</v>
      </c>
      <c r="I40" s="22"/>
      <c r="J40" s="23"/>
      <c r="K40" s="23"/>
      <c r="L40" s="23"/>
      <c r="M40" s="24"/>
      <c r="N40" s="57">
        <v>1</v>
      </c>
      <c r="O40" s="57">
        <v>1</v>
      </c>
      <c r="Q40" s="205">
        <v>10.1</v>
      </c>
      <c r="R40" s="205">
        <v>101</v>
      </c>
      <c r="S40" s="176">
        <f>'10.1 AY18'!D39</f>
        <v>0.85777777777777775</v>
      </c>
      <c r="T40" s="173" t="s">
        <v>234</v>
      </c>
      <c r="U40" s="22"/>
      <c r="V40" s="23"/>
      <c r="W40" s="23"/>
      <c r="X40" s="23"/>
      <c r="Y40" s="24"/>
      <c r="Z40" s="4">
        <v>1</v>
      </c>
      <c r="AA40" s="168">
        <v>1</v>
      </c>
      <c r="AE40" s="107"/>
      <c r="AF40" s="204">
        <v>14.2</v>
      </c>
      <c r="AG40" s="204">
        <v>163</v>
      </c>
      <c r="AH40" s="228">
        <f>'14.2 AY19'!D43</f>
        <v>0.86624999999999996</v>
      </c>
      <c r="AI40" s="173" t="s">
        <v>521</v>
      </c>
      <c r="AJ40" s="22"/>
      <c r="AK40" s="23"/>
      <c r="AL40" s="23"/>
      <c r="AM40" s="23"/>
      <c r="AN40" s="24"/>
      <c r="AO40" s="4">
        <v>1</v>
      </c>
      <c r="AP40" s="168">
        <v>1</v>
      </c>
      <c r="AQ40" s="57"/>
      <c r="AR40" s="344"/>
      <c r="AS40" s="204">
        <v>14.2</v>
      </c>
      <c r="AT40" s="204" t="s">
        <v>589</v>
      </c>
      <c r="AU40" s="228">
        <f>'14.2 AY20'!D43</f>
        <v>0.75210526315789483</v>
      </c>
      <c r="AV40" s="173" t="s">
        <v>521</v>
      </c>
      <c r="AW40" s="384"/>
      <c r="AX40" s="23"/>
      <c r="AY40" s="23"/>
      <c r="AZ40" s="23"/>
      <c r="BA40" s="329">
        <v>1</v>
      </c>
      <c r="BB40" s="168">
        <v>1</v>
      </c>
      <c r="BC40" s="57"/>
      <c r="BE40" s="344"/>
      <c r="BF40" s="310">
        <v>14.2</v>
      </c>
      <c r="BG40" s="310">
        <v>201</v>
      </c>
      <c r="BH40" s="353">
        <f>'14.2 AY19'!AD43</f>
        <v>0</v>
      </c>
      <c r="BI40" s="311" t="s">
        <v>588</v>
      </c>
      <c r="BJ40" s="225"/>
      <c r="BK40" s="23"/>
      <c r="BL40" s="23"/>
      <c r="BM40" s="24"/>
      <c r="BN40" s="329">
        <v>1</v>
      </c>
      <c r="BO40" s="370"/>
      <c r="BP40" s="57"/>
      <c r="BQ40" s="57"/>
      <c r="BR40" s="344"/>
      <c r="BS40" s="204">
        <v>14.2</v>
      </c>
      <c r="BT40" s="204">
        <v>201</v>
      </c>
      <c r="BU40" s="228">
        <f>'14.2 AY19'!AQ43</f>
        <v>0</v>
      </c>
      <c r="BV40" s="173" t="s">
        <v>437</v>
      </c>
      <c r="BW40" s="225"/>
      <c r="BX40" s="23"/>
      <c r="BY40" s="23"/>
      <c r="BZ40" s="24"/>
      <c r="CA40" s="329">
        <v>1</v>
      </c>
      <c r="CB40" s="370"/>
    </row>
    <row r="41" spans="1:80" ht="30" customHeight="1" x14ac:dyDescent="0.25">
      <c r="C41" s="10"/>
      <c r="D41" s="11"/>
      <c r="E41" s="5">
        <v>10.199999999999999</v>
      </c>
      <c r="F41" s="5">
        <v>213</v>
      </c>
      <c r="G41" s="33">
        <f>'10.2 AY16-17'!D43</f>
        <v>0.9</v>
      </c>
      <c r="H41" s="139" t="s">
        <v>133</v>
      </c>
      <c r="I41" s="22"/>
      <c r="J41" s="23"/>
      <c r="K41" s="23"/>
      <c r="L41" s="23"/>
      <c r="M41" s="24"/>
      <c r="N41" s="57">
        <v>1</v>
      </c>
      <c r="O41" s="57">
        <v>1</v>
      </c>
      <c r="Q41" s="205">
        <v>10.199999999999999</v>
      </c>
      <c r="R41" s="205">
        <v>213</v>
      </c>
      <c r="S41" s="176">
        <f>'10.2 AY18'!D43</f>
        <v>0.94634285714285715</v>
      </c>
      <c r="T41" s="173" t="s">
        <v>413</v>
      </c>
      <c r="U41" s="22"/>
      <c r="V41" s="23"/>
      <c r="W41" s="23"/>
      <c r="X41" s="23"/>
      <c r="Y41" s="24"/>
      <c r="Z41" s="4">
        <v>1</v>
      </c>
      <c r="AA41" s="168">
        <v>1</v>
      </c>
      <c r="AE41" s="280" t="s">
        <v>540</v>
      </c>
      <c r="AF41" s="174">
        <v>15.1</v>
      </c>
      <c r="AG41" s="174">
        <v>201</v>
      </c>
      <c r="AH41" s="175">
        <f>'15.1 AY19'!D43</f>
        <v>0.93</v>
      </c>
      <c r="AI41" s="181" t="s">
        <v>437</v>
      </c>
      <c r="AJ41" s="192"/>
      <c r="AK41" s="193"/>
      <c r="AL41" s="193"/>
      <c r="AM41" s="193"/>
      <c r="AN41" s="194"/>
      <c r="AO41" s="180">
        <v>1</v>
      </c>
      <c r="AP41" s="182">
        <v>1</v>
      </c>
      <c r="AQ41" s="180"/>
      <c r="AR41" s="280" t="s">
        <v>540</v>
      </c>
      <c r="AS41" s="174">
        <v>15.1</v>
      </c>
      <c r="AT41" s="174">
        <v>301</v>
      </c>
      <c r="AU41" s="175">
        <f>'15.1 AY20'!D43</f>
        <v>0.89391534391534389</v>
      </c>
      <c r="AV41" s="181" t="s">
        <v>437</v>
      </c>
      <c r="AW41" s="192"/>
      <c r="AX41" s="193"/>
      <c r="AY41" s="193"/>
      <c r="AZ41" s="193"/>
      <c r="BA41" s="328">
        <v>1</v>
      </c>
      <c r="BB41" s="182">
        <v>1</v>
      </c>
      <c r="BC41" s="180"/>
      <c r="BE41" s="280" t="s">
        <v>540</v>
      </c>
      <c r="BF41" s="174">
        <v>15.1</v>
      </c>
      <c r="BG41" s="174">
        <v>201</v>
      </c>
      <c r="BH41" s="175">
        <f>'15.1 AY21'!D43</f>
        <v>0.86</v>
      </c>
      <c r="BI41" s="181" t="s">
        <v>437</v>
      </c>
      <c r="BJ41" s="192"/>
      <c r="BK41" s="193"/>
      <c r="BL41" s="193"/>
      <c r="BM41" s="194"/>
      <c r="BN41" s="328">
        <v>1</v>
      </c>
      <c r="BO41" s="369">
        <v>1</v>
      </c>
      <c r="BP41" s="180"/>
      <c r="BQ41" s="57"/>
      <c r="BR41" s="280" t="s">
        <v>540</v>
      </c>
      <c r="BS41" s="174">
        <v>15.1</v>
      </c>
      <c r="BT41" s="174">
        <v>301</v>
      </c>
      <c r="BU41" s="175">
        <f>'15.1 AY20'!AD43</f>
        <v>0</v>
      </c>
      <c r="BV41" s="181" t="s">
        <v>437</v>
      </c>
      <c r="BW41" s="192"/>
      <c r="BX41" s="193"/>
      <c r="BY41" s="193"/>
      <c r="BZ41" s="194"/>
      <c r="CA41" s="328">
        <v>1</v>
      </c>
      <c r="CB41" s="369"/>
    </row>
    <row r="42" spans="1:80" s="57" customFormat="1" ht="30" customHeight="1" x14ac:dyDescent="0.25">
      <c r="A42" s="1"/>
      <c r="B42" s="1"/>
      <c r="C42" s="10"/>
      <c r="D42" s="11"/>
      <c r="E42" s="446">
        <v>10.3</v>
      </c>
      <c r="F42" s="446">
        <v>450</v>
      </c>
      <c r="G42" s="440">
        <f>'10.3 AY16-17'!J50</f>
        <v>0.86999999999999988</v>
      </c>
      <c r="H42" s="440" t="s">
        <v>98</v>
      </c>
      <c r="I42" s="22"/>
      <c r="J42" s="23"/>
      <c r="K42" s="23"/>
      <c r="L42" s="23"/>
      <c r="M42" s="24"/>
      <c r="N42" s="4">
        <v>1</v>
      </c>
      <c r="O42" s="57">
        <v>1</v>
      </c>
      <c r="Q42" s="205">
        <v>10.3</v>
      </c>
      <c r="R42" s="205">
        <v>202</v>
      </c>
      <c r="S42" s="176">
        <v>0.88571428571428568</v>
      </c>
      <c r="T42" s="173" t="s">
        <v>438</v>
      </c>
      <c r="U42" s="22"/>
      <c r="V42" s="23"/>
      <c r="W42" s="23"/>
      <c r="X42" s="23"/>
      <c r="Y42" s="24"/>
      <c r="Z42" s="4">
        <v>1</v>
      </c>
      <c r="AA42" s="168">
        <v>1</v>
      </c>
      <c r="AE42" s="399"/>
      <c r="AF42" s="174">
        <v>15.2</v>
      </c>
      <c r="AG42" s="174">
        <v>201</v>
      </c>
      <c r="AH42" s="175">
        <f>'15.2 AY19'!D43</f>
        <v>0.87</v>
      </c>
      <c r="AI42" s="175" t="s">
        <v>437</v>
      </c>
      <c r="AJ42" s="299"/>
      <c r="AK42" s="242"/>
      <c r="AL42" s="242"/>
      <c r="AM42" s="242"/>
      <c r="AN42" s="243"/>
      <c r="AO42" s="244">
        <v>1</v>
      </c>
      <c r="AP42" s="182">
        <v>1</v>
      </c>
      <c r="AQ42" s="180"/>
      <c r="AR42" s="281"/>
      <c r="AS42" s="174">
        <v>15.2</v>
      </c>
      <c r="AT42" s="174">
        <v>450</v>
      </c>
      <c r="AU42" s="175">
        <f>'15.2 AY20'!D43</f>
        <v>0.75529411764705889</v>
      </c>
      <c r="AV42" s="175" t="s">
        <v>521</v>
      </c>
      <c r="AW42" s="299"/>
      <c r="AX42" s="242"/>
      <c r="AY42" s="242"/>
      <c r="AZ42" s="242"/>
      <c r="BA42" s="244">
        <v>1</v>
      </c>
      <c r="BB42" s="182">
        <v>1</v>
      </c>
      <c r="BC42" s="180"/>
      <c r="BE42" s="281"/>
      <c r="BF42" s="305">
        <v>15.2</v>
      </c>
      <c r="BG42" s="174">
        <v>450</v>
      </c>
      <c r="BH42" s="175">
        <f>'15.2 AY20'!Q43</f>
        <v>0</v>
      </c>
      <c r="BI42" s="175" t="s">
        <v>588</v>
      </c>
      <c r="BJ42" s="299"/>
      <c r="BK42" s="242"/>
      <c r="BL42" s="242"/>
      <c r="BM42" s="243"/>
      <c r="BN42" s="244">
        <v>1</v>
      </c>
      <c r="BO42" s="369"/>
      <c r="BP42" s="180"/>
      <c r="BR42" s="281"/>
      <c r="BS42" s="174">
        <v>15.2</v>
      </c>
      <c r="BT42" s="174">
        <v>450</v>
      </c>
      <c r="BU42" s="175">
        <f>'15.2 AY20'!AD43</f>
        <v>0</v>
      </c>
      <c r="BV42" s="175" t="s">
        <v>588</v>
      </c>
      <c r="BW42" s="299"/>
      <c r="BX42" s="242"/>
      <c r="BY42" s="242"/>
      <c r="BZ42" s="243"/>
      <c r="CA42" s="244">
        <v>1</v>
      </c>
      <c r="CB42" s="369"/>
    </row>
    <row r="43" spans="1:80" ht="30" customHeight="1" x14ac:dyDescent="0.3">
      <c r="C43" s="12"/>
      <c r="D43" s="13"/>
      <c r="E43" s="447"/>
      <c r="F43" s="447"/>
      <c r="G43" s="441"/>
      <c r="H43" s="441"/>
      <c r="I43" s="22"/>
      <c r="J43" s="23"/>
      <c r="K43" s="23"/>
      <c r="L43" s="23"/>
      <c r="M43" s="24"/>
      <c r="N43" s="57"/>
      <c r="O43" s="57"/>
      <c r="Q43" s="205">
        <v>10.4</v>
      </c>
      <c r="R43" s="205">
        <v>450</v>
      </c>
      <c r="S43" s="176">
        <f>'10.4 AY18'!D43</f>
        <v>0.85192307692307701</v>
      </c>
      <c r="T43" s="173" t="s">
        <v>98</v>
      </c>
      <c r="U43" s="423"/>
      <c r="V43" s="424"/>
      <c r="W43" s="424"/>
      <c r="X43" s="424"/>
      <c r="Y43" s="425"/>
      <c r="Z43" s="4">
        <v>1</v>
      </c>
      <c r="AA43" s="168">
        <v>1</v>
      </c>
      <c r="AE43" s="282" t="s">
        <v>541</v>
      </c>
      <c r="AF43" s="204">
        <v>16.100000000000001</v>
      </c>
      <c r="AG43" s="204">
        <v>301</v>
      </c>
      <c r="AH43" s="176">
        <f>'16.1 AY19'!D43</f>
        <v>1</v>
      </c>
      <c r="AI43" s="176" t="s">
        <v>437</v>
      </c>
      <c r="AJ43" s="320"/>
      <c r="AK43" s="109"/>
      <c r="AL43" s="109"/>
      <c r="AM43" s="109"/>
      <c r="AN43" s="240"/>
      <c r="AO43" s="278">
        <v>1</v>
      </c>
      <c r="AP43" s="168">
        <v>1</v>
      </c>
      <c r="AQ43" s="57"/>
      <c r="AR43" s="282" t="s">
        <v>541</v>
      </c>
      <c r="AS43" s="204">
        <v>16.100000000000001</v>
      </c>
      <c r="AT43" s="204">
        <v>301</v>
      </c>
      <c r="AU43" s="176">
        <f>'16.1 AY20'!D43</f>
        <v>0.87142857142857144</v>
      </c>
      <c r="AV43" s="176" t="s">
        <v>437</v>
      </c>
      <c r="AW43" s="320"/>
      <c r="AX43" s="109"/>
      <c r="AY43" s="109"/>
      <c r="AZ43" s="109"/>
      <c r="BA43" s="278">
        <v>1</v>
      </c>
      <c r="BB43" s="168">
        <v>1</v>
      </c>
      <c r="BC43" s="57"/>
      <c r="BE43" s="282" t="s">
        <v>541</v>
      </c>
      <c r="BF43" s="204">
        <v>16.100000000000001</v>
      </c>
      <c r="BG43" s="204">
        <v>201</v>
      </c>
      <c r="BH43" s="176">
        <f>'16.1 AY21'!D43</f>
        <v>1</v>
      </c>
      <c r="BI43" s="176" t="s">
        <v>437</v>
      </c>
      <c r="BJ43" s="320"/>
      <c r="BK43" s="109"/>
      <c r="BL43" s="109"/>
      <c r="BM43" s="240"/>
      <c r="BN43" s="278">
        <v>1</v>
      </c>
      <c r="BO43" s="370">
        <v>1</v>
      </c>
      <c r="BP43" s="57"/>
      <c r="BQ43" s="57"/>
      <c r="BR43" s="282" t="s">
        <v>541</v>
      </c>
      <c r="BS43" s="204">
        <v>16.100000000000001</v>
      </c>
      <c r="BT43" s="204">
        <v>301</v>
      </c>
      <c r="BU43" s="176">
        <f>'16.1 AY20'!AD43</f>
        <v>0</v>
      </c>
      <c r="BV43" s="176" t="s">
        <v>437</v>
      </c>
      <c r="BW43" s="320"/>
      <c r="BX43" s="109"/>
      <c r="BY43" s="109"/>
      <c r="BZ43" s="240"/>
      <c r="CA43" s="278">
        <v>1</v>
      </c>
      <c r="CB43" s="370"/>
    </row>
    <row r="44" spans="1:80" ht="30" customHeight="1" x14ac:dyDescent="0.25">
      <c r="C44" s="14">
        <v>11</v>
      </c>
      <c r="D44" s="177" t="s">
        <v>13</v>
      </c>
      <c r="E44" s="6">
        <v>11.1</v>
      </c>
      <c r="F44" s="6" t="s">
        <v>1</v>
      </c>
      <c r="G44" s="414">
        <f>'11.1 AY16-17'!D43</f>
        <v>0.99630952380952376</v>
      </c>
      <c r="H44" s="179" t="s">
        <v>134</v>
      </c>
      <c r="I44" s="192"/>
      <c r="J44" s="193"/>
      <c r="K44" s="193"/>
      <c r="L44" s="193"/>
      <c r="M44" s="194"/>
      <c r="N44" s="180">
        <v>1</v>
      </c>
      <c r="O44" s="180">
        <v>1</v>
      </c>
      <c r="P44" s="180"/>
      <c r="Q44" s="174">
        <v>11.1</v>
      </c>
      <c r="R44" s="174">
        <v>101</v>
      </c>
      <c r="S44" s="175">
        <f>'11.1 AY18'!D43</f>
        <v>0.86777777777777776</v>
      </c>
      <c r="T44" s="181" t="s">
        <v>234</v>
      </c>
      <c r="U44" s="192"/>
      <c r="V44" s="193"/>
      <c r="W44" s="193"/>
      <c r="X44" s="193"/>
      <c r="Y44" s="194"/>
      <c r="Z44" s="180">
        <v>1</v>
      </c>
      <c r="AA44" s="182">
        <v>1</v>
      </c>
      <c r="AB44" s="180"/>
      <c r="AE44" s="399"/>
      <c r="AF44" s="245">
        <v>16.2</v>
      </c>
      <c r="AG44" s="245">
        <v>202</v>
      </c>
      <c r="AH44" s="248">
        <f>'16.2 AY19'!D43</f>
        <v>0.7458541666666666</v>
      </c>
      <c r="AI44" s="337" t="s">
        <v>521</v>
      </c>
      <c r="AJ44" s="423"/>
      <c r="AK44" s="424"/>
      <c r="AL44" s="424"/>
      <c r="AM44" s="424"/>
      <c r="AN44" s="425"/>
      <c r="AO44" s="278">
        <v>1</v>
      </c>
      <c r="AP44" s="168">
        <v>1</v>
      </c>
      <c r="AQ44" s="57"/>
      <c r="AR44" s="105"/>
      <c r="AS44" s="245">
        <v>16.2</v>
      </c>
      <c r="AT44" s="245">
        <v>450</v>
      </c>
      <c r="AU44" s="248">
        <f>'16.2 AY20'!D43</f>
        <v>0.81789473684210523</v>
      </c>
      <c r="AV44" s="314" t="s">
        <v>521</v>
      </c>
      <c r="AW44" s="423"/>
      <c r="AX44" s="424"/>
      <c r="AY44" s="424"/>
      <c r="AZ44" s="424"/>
      <c r="BA44" s="278">
        <v>1</v>
      </c>
      <c r="BB44" s="168">
        <v>1</v>
      </c>
      <c r="BC44" s="57"/>
      <c r="BE44" s="105"/>
      <c r="BF44" s="388">
        <v>16.2</v>
      </c>
      <c r="BG44" s="388">
        <v>450</v>
      </c>
      <c r="BH44" s="411">
        <f>'16.2 AY20'!Q43</f>
        <v>0</v>
      </c>
      <c r="BI44" s="412" t="s">
        <v>588</v>
      </c>
      <c r="BJ44" s="423"/>
      <c r="BK44" s="424"/>
      <c r="BL44" s="424"/>
      <c r="BM44" s="425"/>
      <c r="BN44" s="278">
        <v>1</v>
      </c>
      <c r="BO44" s="370"/>
      <c r="BP44" s="57"/>
      <c r="BQ44" s="57"/>
      <c r="BR44" s="105"/>
      <c r="BS44" s="245">
        <v>16.2</v>
      </c>
      <c r="BT44" s="245">
        <v>450</v>
      </c>
      <c r="BU44" s="248">
        <f>'16.2 AY20'!AD43</f>
        <v>0</v>
      </c>
      <c r="BV44" s="392" t="s">
        <v>588</v>
      </c>
      <c r="BW44" s="423"/>
      <c r="BX44" s="424"/>
      <c r="BY44" s="424"/>
      <c r="BZ44" s="425"/>
      <c r="CA44" s="278">
        <v>1</v>
      </c>
      <c r="CB44" s="370"/>
    </row>
    <row r="45" spans="1:80" ht="30" customHeight="1" x14ac:dyDescent="0.3">
      <c r="C45" s="18"/>
      <c r="D45" s="19"/>
      <c r="E45" s="6">
        <v>11.2</v>
      </c>
      <c r="F45" s="6">
        <v>213</v>
      </c>
      <c r="G45" s="26">
        <f>'11.2 AY16-17'!D43</f>
        <v>1</v>
      </c>
      <c r="H45" s="179" t="s">
        <v>133</v>
      </c>
      <c r="I45" s="192"/>
      <c r="J45" s="193"/>
      <c r="K45" s="193"/>
      <c r="L45" s="193"/>
      <c r="M45" s="194"/>
      <c r="N45" s="180">
        <v>1</v>
      </c>
      <c r="O45" s="180">
        <v>1</v>
      </c>
      <c r="P45" s="180"/>
      <c r="Q45" s="174">
        <v>11.2</v>
      </c>
      <c r="R45" s="174">
        <v>213</v>
      </c>
      <c r="S45" s="175">
        <f>'11.2 AY18'!D43</f>
        <v>0.94634285714285715</v>
      </c>
      <c r="T45" s="181" t="s">
        <v>413</v>
      </c>
      <c r="U45" s="192"/>
      <c r="V45" s="193"/>
      <c r="W45" s="193"/>
      <c r="X45" s="193"/>
      <c r="Y45" s="194"/>
      <c r="Z45" s="180">
        <v>1</v>
      </c>
      <c r="AA45" s="182">
        <v>1</v>
      </c>
      <c r="AB45" s="180"/>
      <c r="AE45" s="280" t="s">
        <v>542</v>
      </c>
      <c r="AF45" s="174">
        <v>17.100000000000001</v>
      </c>
      <c r="AG45" s="174">
        <v>301</v>
      </c>
      <c r="AH45" s="175">
        <f>'17.1 AY19'!D43</f>
        <v>1</v>
      </c>
      <c r="AI45" s="181" t="s">
        <v>437</v>
      </c>
      <c r="AJ45" s="322"/>
      <c r="AK45" s="193"/>
      <c r="AL45" s="193"/>
      <c r="AM45" s="193"/>
      <c r="AN45" s="194"/>
      <c r="AO45" s="180">
        <v>1</v>
      </c>
      <c r="AP45" s="182">
        <v>1</v>
      </c>
      <c r="AQ45" s="180"/>
      <c r="AR45" s="280" t="s">
        <v>542</v>
      </c>
      <c r="AS45" s="174">
        <v>17.100000000000001</v>
      </c>
      <c r="AT45" s="174">
        <v>201</v>
      </c>
      <c r="AU45" s="175">
        <f>'17.1 AY20'!D43</f>
        <v>1</v>
      </c>
      <c r="AV45" s="181" t="s">
        <v>437</v>
      </c>
      <c r="AW45" s="322"/>
      <c r="AX45" s="193"/>
      <c r="AY45" s="193"/>
      <c r="AZ45" s="193"/>
      <c r="BA45" s="328">
        <v>1</v>
      </c>
      <c r="BB45" s="182">
        <v>1</v>
      </c>
      <c r="BC45" s="180"/>
      <c r="BE45" s="280" t="s">
        <v>542</v>
      </c>
      <c r="BF45" s="305">
        <v>17.3</v>
      </c>
      <c r="BG45" s="305">
        <v>301</v>
      </c>
      <c r="BH45" s="306">
        <f>'17.1 AY19'!AD43</f>
        <v>0</v>
      </c>
      <c r="BI45" s="307" t="s">
        <v>588</v>
      </c>
      <c r="BJ45" s="322"/>
      <c r="BK45" s="193"/>
      <c r="BL45" s="193"/>
      <c r="BM45" s="194"/>
      <c r="BN45" s="328">
        <v>1</v>
      </c>
      <c r="BO45" s="369"/>
      <c r="BP45" s="180"/>
      <c r="BQ45" s="57"/>
      <c r="BR45" s="280" t="s">
        <v>542</v>
      </c>
      <c r="BS45" s="174">
        <v>17.100000000000001</v>
      </c>
      <c r="BT45" s="174">
        <v>301</v>
      </c>
      <c r="BU45" s="175">
        <f>'17.1 AY19'!AQ43</f>
        <v>0</v>
      </c>
      <c r="BV45" s="181" t="s">
        <v>437</v>
      </c>
      <c r="BW45" s="322"/>
      <c r="BX45" s="193"/>
      <c r="BY45" s="193"/>
      <c r="BZ45" s="194"/>
      <c r="CA45" s="328">
        <v>1</v>
      </c>
      <c r="CB45" s="369"/>
    </row>
    <row r="46" spans="1:80" ht="31.5" customHeight="1" x14ac:dyDescent="0.3">
      <c r="C46" s="9">
        <v>12</v>
      </c>
      <c r="D46" s="178" t="s">
        <v>14</v>
      </c>
      <c r="E46" s="25">
        <v>12.1</v>
      </c>
      <c r="F46" s="25">
        <v>301</v>
      </c>
      <c r="G46" s="33">
        <f>'12.1 AY16-17'!D60</f>
        <v>0.95450000000000002</v>
      </c>
      <c r="H46" s="173" t="s">
        <v>75</v>
      </c>
      <c r="I46" s="22"/>
      <c r="J46" s="23"/>
      <c r="K46" s="23"/>
      <c r="L46" s="23"/>
      <c r="M46" s="24"/>
      <c r="N46" s="57">
        <v>1</v>
      </c>
      <c r="O46" s="168">
        <v>1</v>
      </c>
      <c r="P46" s="168"/>
      <c r="Q46" s="174"/>
      <c r="R46" s="174"/>
      <c r="S46" s="175"/>
      <c r="T46" s="181"/>
      <c r="U46" s="192"/>
      <c r="V46" s="193"/>
      <c r="W46" s="193"/>
      <c r="X46" s="193"/>
      <c r="Y46" s="194"/>
      <c r="Z46" s="180"/>
      <c r="AA46" s="182"/>
      <c r="AB46" s="180"/>
      <c r="AE46" s="372"/>
      <c r="AF46" s="174">
        <v>17.2</v>
      </c>
      <c r="AG46" s="174">
        <v>123</v>
      </c>
      <c r="AH46" s="175">
        <f>'17.2 AY19'!D43</f>
        <v>0.96952380952380945</v>
      </c>
      <c r="AI46" s="181" t="s">
        <v>234</v>
      </c>
      <c r="AJ46" s="322"/>
      <c r="AK46" s="193"/>
      <c r="AL46" s="193"/>
      <c r="AM46" s="193"/>
      <c r="AN46" s="194"/>
      <c r="AO46" s="180">
        <v>1</v>
      </c>
      <c r="AP46" s="182">
        <v>1</v>
      </c>
      <c r="AQ46" s="180"/>
      <c r="AR46" s="372"/>
      <c r="AS46" s="305"/>
      <c r="AT46" s="305"/>
      <c r="AU46" s="306"/>
      <c r="AV46" s="307"/>
      <c r="AW46" s="333"/>
      <c r="AX46" s="193"/>
      <c r="AY46" s="193"/>
      <c r="AZ46" s="193"/>
      <c r="BA46" s="328">
        <v>1</v>
      </c>
      <c r="BB46" s="182"/>
      <c r="BC46" s="180"/>
      <c r="BE46" s="284"/>
      <c r="BF46" s="305">
        <v>17.2</v>
      </c>
      <c r="BG46" s="305">
        <v>201</v>
      </c>
      <c r="BH46" s="306">
        <f>'17.2 AY19'!AD43</f>
        <v>0</v>
      </c>
      <c r="BI46" s="307" t="s">
        <v>588</v>
      </c>
      <c r="BJ46" s="322"/>
      <c r="BK46" s="363"/>
      <c r="BL46" s="363"/>
      <c r="BM46" s="194"/>
      <c r="BN46" s="328">
        <v>1</v>
      </c>
      <c r="BO46" s="369"/>
      <c r="BP46" s="180"/>
      <c r="BQ46" s="57"/>
      <c r="BR46" s="284"/>
      <c r="BS46" s="174">
        <v>17.2</v>
      </c>
      <c r="BT46" s="174">
        <v>201</v>
      </c>
      <c r="BU46" s="175">
        <f>'17.2 AY19'!AQ43</f>
        <v>0</v>
      </c>
      <c r="BV46" s="181" t="s">
        <v>437</v>
      </c>
      <c r="BW46" s="322"/>
      <c r="BX46" s="363"/>
      <c r="BY46" s="363"/>
      <c r="BZ46" s="194"/>
      <c r="CA46" s="328">
        <v>1</v>
      </c>
      <c r="CB46" s="369"/>
    </row>
    <row r="47" spans="1:80" s="57" customFormat="1" ht="30" customHeight="1" x14ac:dyDescent="0.3">
      <c r="A47" s="1"/>
      <c r="B47" s="1"/>
      <c r="C47" s="10"/>
      <c r="D47" s="237"/>
      <c r="E47" s="446">
        <v>12.2</v>
      </c>
      <c r="F47" s="446">
        <v>450</v>
      </c>
      <c r="G47" s="440">
        <f>'12.2 AY16-17'!D43</f>
        <v>0.94156862745098047</v>
      </c>
      <c r="H47" s="440" t="s">
        <v>98</v>
      </c>
      <c r="I47" s="22"/>
      <c r="J47" s="23"/>
      <c r="K47" s="23"/>
      <c r="L47" s="23"/>
      <c r="M47" s="24"/>
      <c r="N47" s="4">
        <v>1</v>
      </c>
      <c r="O47" s="168">
        <v>1</v>
      </c>
      <c r="P47" s="168"/>
      <c r="Q47" s="204">
        <v>12.1</v>
      </c>
      <c r="R47" s="204">
        <v>301</v>
      </c>
      <c r="S47" s="176">
        <f>'12.1 AY18'!D43</f>
        <v>0.92315789473684207</v>
      </c>
      <c r="T47" s="173" t="s">
        <v>437</v>
      </c>
      <c r="U47" s="231"/>
      <c r="V47" s="23"/>
      <c r="W47" s="23"/>
      <c r="X47" s="23"/>
      <c r="Y47" s="24"/>
      <c r="Z47" s="4">
        <v>1</v>
      </c>
      <c r="AA47" s="168">
        <v>1</v>
      </c>
      <c r="AB47"/>
      <c r="AE47" s="282" t="s">
        <v>543</v>
      </c>
      <c r="AF47" s="204">
        <v>18.100000000000001</v>
      </c>
      <c r="AG47" s="204">
        <v>422</v>
      </c>
      <c r="AH47" s="176">
        <f>'18.1 AY19'!D36</f>
        <v>0.74245614035087715</v>
      </c>
      <c r="AI47" s="173" t="s">
        <v>89</v>
      </c>
      <c r="AJ47" s="22"/>
      <c r="AK47" s="23"/>
      <c r="AL47" s="23"/>
      <c r="AM47" s="321"/>
      <c r="AN47" s="24"/>
      <c r="AO47" s="57">
        <v>1</v>
      </c>
      <c r="AP47" s="168">
        <v>1</v>
      </c>
      <c r="AR47" s="282" t="s">
        <v>543</v>
      </c>
      <c r="AS47" s="204">
        <v>18.100000000000001</v>
      </c>
      <c r="AT47" s="204">
        <v>422</v>
      </c>
      <c r="AU47" s="176">
        <f>'18.1 AY20'!D36</f>
        <v>0.74181818181818182</v>
      </c>
      <c r="AV47" s="173" t="s">
        <v>89</v>
      </c>
      <c r="AW47" s="22"/>
      <c r="AX47" s="193"/>
      <c r="AY47" s="193"/>
      <c r="AZ47" s="193"/>
      <c r="BA47" s="328">
        <v>1</v>
      </c>
      <c r="BB47" s="182">
        <v>1</v>
      </c>
      <c r="BC47" s="180"/>
      <c r="BE47" s="282" t="s">
        <v>543</v>
      </c>
      <c r="BF47" s="204">
        <v>18.100000000000001</v>
      </c>
      <c r="BG47" s="204">
        <v>422</v>
      </c>
      <c r="BH47" s="176">
        <f>'18.1 AY21'!D36</f>
        <v>0.91923076923076918</v>
      </c>
      <c r="BI47" s="173" t="s">
        <v>607</v>
      </c>
      <c r="BJ47" s="375"/>
      <c r="BK47" s="363"/>
      <c r="BL47" s="363"/>
      <c r="BM47" s="194"/>
      <c r="BN47" s="328">
        <v>1</v>
      </c>
      <c r="BO47" s="369">
        <v>1</v>
      </c>
      <c r="BP47" s="180"/>
      <c r="BR47" s="282" t="s">
        <v>543</v>
      </c>
      <c r="BS47" s="204">
        <v>18.100000000000001</v>
      </c>
      <c r="BT47" s="204">
        <v>422</v>
      </c>
      <c r="BU47" s="176">
        <f>'18.1 AY21'!Q36</f>
        <v>0</v>
      </c>
      <c r="BV47" s="173" t="s">
        <v>89</v>
      </c>
      <c r="BW47" s="375"/>
      <c r="BX47" s="363"/>
      <c r="BY47" s="363"/>
      <c r="BZ47" s="194"/>
      <c r="CA47" s="328">
        <v>1</v>
      </c>
      <c r="CB47" s="369"/>
    </row>
    <row r="48" spans="1:80" ht="30" customHeight="1" x14ac:dyDescent="0.35">
      <c r="C48" s="12"/>
      <c r="D48" s="13"/>
      <c r="E48" s="447"/>
      <c r="F48" s="447"/>
      <c r="G48" s="441"/>
      <c r="H48" s="441"/>
      <c r="I48" s="22"/>
      <c r="J48" s="23"/>
      <c r="K48" s="23"/>
      <c r="L48" s="23"/>
      <c r="M48" s="24"/>
      <c r="N48" s="57"/>
      <c r="O48" s="57"/>
      <c r="Q48" s="204">
        <v>12.2</v>
      </c>
      <c r="R48" s="204">
        <v>201</v>
      </c>
      <c r="S48" s="176">
        <v>0.70588235294117641</v>
      </c>
      <c r="T48" s="173" t="s">
        <v>437</v>
      </c>
      <c r="U48" s="231"/>
      <c r="V48" s="23"/>
      <c r="W48" s="23"/>
      <c r="X48" s="23"/>
      <c r="Y48" s="24"/>
      <c r="Z48" s="4">
        <v>1</v>
      </c>
      <c r="AA48" s="168">
        <v>1</v>
      </c>
      <c r="AB48" s="57"/>
      <c r="AE48" s="105"/>
      <c r="AF48" s="204">
        <v>18.2</v>
      </c>
      <c r="AG48" s="204">
        <v>422</v>
      </c>
      <c r="AH48" s="176">
        <f>'18.2 AY19'!D36</f>
        <v>0.84350877192982454</v>
      </c>
      <c r="AI48" s="173" t="s">
        <v>89</v>
      </c>
      <c r="AJ48" s="22"/>
      <c r="AK48" s="23"/>
      <c r="AL48" s="23"/>
      <c r="AM48" s="23"/>
      <c r="AN48" s="24"/>
      <c r="AO48" s="57">
        <v>1</v>
      </c>
      <c r="AP48" s="168">
        <v>1</v>
      </c>
      <c r="AQ48" s="57"/>
      <c r="AR48" s="105"/>
      <c r="AS48" s="204">
        <v>18.2</v>
      </c>
      <c r="AT48" s="204">
        <v>422</v>
      </c>
      <c r="AU48" s="176">
        <f>'18.2 AY20'!D36</f>
        <v>0.88</v>
      </c>
      <c r="AV48" s="173" t="s">
        <v>89</v>
      </c>
      <c r="AW48" s="22"/>
      <c r="AX48" s="23"/>
      <c r="AY48" s="321"/>
      <c r="AZ48" s="23"/>
      <c r="BA48" s="330">
        <v>1</v>
      </c>
      <c r="BB48" s="168">
        <v>1</v>
      </c>
      <c r="BC48" s="57"/>
      <c r="BE48" s="105"/>
      <c r="BF48" s="204">
        <v>18.2</v>
      </c>
      <c r="BG48" s="204">
        <v>422</v>
      </c>
      <c r="BH48" s="176" t="s">
        <v>613</v>
      </c>
      <c r="BI48" s="173" t="s">
        <v>607</v>
      </c>
      <c r="BJ48" s="407" t="s">
        <v>617</v>
      </c>
      <c r="BK48" s="23"/>
      <c r="BL48" s="321"/>
      <c r="BM48" s="24"/>
      <c r="BN48" s="330">
        <v>1</v>
      </c>
      <c r="BO48" s="370">
        <v>1</v>
      </c>
      <c r="BP48" s="57"/>
      <c r="BQ48" s="57"/>
      <c r="BR48" s="105"/>
      <c r="BS48" s="204">
        <v>18.2</v>
      </c>
      <c r="BT48" s="204">
        <v>422</v>
      </c>
      <c r="BU48" s="176"/>
      <c r="BV48" s="173" t="s">
        <v>89</v>
      </c>
      <c r="BW48" s="377"/>
      <c r="BX48" s="23"/>
      <c r="BY48" s="321"/>
      <c r="BZ48" s="24"/>
      <c r="CA48" s="330">
        <v>1</v>
      </c>
      <c r="CB48" s="370"/>
    </row>
    <row r="49" spans="1:80" ht="30" customHeight="1" x14ac:dyDescent="0.25">
      <c r="C49" s="14">
        <v>13</v>
      </c>
      <c r="D49" s="177" t="s">
        <v>15</v>
      </c>
      <c r="E49" s="174">
        <v>13.1</v>
      </c>
      <c r="F49" s="174">
        <v>205</v>
      </c>
      <c r="G49" s="196" t="s">
        <v>491</v>
      </c>
      <c r="H49" s="181" t="s">
        <v>132</v>
      </c>
      <c r="I49" s="436"/>
      <c r="J49" s="422"/>
      <c r="K49" s="422"/>
      <c r="L49" s="422"/>
      <c r="M49" s="437"/>
      <c r="N49" s="180">
        <v>1</v>
      </c>
      <c r="O49" s="180">
        <v>0</v>
      </c>
      <c r="P49" s="180"/>
      <c r="Q49" s="205">
        <v>12.3</v>
      </c>
      <c r="R49" s="205">
        <v>450</v>
      </c>
      <c r="S49" s="176">
        <f>'12.3 AY18'!D43</f>
        <v>0.89835164835164838</v>
      </c>
      <c r="T49" s="173" t="s">
        <v>98</v>
      </c>
      <c r="U49" s="423"/>
      <c r="V49" s="424"/>
      <c r="W49" s="424"/>
      <c r="X49" s="424"/>
      <c r="Y49" s="425"/>
      <c r="Z49" s="4">
        <v>1</v>
      </c>
      <c r="AA49" s="168">
        <v>1</v>
      </c>
      <c r="AE49" s="280" t="s">
        <v>544</v>
      </c>
      <c r="AF49" s="174">
        <v>19.100000000000001</v>
      </c>
      <c r="AG49" s="174">
        <v>231</v>
      </c>
      <c r="AH49" s="175">
        <f>'19.1 AY19'!D36</f>
        <v>0.85192307692307689</v>
      </c>
      <c r="AI49" s="181" t="s">
        <v>136</v>
      </c>
      <c r="AJ49" s="192"/>
      <c r="AK49" s="193"/>
      <c r="AL49" s="193"/>
      <c r="AM49" s="193"/>
      <c r="AN49" s="194"/>
      <c r="AO49" s="180">
        <v>1</v>
      </c>
      <c r="AP49" s="182">
        <v>1</v>
      </c>
      <c r="AQ49" s="180"/>
      <c r="AR49" s="280" t="s">
        <v>544</v>
      </c>
      <c r="AS49" s="174">
        <v>19.100000000000001</v>
      </c>
      <c r="AT49" s="174">
        <v>231</v>
      </c>
      <c r="AU49" s="175">
        <f>'19.1 AY20'!D36</f>
        <v>0.82499999999999996</v>
      </c>
      <c r="AV49" s="181" t="s">
        <v>521</v>
      </c>
      <c r="AW49" s="192"/>
      <c r="AX49" s="23"/>
      <c r="AY49" s="23"/>
      <c r="AZ49" s="23"/>
      <c r="BA49" s="330">
        <v>1</v>
      </c>
      <c r="BB49" s="168">
        <v>1</v>
      </c>
      <c r="BC49" s="57"/>
      <c r="BE49" s="280" t="s">
        <v>544</v>
      </c>
      <c r="BF49" s="174">
        <v>19.100000000000001</v>
      </c>
      <c r="BG49" s="174">
        <v>232</v>
      </c>
      <c r="BH49" s="175">
        <f>'19.1 AY21'!D36</f>
        <v>0.86071428571428565</v>
      </c>
      <c r="BI49" s="181" t="s">
        <v>89</v>
      </c>
      <c r="BJ49" s="192"/>
      <c r="BK49" s="23"/>
      <c r="BL49" s="23"/>
      <c r="BM49" s="24"/>
      <c r="BN49" s="330">
        <v>1</v>
      </c>
      <c r="BO49" s="370">
        <v>1</v>
      </c>
      <c r="BP49" s="57"/>
      <c r="BQ49" s="57"/>
      <c r="BR49" s="280" t="s">
        <v>544</v>
      </c>
      <c r="BS49" s="174">
        <v>19.100000000000001</v>
      </c>
      <c r="BT49" s="174">
        <v>232</v>
      </c>
      <c r="BU49" s="175">
        <f>'19.1 AY21'!Q36</f>
        <v>0</v>
      </c>
      <c r="BV49" s="181" t="s">
        <v>437</v>
      </c>
      <c r="BW49" s="192"/>
      <c r="BX49" s="23"/>
      <c r="BY49" s="23"/>
      <c r="BZ49" s="24"/>
      <c r="CA49" s="330">
        <v>1</v>
      </c>
      <c r="CB49" s="370"/>
    </row>
    <row r="50" spans="1:80" ht="30" customHeight="1" x14ac:dyDescent="0.35">
      <c r="C50" s="15"/>
      <c r="D50" s="16"/>
      <c r="E50" s="6">
        <v>13.2</v>
      </c>
      <c r="F50" s="6">
        <v>301</v>
      </c>
      <c r="G50" s="26">
        <f>'13.2 AY16-17'!D43</f>
        <v>0.83473684210526311</v>
      </c>
      <c r="H50" s="179" t="s">
        <v>75</v>
      </c>
      <c r="I50" s="192"/>
      <c r="J50" s="193"/>
      <c r="K50" s="193"/>
      <c r="L50" s="193"/>
      <c r="M50" s="194"/>
      <c r="N50" s="180">
        <v>1</v>
      </c>
      <c r="O50" s="180">
        <v>1</v>
      </c>
      <c r="P50" s="180"/>
      <c r="Q50" s="174">
        <v>13.1</v>
      </c>
      <c r="R50" s="174">
        <v>205</v>
      </c>
      <c r="S50" s="175">
        <f>'13.1 AY18'!D43</f>
        <v>1</v>
      </c>
      <c r="T50" s="181" t="s">
        <v>132</v>
      </c>
      <c r="U50" s="436"/>
      <c r="V50" s="422"/>
      <c r="W50" s="422"/>
      <c r="X50" s="422"/>
      <c r="Y50" s="437"/>
      <c r="Z50" s="180">
        <v>1</v>
      </c>
      <c r="AA50" s="182">
        <v>1</v>
      </c>
      <c r="AB50" s="180"/>
      <c r="AE50" s="281"/>
      <c r="AF50" s="174">
        <v>19.2</v>
      </c>
      <c r="AG50" s="174">
        <v>331</v>
      </c>
      <c r="AH50" s="175">
        <f>'19.2 AY19'!D36</f>
        <v>0.78062500000000001</v>
      </c>
      <c r="AI50" s="181" t="s">
        <v>136</v>
      </c>
      <c r="AJ50" s="192"/>
      <c r="AK50" s="193"/>
      <c r="AL50" s="193"/>
      <c r="AM50" s="193"/>
      <c r="AN50" s="194"/>
      <c r="AO50" s="180">
        <v>1</v>
      </c>
      <c r="AP50" s="182">
        <v>1</v>
      </c>
      <c r="AQ50" s="180"/>
      <c r="AR50" s="281"/>
      <c r="AS50" s="174">
        <v>19.2</v>
      </c>
      <c r="AT50" s="174">
        <v>331</v>
      </c>
      <c r="AU50" s="175">
        <f>'19.2 AY20'!D36</f>
        <v>0.75562499999999999</v>
      </c>
      <c r="AV50" s="181" t="s">
        <v>521</v>
      </c>
      <c r="AW50" s="355"/>
      <c r="AX50" s="193"/>
      <c r="AY50" s="193"/>
      <c r="AZ50" s="193"/>
      <c r="BA50" s="328">
        <v>1</v>
      </c>
      <c r="BB50" s="182">
        <v>1</v>
      </c>
      <c r="BC50" s="180"/>
      <c r="BE50" s="281"/>
      <c r="BF50" s="174">
        <v>19.2</v>
      </c>
      <c r="BG50" s="174">
        <v>332</v>
      </c>
      <c r="BH50" s="175" t="str">
        <f>'19.2 AY21'!D36</f>
        <v>xx</v>
      </c>
      <c r="BI50" s="181" t="s">
        <v>437</v>
      </c>
      <c r="BJ50" s="407" t="s">
        <v>677</v>
      </c>
      <c r="BK50" s="193"/>
      <c r="BL50" s="193"/>
      <c r="BM50" s="194"/>
      <c r="BN50" s="328">
        <v>1</v>
      </c>
      <c r="BO50" s="369">
        <v>1</v>
      </c>
      <c r="BP50" s="180"/>
      <c r="BQ50" s="57"/>
      <c r="BR50" s="281"/>
      <c r="BS50" s="174">
        <v>19.2</v>
      </c>
      <c r="BT50" s="174">
        <v>332</v>
      </c>
      <c r="BU50" s="175">
        <f>'19.2 AY20'!AD36</f>
        <v>0</v>
      </c>
      <c r="BV50" s="181" t="s">
        <v>437</v>
      </c>
      <c r="BW50" s="365"/>
      <c r="BX50" s="193"/>
      <c r="BY50" s="193"/>
      <c r="BZ50" s="194"/>
      <c r="CA50" s="328">
        <v>1</v>
      </c>
      <c r="CB50" s="369"/>
    </row>
    <row r="51" spans="1:80" ht="30" customHeight="1" x14ac:dyDescent="0.25">
      <c r="C51" s="9">
        <v>14</v>
      </c>
      <c r="D51" s="178" t="s">
        <v>16</v>
      </c>
      <c r="E51" s="25">
        <v>14.1</v>
      </c>
      <c r="F51" s="25">
        <v>301</v>
      </c>
      <c r="G51" s="33">
        <f>'14.1 AY16-17'!D57</f>
        <v>0.96705882352941175</v>
      </c>
      <c r="H51" s="173" t="s">
        <v>75</v>
      </c>
      <c r="I51" s="22"/>
      <c r="J51" s="23"/>
      <c r="K51" s="23"/>
      <c r="L51" s="23"/>
      <c r="M51" s="24"/>
      <c r="N51" s="57">
        <v>1</v>
      </c>
      <c r="O51" s="168">
        <v>1</v>
      </c>
      <c r="P51" s="168"/>
      <c r="Q51" s="174">
        <v>13.2</v>
      </c>
      <c r="R51" s="174">
        <v>301</v>
      </c>
      <c r="S51" s="175">
        <f>'13.2 AY18'!D43</f>
        <v>0.7131578947368421</v>
      </c>
      <c r="T51" s="181" t="s">
        <v>437</v>
      </c>
      <c r="U51" s="230" t="s">
        <v>620</v>
      </c>
      <c r="V51" s="193"/>
      <c r="W51" s="193"/>
      <c r="X51" s="193"/>
      <c r="Y51" s="194"/>
      <c r="Z51" s="180">
        <v>1</v>
      </c>
      <c r="AA51" s="182">
        <v>1</v>
      </c>
      <c r="AB51" s="180"/>
      <c r="AE51" s="282" t="s">
        <v>545</v>
      </c>
      <c r="AF51" s="204">
        <v>20.100000000000001</v>
      </c>
      <c r="AG51" s="204">
        <v>142</v>
      </c>
      <c r="AH51" s="176">
        <f>'20.1 AY19'!D36</f>
        <v>0.81865217391304324</v>
      </c>
      <c r="AI51" s="173" t="s">
        <v>89</v>
      </c>
      <c r="AJ51" s="22"/>
      <c r="AK51" s="23"/>
      <c r="AL51" s="23"/>
      <c r="AM51" s="23"/>
      <c r="AN51" s="24"/>
      <c r="AO51" s="57">
        <v>1</v>
      </c>
      <c r="AP51" s="168">
        <v>1</v>
      </c>
      <c r="AQ51" s="57"/>
      <c r="AR51" s="282" t="s">
        <v>545</v>
      </c>
      <c r="AS51" s="204">
        <v>20.100000000000001</v>
      </c>
      <c r="AT51" s="204">
        <v>142</v>
      </c>
      <c r="AU51" s="176">
        <f>'20.1 AY20'!D36</f>
        <v>0.81794999999999995</v>
      </c>
      <c r="AV51" s="173" t="s">
        <v>89</v>
      </c>
      <c r="AW51" s="22"/>
      <c r="AX51" s="193"/>
      <c r="AY51" s="193"/>
      <c r="AZ51" s="193"/>
      <c r="BA51" s="328">
        <v>1</v>
      </c>
      <c r="BB51" s="182">
        <v>1</v>
      </c>
      <c r="BC51" s="180"/>
      <c r="BE51" s="282" t="s">
        <v>545</v>
      </c>
      <c r="BF51" s="204">
        <v>20.100000000000001</v>
      </c>
      <c r="BG51" s="204">
        <v>242</v>
      </c>
      <c r="BH51" s="176">
        <f>'20.1 AY21'!D36</f>
        <v>0.81491666666666662</v>
      </c>
      <c r="BI51" s="173" t="s">
        <v>89</v>
      </c>
      <c r="BJ51" s="22"/>
      <c r="BK51" s="363"/>
      <c r="BL51" s="363"/>
      <c r="BM51" s="364"/>
      <c r="BN51" s="328">
        <v>1</v>
      </c>
      <c r="BO51" s="369">
        <v>1</v>
      </c>
      <c r="BP51" s="180"/>
      <c r="BQ51" s="57"/>
      <c r="BR51" s="282" t="s">
        <v>545</v>
      </c>
      <c r="BS51" s="204">
        <v>20.100000000000001</v>
      </c>
      <c r="BT51" s="204">
        <v>242</v>
      </c>
      <c r="BU51" s="176">
        <f>'20.1 AY21'!Q36</f>
        <v>0</v>
      </c>
      <c r="BV51" s="173" t="s">
        <v>89</v>
      </c>
      <c r="BW51" s="22"/>
      <c r="BX51" s="363"/>
      <c r="BY51" s="363"/>
      <c r="BZ51" s="364"/>
      <c r="CA51" s="328">
        <v>1</v>
      </c>
      <c r="CB51" s="369"/>
    </row>
    <row r="52" spans="1:80" s="57" customFormat="1" ht="30" customHeight="1" x14ac:dyDescent="0.25">
      <c r="A52" s="1"/>
      <c r="B52" s="1"/>
      <c r="C52" s="10"/>
      <c r="D52" s="237"/>
      <c r="E52" s="438">
        <v>14.2</v>
      </c>
      <c r="F52" s="438">
        <v>440</v>
      </c>
      <c r="G52" s="440">
        <v>0.88761904761904764</v>
      </c>
      <c r="H52" s="442" t="s">
        <v>135</v>
      </c>
      <c r="I52" s="22"/>
      <c r="J52" s="23"/>
      <c r="K52" s="23"/>
      <c r="L52" s="23"/>
      <c r="M52" s="24"/>
      <c r="N52" s="4">
        <v>1</v>
      </c>
      <c r="O52" s="168">
        <v>1</v>
      </c>
      <c r="P52" s="168"/>
      <c r="Q52" s="204">
        <v>14.1</v>
      </c>
      <c r="R52" s="204">
        <v>301</v>
      </c>
      <c r="S52" s="228">
        <f>'14.1 AY18'!D44</f>
        <v>0.78105263157894744</v>
      </c>
      <c r="T52" s="173" t="s">
        <v>437</v>
      </c>
      <c r="U52" s="22"/>
      <c r="V52" s="23"/>
      <c r="W52" s="23"/>
      <c r="X52" s="23"/>
      <c r="Y52" s="24"/>
      <c r="Z52" s="4">
        <v>1</v>
      </c>
      <c r="AA52" s="168">
        <v>1</v>
      </c>
      <c r="AB52"/>
      <c r="AE52" s="105"/>
      <c r="AF52" s="204">
        <v>20.2</v>
      </c>
      <c r="AG52" s="204">
        <v>142</v>
      </c>
      <c r="AH52" s="176">
        <f>'20.2 AY19'!D36</f>
        <v>0.78439153439153442</v>
      </c>
      <c r="AI52" s="173" t="s">
        <v>89</v>
      </c>
      <c r="AJ52" s="22"/>
      <c r="AK52" s="23"/>
      <c r="AL52" s="23"/>
      <c r="AM52" s="23"/>
      <c r="AN52" s="24"/>
      <c r="AO52" s="57">
        <v>1</v>
      </c>
      <c r="AP52" s="168">
        <v>1</v>
      </c>
      <c r="AR52" s="105"/>
      <c r="AS52" s="204">
        <v>20.2</v>
      </c>
      <c r="AT52" s="204">
        <v>142</v>
      </c>
      <c r="AU52" s="176">
        <f>'20.2 AY20'!D36</f>
        <v>0.74401709401709404</v>
      </c>
      <c r="AV52" s="173" t="s">
        <v>89</v>
      </c>
      <c r="AW52" s="22"/>
      <c r="AX52" s="23"/>
      <c r="AY52" s="23"/>
      <c r="AZ52" s="23"/>
      <c r="BA52" s="330">
        <v>1</v>
      </c>
      <c r="BB52" s="168">
        <v>1</v>
      </c>
      <c r="BE52" s="105"/>
      <c r="BF52" s="204">
        <v>20.2</v>
      </c>
      <c r="BG52" s="204">
        <v>242</v>
      </c>
      <c r="BH52" s="176">
        <f>'20.2 AY21'!D36</f>
        <v>0.7865079365079366</v>
      </c>
      <c r="BI52" s="173" t="s">
        <v>89</v>
      </c>
      <c r="BJ52" s="22"/>
      <c r="BK52" s="23"/>
      <c r="BL52" s="23"/>
      <c r="BM52" s="24"/>
      <c r="BN52" s="330">
        <v>1</v>
      </c>
      <c r="BO52" s="370">
        <v>1</v>
      </c>
      <c r="BR52" s="105"/>
      <c r="BS52" s="204">
        <v>20.2</v>
      </c>
      <c r="BT52" s="204">
        <v>242</v>
      </c>
      <c r="BU52" s="176">
        <f>'20.2 AY21'!Q36</f>
        <v>0</v>
      </c>
      <c r="BV52" s="173" t="s">
        <v>89</v>
      </c>
      <c r="BW52" s="22"/>
      <c r="BX52" s="23"/>
      <c r="BY52" s="23"/>
      <c r="BZ52" s="24"/>
      <c r="CA52" s="330">
        <v>1</v>
      </c>
      <c r="CB52" s="370"/>
    </row>
    <row r="53" spans="1:80" ht="30" customHeight="1" x14ac:dyDescent="0.25">
      <c r="C53" s="12"/>
      <c r="D53" s="13"/>
      <c r="E53" s="439"/>
      <c r="F53" s="439"/>
      <c r="G53" s="441"/>
      <c r="H53" s="443"/>
      <c r="I53" s="22"/>
      <c r="J53" s="23"/>
      <c r="K53" s="23"/>
      <c r="L53" s="23"/>
      <c r="M53" s="24"/>
      <c r="N53" s="57"/>
      <c r="O53" s="57"/>
      <c r="Q53" s="204">
        <v>14.2</v>
      </c>
      <c r="R53" s="204">
        <v>201</v>
      </c>
      <c r="S53" s="228">
        <f>'14.2 AY18'!D43</f>
        <v>0.84909090909090912</v>
      </c>
      <c r="T53" s="173" t="s">
        <v>438</v>
      </c>
      <c r="U53" s="22"/>
      <c r="V53" s="23"/>
      <c r="W53" s="23"/>
      <c r="X53" s="23"/>
      <c r="Y53" s="24"/>
      <c r="Z53" s="4">
        <v>1</v>
      </c>
      <c r="AA53" s="168">
        <v>1</v>
      </c>
      <c r="AB53" s="57"/>
      <c r="AE53" s="287"/>
      <c r="AF53" s="1"/>
      <c r="AG53" s="4"/>
      <c r="AH53" s="57"/>
      <c r="AI53" s="271"/>
      <c r="AJ53" s="381" t="s">
        <v>29</v>
      </c>
      <c r="AK53" s="57"/>
      <c r="AL53" s="110"/>
      <c r="AM53" s="57"/>
      <c r="AN53" s="57"/>
      <c r="AO53" s="57"/>
      <c r="AP53" s="57"/>
      <c r="AQ53" s="57"/>
      <c r="AR53" s="287"/>
      <c r="AS53" s="1"/>
      <c r="AT53" s="4"/>
      <c r="AU53" s="57"/>
      <c r="AV53" s="319"/>
      <c r="AW53" s="380" t="s">
        <v>29</v>
      </c>
      <c r="AX53" s="23"/>
      <c r="AY53" s="23"/>
      <c r="AZ53" s="23"/>
      <c r="BA53" s="71"/>
      <c r="BB53" s="168"/>
      <c r="BC53" s="57"/>
      <c r="BE53" s="287"/>
      <c r="BF53" s="1"/>
      <c r="BG53" s="4"/>
      <c r="BH53" s="57"/>
      <c r="BI53" s="352"/>
      <c r="BJ53" s="381" t="s">
        <v>29</v>
      </c>
      <c r="BK53" s="23"/>
      <c r="BL53" s="23"/>
      <c r="BM53" s="23"/>
      <c r="BN53" s="71"/>
      <c r="BO53" s="370"/>
      <c r="BP53" s="57"/>
      <c r="BQ53" s="57"/>
      <c r="BR53" s="287"/>
      <c r="BS53" s="1"/>
      <c r="BT53" s="4"/>
      <c r="BU53" s="57"/>
      <c r="BV53" s="398"/>
      <c r="BW53" s="381" t="s">
        <v>29</v>
      </c>
      <c r="BX53" s="402"/>
      <c r="BY53" s="402"/>
      <c r="BZ53" s="402"/>
      <c r="CA53" s="71"/>
      <c r="CB53" s="370"/>
    </row>
    <row r="54" spans="1:80" ht="30" customHeight="1" x14ac:dyDescent="0.35">
      <c r="A54" s="98"/>
      <c r="C54" s="14">
        <v>15</v>
      </c>
      <c r="D54" s="177" t="s">
        <v>17</v>
      </c>
      <c r="E54" s="6">
        <v>15.1</v>
      </c>
      <c r="F54" s="6">
        <v>301</v>
      </c>
      <c r="G54" s="26">
        <f>'15.1 AY16-17'!D43</f>
        <v>0.85335335335335327</v>
      </c>
      <c r="H54" s="179" t="s">
        <v>75</v>
      </c>
      <c r="I54" s="192"/>
      <c r="J54" s="193"/>
      <c r="K54" s="193"/>
      <c r="L54" s="193"/>
      <c r="M54" s="194"/>
      <c r="N54" s="180">
        <v>1</v>
      </c>
      <c r="O54" s="180">
        <v>1</v>
      </c>
      <c r="P54" s="180"/>
      <c r="Q54" s="205">
        <v>14.3</v>
      </c>
      <c r="R54" s="205">
        <v>301</v>
      </c>
      <c r="S54" s="176">
        <f>'14.3 AY18'!D43</f>
        <v>0.92315789473684207</v>
      </c>
      <c r="T54" s="173" t="s">
        <v>437</v>
      </c>
      <c r="U54" s="22"/>
      <c r="V54" s="23"/>
      <c r="W54" s="23"/>
      <c r="X54" s="23"/>
      <c r="Y54" s="24"/>
      <c r="Z54" s="4">
        <v>1</v>
      </c>
      <c r="AA54" s="168">
        <v>1</v>
      </c>
      <c r="AE54" s="386" t="s">
        <v>635</v>
      </c>
      <c r="AF54" s="1"/>
      <c r="AG54" s="4"/>
      <c r="AH54" s="57"/>
      <c r="AI54" s="271"/>
      <c r="AP54" s="57"/>
      <c r="AQ54" s="57"/>
      <c r="AR54" s="71"/>
      <c r="AS54" s="1"/>
      <c r="AT54" s="4"/>
      <c r="AU54" s="57"/>
      <c r="AV54" s="319"/>
      <c r="AW54" s="385" t="s">
        <v>633</v>
      </c>
      <c r="AX54" s="57"/>
      <c r="AY54" s="57"/>
      <c r="AZ54" s="57"/>
      <c r="BA54" s="57"/>
      <c r="BB54" s="57"/>
      <c r="BC54" s="57"/>
      <c r="BE54" s="71"/>
      <c r="BF54" s="1"/>
      <c r="BG54" s="4"/>
      <c r="BH54" s="57"/>
      <c r="BI54" s="352"/>
      <c r="BJ54" s="385" t="s">
        <v>629</v>
      </c>
      <c r="BK54" s="57"/>
      <c r="BL54" s="57"/>
      <c r="BM54" s="57"/>
      <c r="BN54" s="57"/>
      <c r="BO54" s="57"/>
      <c r="BP54" s="57"/>
      <c r="BQ54" s="57"/>
    </row>
    <row r="55" spans="1:80" ht="30" customHeight="1" x14ac:dyDescent="0.25">
      <c r="C55" s="15"/>
      <c r="D55" s="16"/>
      <c r="E55" s="6">
        <v>15.2</v>
      </c>
      <c r="F55" s="6">
        <v>450</v>
      </c>
      <c r="G55" s="26">
        <f>'15.2 AY16-17'!D43</f>
        <v>0.9423529411764705</v>
      </c>
      <c r="H55" s="179" t="s">
        <v>98</v>
      </c>
      <c r="I55" s="192"/>
      <c r="J55" s="193"/>
      <c r="K55" s="193"/>
      <c r="L55" s="193"/>
      <c r="M55" s="194"/>
      <c r="N55" s="180">
        <v>1</v>
      </c>
      <c r="O55" s="180">
        <v>1</v>
      </c>
      <c r="P55" s="180"/>
      <c r="Q55" s="174">
        <v>15.1</v>
      </c>
      <c r="R55" s="174">
        <v>301</v>
      </c>
      <c r="S55" s="175">
        <f>'15.1 AY18'!D43</f>
        <v>0.92315789473684207</v>
      </c>
      <c r="T55" s="175" t="s">
        <v>437</v>
      </c>
      <c r="U55" s="241"/>
      <c r="V55" s="242"/>
      <c r="W55" s="242"/>
      <c r="X55" s="242"/>
      <c r="Y55" s="243"/>
      <c r="Z55" s="244">
        <v>1</v>
      </c>
      <c r="AA55" s="182">
        <v>1</v>
      </c>
      <c r="AB55" s="180"/>
      <c r="AF55" s="1"/>
      <c r="AG55" s="4"/>
      <c r="AH55" s="57"/>
      <c r="AI55" s="271"/>
      <c r="AJ55" s="385" t="s">
        <v>634</v>
      </c>
      <c r="AK55" s="57"/>
      <c r="AL55" s="57"/>
      <c r="AM55" s="57"/>
      <c r="AN55" s="57"/>
      <c r="AO55" s="57"/>
      <c r="AP55" s="57"/>
      <c r="AQ55" s="57"/>
      <c r="AR55" s="57"/>
      <c r="AS55" s="1"/>
      <c r="AT55" s="4"/>
      <c r="AU55" s="57"/>
      <c r="AV55" s="319"/>
      <c r="AW55" s="385" t="s">
        <v>636</v>
      </c>
      <c r="AX55" s="57"/>
      <c r="AY55" s="57"/>
      <c r="AZ55" s="57"/>
      <c r="BA55" s="57"/>
      <c r="BB55" s="57"/>
      <c r="BC55" s="57"/>
      <c r="BE55" s="57"/>
      <c r="BF55" s="1"/>
      <c r="BG55" s="4"/>
      <c r="BH55" s="57"/>
      <c r="BI55" s="352"/>
      <c r="BJ55" s="385" t="s">
        <v>628</v>
      </c>
      <c r="BK55" s="57"/>
      <c r="BL55" s="57"/>
      <c r="BM55" s="57"/>
      <c r="BN55" s="57"/>
      <c r="BO55" s="57"/>
      <c r="BP55" s="57"/>
      <c r="BQ55" s="57"/>
    </row>
    <row r="56" spans="1:80" ht="30" customHeight="1" x14ac:dyDescent="0.3">
      <c r="C56" s="9">
        <v>16</v>
      </c>
      <c r="D56" s="178" t="s">
        <v>18</v>
      </c>
      <c r="E56" s="25">
        <v>16.100000000000001</v>
      </c>
      <c r="F56" s="25">
        <v>301</v>
      </c>
      <c r="G56" s="33">
        <f>'16.1 AY16-17'!D58</f>
        <v>0.90117647058823536</v>
      </c>
      <c r="H56" s="173" t="s">
        <v>75</v>
      </c>
      <c r="I56" s="22"/>
      <c r="J56" s="23"/>
      <c r="K56" s="23"/>
      <c r="L56" s="23"/>
      <c r="M56" s="24"/>
      <c r="N56" s="57">
        <v>1</v>
      </c>
      <c r="O56" s="168">
        <v>1</v>
      </c>
      <c r="P56" s="168"/>
      <c r="Q56" s="246">
        <v>15.2</v>
      </c>
      <c r="R56" s="246">
        <v>450</v>
      </c>
      <c r="S56" s="247">
        <f>'15.2 AY18'!D43</f>
        <v>0.8882051282051282</v>
      </c>
      <c r="T56" s="252" t="s">
        <v>98</v>
      </c>
      <c r="U56" s="428"/>
      <c r="V56" s="429"/>
      <c r="W56" s="429"/>
      <c r="X56" s="429"/>
      <c r="Y56" s="430"/>
      <c r="Z56" s="244">
        <v>1</v>
      </c>
      <c r="AA56" s="182">
        <v>1</v>
      </c>
      <c r="AB56" s="180"/>
      <c r="AJ56" s="385" t="s">
        <v>625</v>
      </c>
      <c r="AK56" s="57"/>
      <c r="AL56" s="57"/>
      <c r="AM56" s="57"/>
      <c r="AN56" s="57"/>
      <c r="AO56" s="57"/>
      <c r="AR56" s="57"/>
      <c r="AX56" s="57"/>
      <c r="AY56" s="57"/>
      <c r="AZ56" s="57"/>
      <c r="BA56" s="57"/>
      <c r="BB56" s="57"/>
      <c r="BC56" s="57"/>
      <c r="BE56" s="57"/>
      <c r="BJ56" s="102" t="s">
        <v>627</v>
      </c>
      <c r="BK56" s="57"/>
      <c r="BL56" s="57"/>
      <c r="BM56" s="57"/>
      <c r="BN56" s="57"/>
      <c r="BO56" s="57"/>
      <c r="BP56" s="57"/>
      <c r="BQ56" s="57"/>
    </row>
    <row r="57" spans="1:80" ht="30" customHeight="1" x14ac:dyDescent="0.3">
      <c r="C57" s="12"/>
      <c r="D57" s="13"/>
      <c r="E57" s="25">
        <v>16.2</v>
      </c>
      <c r="F57" s="25">
        <v>450</v>
      </c>
      <c r="G57" s="33">
        <f>'16.2 AY16-17'!D43</f>
        <v>1</v>
      </c>
      <c r="H57" s="139" t="s">
        <v>98</v>
      </c>
      <c r="I57" s="22"/>
      <c r="J57" s="23"/>
      <c r="K57" s="23"/>
      <c r="L57" s="23"/>
      <c r="M57" s="24"/>
      <c r="N57" s="57">
        <v>1</v>
      </c>
      <c r="O57" s="57">
        <v>1</v>
      </c>
      <c r="Q57" s="204">
        <v>16.100000000000001</v>
      </c>
      <c r="R57" s="204">
        <v>301</v>
      </c>
      <c r="S57" s="176">
        <f>'16.1 AY18'!D43</f>
        <v>0.92315789473684207</v>
      </c>
      <c r="T57" s="176" t="s">
        <v>437</v>
      </c>
      <c r="U57" s="84"/>
      <c r="V57" s="109"/>
      <c r="W57" s="109"/>
      <c r="X57" s="109"/>
      <c r="Y57" s="240"/>
      <c r="Z57" s="278">
        <v>1</v>
      </c>
      <c r="AA57" s="168">
        <v>1</v>
      </c>
      <c r="AJ57" s="102" t="s">
        <v>626</v>
      </c>
      <c r="BJ57" s="102" t="s">
        <v>630</v>
      </c>
    </row>
    <row r="58" spans="1:80" ht="30" customHeight="1" x14ac:dyDescent="0.3">
      <c r="C58" s="14">
        <v>17</v>
      </c>
      <c r="D58" s="177" t="s">
        <v>19</v>
      </c>
      <c r="E58" s="6">
        <v>17.100000000000001</v>
      </c>
      <c r="F58" s="6">
        <v>301</v>
      </c>
      <c r="G58" s="26">
        <f>'17.1 AY16-17'!D59</f>
        <v>0.88914027149321262</v>
      </c>
      <c r="H58" s="181" t="s">
        <v>75</v>
      </c>
      <c r="I58" s="192"/>
      <c r="J58" s="193"/>
      <c r="K58" s="193"/>
      <c r="L58" s="193"/>
      <c r="M58" s="194"/>
      <c r="N58" s="180">
        <v>1</v>
      </c>
      <c r="O58" s="182">
        <v>1</v>
      </c>
      <c r="P58" s="182"/>
      <c r="Q58" s="245">
        <v>16.2</v>
      </c>
      <c r="R58" s="245">
        <v>450</v>
      </c>
      <c r="S58" s="248">
        <f>'16.2 AY18'!D43</f>
        <v>0.80769230769230771</v>
      </c>
      <c r="T58" s="253" t="s">
        <v>98</v>
      </c>
      <c r="U58" s="431"/>
      <c r="V58" s="432"/>
      <c r="W58" s="432"/>
      <c r="X58" s="432"/>
      <c r="Y58" s="433"/>
      <c r="Z58" s="278">
        <v>1</v>
      </c>
      <c r="AA58" s="168">
        <v>1</v>
      </c>
      <c r="AI58" s="57"/>
      <c r="AJ58" s="57"/>
      <c r="AK58" s="57"/>
      <c r="AL58" s="57"/>
      <c r="AM58" s="57"/>
      <c r="AN58" s="57"/>
      <c r="AO58" s="57"/>
      <c r="AP58" s="57"/>
      <c r="AQ58" s="57"/>
      <c r="BE58" s="57"/>
      <c r="BF58" s="57"/>
      <c r="BG58" s="57"/>
      <c r="BH58" s="57"/>
      <c r="BI58" s="57"/>
      <c r="BJ58" s="102" t="s">
        <v>631</v>
      </c>
    </row>
    <row r="59" spans="1:80" s="57" customFormat="1" ht="30" customHeight="1" x14ac:dyDescent="0.3">
      <c r="A59" s="1"/>
      <c r="B59" s="1"/>
      <c r="C59" s="18"/>
      <c r="D59" s="236"/>
      <c r="E59" s="434">
        <v>17.2</v>
      </c>
      <c r="F59" s="434">
        <v>123</v>
      </c>
      <c r="G59" s="444">
        <v>0.85250000000000004</v>
      </c>
      <c r="H59" s="448" t="s">
        <v>234</v>
      </c>
      <c r="I59" s="192"/>
      <c r="J59" s="193"/>
      <c r="K59" s="193"/>
      <c r="L59" s="193"/>
      <c r="M59" s="194"/>
      <c r="N59" s="180">
        <v>1</v>
      </c>
      <c r="O59" s="182">
        <v>1</v>
      </c>
      <c r="P59" s="182"/>
      <c r="Q59" s="174">
        <v>17.100000000000001</v>
      </c>
      <c r="R59" s="174">
        <v>401</v>
      </c>
      <c r="S59" s="175">
        <f>'17.1 AY18'!D43</f>
        <v>0.61428571428571432</v>
      </c>
      <c r="T59" s="181" t="s">
        <v>477</v>
      </c>
      <c r="U59" s="230" t="s">
        <v>622</v>
      </c>
      <c r="V59" s="193"/>
      <c r="W59" s="193"/>
      <c r="X59" s="193"/>
      <c r="Y59" s="194"/>
      <c r="Z59" s="180">
        <v>1</v>
      </c>
      <c r="AA59" s="182">
        <v>1</v>
      </c>
      <c r="AB59" s="180"/>
      <c r="AC59"/>
      <c r="AD59"/>
      <c r="AE59"/>
      <c r="AF59"/>
      <c r="AG59"/>
      <c r="AH59"/>
      <c r="AI59"/>
      <c r="AJ59"/>
      <c r="AK59"/>
      <c r="AL59"/>
      <c r="AM59"/>
      <c r="AN59"/>
      <c r="AO59"/>
      <c r="AP59"/>
      <c r="AQ59"/>
      <c r="AR59"/>
      <c r="AS59"/>
      <c r="AT59"/>
      <c r="AU59"/>
      <c r="AV59"/>
      <c r="AW59"/>
      <c r="AX59"/>
      <c r="AY59"/>
      <c r="AZ59"/>
      <c r="BA59"/>
      <c r="BB59"/>
      <c r="BC59"/>
      <c r="BE59"/>
      <c r="BF59"/>
      <c r="BG59"/>
      <c r="BH59"/>
      <c r="BI59"/>
      <c r="BJ59" s="102" t="s">
        <v>632</v>
      </c>
    </row>
    <row r="60" spans="1:80" ht="30" customHeight="1" x14ac:dyDescent="0.3">
      <c r="C60" s="15"/>
      <c r="D60" s="16"/>
      <c r="E60" s="435"/>
      <c r="F60" s="435"/>
      <c r="G60" s="445"/>
      <c r="H60" s="449"/>
      <c r="I60" s="192"/>
      <c r="J60" s="193"/>
      <c r="K60" s="193"/>
      <c r="L60" s="193"/>
      <c r="M60" s="194"/>
      <c r="N60" s="180"/>
      <c r="O60" s="180"/>
      <c r="P60" s="180"/>
      <c r="Q60" s="174">
        <v>17.2</v>
      </c>
      <c r="R60" s="174">
        <v>123</v>
      </c>
      <c r="S60" s="175">
        <v>0.85750000000000004</v>
      </c>
      <c r="T60" s="181" t="s">
        <v>234</v>
      </c>
      <c r="U60" s="192"/>
      <c r="V60" s="193"/>
      <c r="W60" s="193"/>
      <c r="X60" s="193"/>
      <c r="Y60" s="194"/>
      <c r="Z60" s="180">
        <v>1</v>
      </c>
      <c r="AA60" s="182">
        <v>1</v>
      </c>
      <c r="AB60" s="180"/>
      <c r="BJ60" s="102"/>
    </row>
    <row r="61" spans="1:80" ht="30" customHeight="1" x14ac:dyDescent="0.25">
      <c r="C61" s="9">
        <v>18</v>
      </c>
      <c r="D61" s="178" t="s">
        <v>20</v>
      </c>
      <c r="E61" s="25">
        <v>18.100000000000001</v>
      </c>
      <c r="F61" s="25">
        <v>102</v>
      </c>
      <c r="G61" s="172">
        <f>'18.1 AY16-17'!D42</f>
        <v>0.87408568443051204</v>
      </c>
      <c r="H61" s="139" t="s">
        <v>89</v>
      </c>
      <c r="I61" s="22"/>
      <c r="J61" s="23"/>
      <c r="K61" s="23"/>
      <c r="L61" s="23"/>
      <c r="M61" s="24"/>
      <c r="N61" s="57">
        <v>1</v>
      </c>
      <c r="O61" s="57">
        <v>1</v>
      </c>
      <c r="Q61" s="174">
        <v>17.3</v>
      </c>
      <c r="R61" s="174">
        <v>301</v>
      </c>
      <c r="S61" s="175">
        <f>'17.3 AY18'!D43</f>
        <v>0.92315789473684207</v>
      </c>
      <c r="T61" s="181" t="s">
        <v>437</v>
      </c>
      <c r="U61" s="235"/>
      <c r="V61" s="193"/>
      <c r="W61" s="193"/>
      <c r="X61" s="193"/>
      <c r="Y61" s="194"/>
      <c r="Z61" s="180">
        <v>1</v>
      </c>
      <c r="AA61" s="182">
        <v>1</v>
      </c>
      <c r="AB61" s="180"/>
      <c r="BJ61" s="57"/>
    </row>
    <row r="62" spans="1:80" ht="30" customHeight="1" x14ac:dyDescent="0.25">
      <c r="C62" s="12"/>
      <c r="D62" s="13"/>
      <c r="E62" s="25">
        <v>18.2</v>
      </c>
      <c r="F62" s="25">
        <v>102</v>
      </c>
      <c r="G62" s="33">
        <f>'18.2 AY16-17'!D40</f>
        <v>0.91612554112554123</v>
      </c>
      <c r="H62" s="139" t="s">
        <v>89</v>
      </c>
      <c r="I62" s="22"/>
      <c r="J62" s="23"/>
      <c r="K62" s="23"/>
      <c r="L62" s="23"/>
      <c r="M62" s="24"/>
      <c r="N62" s="57">
        <v>1</v>
      </c>
      <c r="O62" s="57">
        <v>1</v>
      </c>
      <c r="Q62" s="204">
        <v>18.100000000000001</v>
      </c>
      <c r="R62" s="204">
        <v>422</v>
      </c>
      <c r="S62" s="176">
        <f>'18.1 AY18'!D36</f>
        <v>0.82488888888888889</v>
      </c>
      <c r="T62" s="173" t="s">
        <v>89</v>
      </c>
      <c r="U62" s="22"/>
      <c r="V62" s="23"/>
      <c r="W62" s="23"/>
      <c r="X62" s="23"/>
      <c r="Y62" s="24"/>
      <c r="Z62" s="57">
        <v>1</v>
      </c>
      <c r="AA62" s="168">
        <v>1</v>
      </c>
    </row>
    <row r="63" spans="1:80" ht="30" customHeight="1" x14ac:dyDescent="0.25">
      <c r="C63" s="14">
        <v>19</v>
      </c>
      <c r="D63" s="177" t="s">
        <v>21</v>
      </c>
      <c r="E63" s="6">
        <v>19.100000000000001</v>
      </c>
      <c r="F63" s="6">
        <v>231</v>
      </c>
      <c r="G63" s="26">
        <f>'19.1 AY16-17'!D36</f>
        <v>0.81888888888888889</v>
      </c>
      <c r="H63" s="179" t="s">
        <v>136</v>
      </c>
      <c r="I63" s="192"/>
      <c r="J63" s="193"/>
      <c r="K63" s="193"/>
      <c r="L63" s="193"/>
      <c r="M63" s="194"/>
      <c r="N63" s="180">
        <v>1</v>
      </c>
      <c r="O63" s="180">
        <v>1</v>
      </c>
      <c r="P63" s="180"/>
      <c r="Q63" s="204">
        <v>18.2</v>
      </c>
      <c r="R63" s="204">
        <v>422</v>
      </c>
      <c r="S63" s="176">
        <f>'18.2 AY18'!D36</f>
        <v>0.85250000000000004</v>
      </c>
      <c r="T63" s="173" t="s">
        <v>89</v>
      </c>
      <c r="U63" s="22"/>
      <c r="V63" s="23"/>
      <c r="W63" s="23"/>
      <c r="X63" s="23"/>
      <c r="Y63" s="24"/>
      <c r="Z63" s="57">
        <v>1</v>
      </c>
      <c r="AA63" s="168">
        <v>1</v>
      </c>
    </row>
    <row r="64" spans="1:80" ht="30" customHeight="1" x14ac:dyDescent="0.25">
      <c r="C64" s="15"/>
      <c r="D64" s="16"/>
      <c r="E64" s="6">
        <v>19.2</v>
      </c>
      <c r="F64" s="6">
        <v>331</v>
      </c>
      <c r="G64" s="175">
        <f>'19.2 AY16-17'!D54</f>
        <v>0.80249999999999999</v>
      </c>
      <c r="H64" s="179" t="s">
        <v>89</v>
      </c>
      <c r="I64" s="192"/>
      <c r="J64" s="193"/>
      <c r="K64" s="193"/>
      <c r="L64" s="193"/>
      <c r="M64" s="194"/>
      <c r="N64" s="180">
        <v>1</v>
      </c>
      <c r="O64" s="180">
        <v>1</v>
      </c>
      <c r="P64" s="180"/>
      <c r="Q64" s="174">
        <v>19.100000000000001</v>
      </c>
      <c r="R64" s="174">
        <v>231</v>
      </c>
      <c r="S64" s="175">
        <f>'19.1 AY18'!D36</f>
        <v>0.85499999999999998</v>
      </c>
      <c r="T64" s="181" t="s">
        <v>136</v>
      </c>
      <c r="U64" s="192"/>
      <c r="V64" s="193"/>
      <c r="W64" s="193"/>
      <c r="X64" s="193"/>
      <c r="Y64" s="194"/>
      <c r="Z64" s="180">
        <v>1</v>
      </c>
      <c r="AA64" s="182">
        <v>1</v>
      </c>
      <c r="AB64" s="180"/>
    </row>
    <row r="65" spans="1:62" ht="30" customHeight="1" x14ac:dyDescent="0.25">
      <c r="C65" s="9">
        <v>20</v>
      </c>
      <c r="D65" s="178" t="s">
        <v>22</v>
      </c>
      <c r="E65" s="25">
        <v>20.100000000000001</v>
      </c>
      <c r="F65" s="25">
        <v>142</v>
      </c>
      <c r="G65" s="33">
        <f>'20.1 AY16-17'!D36</f>
        <v>0.86333333333333329</v>
      </c>
      <c r="H65" s="139" t="s">
        <v>89</v>
      </c>
      <c r="I65" s="22"/>
      <c r="J65" s="23"/>
      <c r="K65" s="23"/>
      <c r="L65" s="23"/>
      <c r="M65" s="24"/>
      <c r="N65" s="57">
        <v>1</v>
      </c>
      <c r="O65" s="57">
        <v>1</v>
      </c>
      <c r="Q65" s="174">
        <v>19.2</v>
      </c>
      <c r="R65" s="174">
        <v>331</v>
      </c>
      <c r="S65" s="175">
        <f>'19.2 AY18'!D36</f>
        <v>0.87055555555555553</v>
      </c>
      <c r="T65" s="181" t="s">
        <v>136</v>
      </c>
      <c r="U65" s="192"/>
      <c r="V65" s="193"/>
      <c r="W65" s="193"/>
      <c r="X65" s="193"/>
      <c r="Y65" s="194"/>
      <c r="Z65" s="180">
        <v>1</v>
      </c>
      <c r="AA65" s="182">
        <v>1</v>
      </c>
      <c r="AB65" s="180"/>
    </row>
    <row r="66" spans="1:62" ht="30" customHeight="1" x14ac:dyDescent="0.25">
      <c r="C66" s="12"/>
      <c r="D66" s="13"/>
      <c r="E66" s="25">
        <v>20.2</v>
      </c>
      <c r="F66" s="25">
        <v>142</v>
      </c>
      <c r="G66" s="33">
        <f>'20.2 AY16-17'!D36</f>
        <v>0.84369885433715219</v>
      </c>
      <c r="H66" s="139" t="s">
        <v>89</v>
      </c>
      <c r="I66" s="22"/>
      <c r="J66" s="23"/>
      <c r="K66" s="23"/>
      <c r="L66" s="23"/>
      <c r="M66" s="24"/>
      <c r="N66" s="57">
        <v>1</v>
      </c>
      <c r="O66" s="57">
        <v>1</v>
      </c>
      <c r="Q66" s="204">
        <v>20.100000000000001</v>
      </c>
      <c r="R66" s="204">
        <v>142</v>
      </c>
      <c r="S66" s="176">
        <f>'20.1 AY18'!D36</f>
        <v>0.78020833333333328</v>
      </c>
      <c r="T66" s="173" t="s">
        <v>89</v>
      </c>
      <c r="U66" s="231" t="s">
        <v>623</v>
      </c>
      <c r="V66" s="23"/>
      <c r="W66" s="23"/>
      <c r="X66" s="23"/>
      <c r="Y66" s="24"/>
      <c r="Z66" s="57">
        <v>1</v>
      </c>
      <c r="AA66" s="168">
        <v>1</v>
      </c>
    </row>
    <row r="67" spans="1:62" ht="30" customHeight="1" x14ac:dyDescent="0.25">
      <c r="I67" s="380" t="s">
        <v>29</v>
      </c>
      <c r="Q67" s="204">
        <v>20.2</v>
      </c>
      <c r="R67" s="204">
        <v>142</v>
      </c>
      <c r="S67" s="176">
        <f>'20.2 AY18'!D36</f>
        <v>0.7651234567901235</v>
      </c>
      <c r="T67" s="173" t="s">
        <v>89</v>
      </c>
      <c r="U67" s="22"/>
      <c r="V67" s="23"/>
      <c r="W67" s="23"/>
      <c r="X67" s="23"/>
      <c r="Y67" s="24"/>
      <c r="Z67" s="57">
        <v>1</v>
      </c>
      <c r="AA67" s="168">
        <v>1</v>
      </c>
      <c r="AI67" s="57"/>
      <c r="AJ67" s="57"/>
      <c r="AK67" s="57"/>
      <c r="AL67" s="57"/>
      <c r="AM67" s="57"/>
      <c r="AN67" s="57"/>
      <c r="AO67" s="57"/>
      <c r="AP67" s="57"/>
      <c r="AQ67" s="57"/>
      <c r="BE67" s="57"/>
      <c r="BF67" s="57"/>
      <c r="BG67" s="57"/>
      <c r="BH67" s="57"/>
      <c r="BI67" s="57"/>
      <c r="BJ67" s="57"/>
    </row>
    <row r="68" spans="1:62" s="57" customFormat="1" ht="16.5" customHeight="1" x14ac:dyDescent="0.25">
      <c r="A68" s="1"/>
      <c r="B68" s="1"/>
      <c r="C68" s="8"/>
      <c r="D68" s="1"/>
      <c r="E68" s="1"/>
      <c r="F68" s="4"/>
      <c r="I68" s="7"/>
      <c r="Q68" s="1"/>
      <c r="R68" s="4"/>
      <c r="T68" s="187"/>
      <c r="U68" s="379" t="s">
        <v>619</v>
      </c>
      <c r="AB68"/>
      <c r="AC68"/>
      <c r="AD68"/>
      <c r="AE68"/>
      <c r="AF68"/>
      <c r="AG68"/>
      <c r="AH68"/>
      <c r="AR68"/>
      <c r="AS68"/>
      <c r="AT68"/>
      <c r="AU68"/>
      <c r="AV68"/>
      <c r="AW68"/>
      <c r="AX68"/>
      <c r="AY68"/>
      <c r="AZ68"/>
      <c r="BA68"/>
      <c r="BB68"/>
      <c r="BC68"/>
    </row>
    <row r="69" spans="1:62" s="57" customFormat="1" ht="16.5" customHeight="1" x14ac:dyDescent="0.25">
      <c r="A69" s="1"/>
      <c r="B69" s="1"/>
      <c r="C69" s="8"/>
      <c r="D69" s="1"/>
      <c r="E69" s="1"/>
      <c r="F69" s="4"/>
      <c r="I69" s="7"/>
      <c r="Q69" s="1"/>
      <c r="R69" s="4"/>
      <c r="T69" s="187"/>
      <c r="U69" s="7"/>
      <c r="AC69"/>
      <c r="AD69"/>
      <c r="AE69"/>
      <c r="AF69"/>
      <c r="AG69"/>
      <c r="AH69"/>
      <c r="AI69"/>
      <c r="AJ69"/>
      <c r="AK69"/>
      <c r="AL69"/>
      <c r="AM69"/>
      <c r="AN69"/>
      <c r="AO69"/>
      <c r="AP69"/>
      <c r="AQ69"/>
      <c r="AR69"/>
      <c r="AS69"/>
      <c r="AT69"/>
      <c r="AU69"/>
      <c r="AV69"/>
      <c r="AW69"/>
      <c r="AX69"/>
      <c r="AY69"/>
      <c r="AZ69"/>
      <c r="BA69"/>
      <c r="BB69"/>
      <c r="BC69"/>
      <c r="BE69"/>
      <c r="BF69"/>
      <c r="BG69"/>
      <c r="BH69"/>
      <c r="BI69"/>
      <c r="BJ69"/>
    </row>
    <row r="70" spans="1:62" x14ac:dyDescent="0.25">
      <c r="Q70" s="1"/>
      <c r="R70" s="4"/>
      <c r="S70" s="57"/>
      <c r="U70" s="385" t="s">
        <v>686</v>
      </c>
      <c r="V70" s="57"/>
      <c r="W70" s="57"/>
      <c r="X70" s="57"/>
      <c r="Y70" s="57"/>
      <c r="Z70" s="57"/>
      <c r="AA70" s="57"/>
      <c r="AB70" s="57"/>
    </row>
    <row r="71" spans="1:62" x14ac:dyDescent="0.3">
      <c r="U71" s="102" t="s">
        <v>685</v>
      </c>
    </row>
    <row r="72" spans="1:62" x14ac:dyDescent="0.25">
      <c r="G72" s="303"/>
      <c r="S72" s="303"/>
    </row>
  </sheetData>
  <mergeCells count="96">
    <mergeCell ref="BJ22:BM22"/>
    <mergeCell ref="BJ37:BM37"/>
    <mergeCell ref="BJ44:BM44"/>
    <mergeCell ref="BJ8:BM8"/>
    <mergeCell ref="BJ9:BM9"/>
    <mergeCell ref="BJ10:BM10"/>
    <mergeCell ref="BJ11:BM11"/>
    <mergeCell ref="BJ16:BM16"/>
    <mergeCell ref="AW8:AZ8"/>
    <mergeCell ref="AW9:AZ9"/>
    <mergeCell ref="AW10:AZ10"/>
    <mergeCell ref="AW11:AZ11"/>
    <mergeCell ref="AW16:AZ16"/>
    <mergeCell ref="AW22:AZ22"/>
    <mergeCell ref="AW37:AZ37"/>
    <mergeCell ref="AW44:AZ44"/>
    <mergeCell ref="AJ44:AN44"/>
    <mergeCell ref="AJ37:AN37"/>
    <mergeCell ref="AJ16:AN16"/>
    <mergeCell ref="AJ22:AN22"/>
    <mergeCell ref="AJ8:AN8"/>
    <mergeCell ref="AJ9:AN9"/>
    <mergeCell ref="AJ10:AN10"/>
    <mergeCell ref="AJ11:AN11"/>
    <mergeCell ref="U49:Y49"/>
    <mergeCell ref="U22:Y22"/>
    <mergeCell ref="U26:Y26"/>
    <mergeCell ref="U33:Y33"/>
    <mergeCell ref="U39:Y39"/>
    <mergeCell ref="U43:Y43"/>
    <mergeCell ref="U8:Y8"/>
    <mergeCell ref="U9:Y9"/>
    <mergeCell ref="U10:Y10"/>
    <mergeCell ref="U11:Y11"/>
    <mergeCell ref="U20:Y20"/>
    <mergeCell ref="U15:Y15"/>
    <mergeCell ref="U19:Y19"/>
    <mergeCell ref="G42:G43"/>
    <mergeCell ref="H42:H43"/>
    <mergeCell ref="E47:E48"/>
    <mergeCell ref="F47:F48"/>
    <mergeCell ref="G47:G48"/>
    <mergeCell ref="H47:H48"/>
    <mergeCell ref="E14:E15"/>
    <mergeCell ref="F14:F15"/>
    <mergeCell ref="G14:G15"/>
    <mergeCell ref="H14:H15"/>
    <mergeCell ref="E18:E19"/>
    <mergeCell ref="F18:F19"/>
    <mergeCell ref="G18:G19"/>
    <mergeCell ref="H18:H19"/>
    <mergeCell ref="I8:M8"/>
    <mergeCell ref="I10:M10"/>
    <mergeCell ref="I9:M9"/>
    <mergeCell ref="I11:M11"/>
    <mergeCell ref="I20:M20"/>
    <mergeCell ref="E59:E60"/>
    <mergeCell ref="F59:F60"/>
    <mergeCell ref="G59:G60"/>
    <mergeCell ref="H59:H60"/>
    <mergeCell ref="E21:E22"/>
    <mergeCell ref="F21:F22"/>
    <mergeCell ref="G21:G22"/>
    <mergeCell ref="H21:H22"/>
    <mergeCell ref="E25:E26"/>
    <mergeCell ref="F25:F26"/>
    <mergeCell ref="G25:G26"/>
    <mergeCell ref="H25:H26"/>
    <mergeCell ref="G32:G33"/>
    <mergeCell ref="H32:H33"/>
    <mergeCell ref="E38:E39"/>
    <mergeCell ref="F42:F43"/>
    <mergeCell ref="U56:Y56"/>
    <mergeCell ref="U58:Y58"/>
    <mergeCell ref="E32:E33"/>
    <mergeCell ref="F32:F33"/>
    <mergeCell ref="U29:Y29"/>
    <mergeCell ref="U50:Y50"/>
    <mergeCell ref="I29:M29"/>
    <mergeCell ref="I49:M49"/>
    <mergeCell ref="E52:E53"/>
    <mergeCell ref="F52:F53"/>
    <mergeCell ref="G52:G53"/>
    <mergeCell ref="H52:H53"/>
    <mergeCell ref="F38:F39"/>
    <mergeCell ref="G38:G39"/>
    <mergeCell ref="H38:H39"/>
    <mergeCell ref="E42:E43"/>
    <mergeCell ref="BW22:BZ22"/>
    <mergeCell ref="BW37:BZ37"/>
    <mergeCell ref="BW44:BZ44"/>
    <mergeCell ref="BW8:BZ8"/>
    <mergeCell ref="BW9:BZ9"/>
    <mergeCell ref="BW10:BZ10"/>
    <mergeCell ref="BW11:BZ11"/>
    <mergeCell ref="BW16:BZ16"/>
  </mergeCells>
  <printOptions horizontalCentered="1" verticalCentered="1"/>
  <pageMargins left="0.25" right="0.25" top="0.75" bottom="0.75" header="0.3" footer="0.3"/>
  <pageSetup scale="41" orientation="portrait" r:id="rId1"/>
  <ignoredErrors>
    <ignoredError sqref="S13"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
  <sheetViews>
    <sheetView topLeftCell="A44" zoomScale="70" zoomScaleNormal="70" workbookViewId="0">
      <selection activeCell="M51" sqref="M51"/>
    </sheetView>
  </sheetViews>
  <sheetFormatPr defaultColWidth="9.140625" defaultRowHeight="18.75" x14ac:dyDescent="0.3"/>
  <cols>
    <col min="1" max="1" width="7" style="57" customWidth="1"/>
    <col min="2" max="2" width="8.28515625" style="57" customWidth="1"/>
    <col min="3" max="3" width="10.28515625" style="57" customWidth="1"/>
    <col min="4" max="4" width="7.7109375"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v>
      </c>
      <c r="C2" s="59" t="s">
        <v>34</v>
      </c>
      <c r="D2" s="319" t="s">
        <v>431</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424</v>
      </c>
      <c r="C3" s="59" t="s">
        <v>36</v>
      </c>
      <c r="D3" s="319"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426</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430</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7">
        <v>190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67">
        <v>193</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67">
        <v>190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7">
        <v>174</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7">
        <v>197</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7">
        <v>190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7">
        <v>180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67">
        <v>195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67">
        <v>173</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67">
        <v>195</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67">
        <v>191</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0"/>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0"/>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56"/>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56"/>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56"/>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56"/>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56"/>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56"/>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56"/>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56"/>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2068</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11</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188</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200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0.94</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235</v>
      </c>
    </row>
    <row r="46" spans="1:29" x14ac:dyDescent="0.3">
      <c r="A46" s="460"/>
      <c r="B46" s="460"/>
      <c r="C46" s="460"/>
      <c r="D46" s="460"/>
      <c r="E46" s="460"/>
      <c r="F46" s="460"/>
      <c r="G46" s="460"/>
      <c r="H46" s="460"/>
      <c r="I46" s="460"/>
      <c r="J46" s="460"/>
    </row>
    <row r="47" spans="1:29" x14ac:dyDescent="0.3">
      <c r="A47" s="198"/>
      <c r="B47" s="71"/>
      <c r="C47" s="71"/>
      <c r="D47" s="71"/>
      <c r="E47" s="71"/>
      <c r="F47" s="71"/>
      <c r="G47" s="71"/>
      <c r="H47" s="71"/>
      <c r="I47" s="199"/>
      <c r="J47" s="200"/>
    </row>
    <row r="48" spans="1:29" ht="132" customHeight="1" x14ac:dyDescent="0.3">
      <c r="A48" s="461"/>
      <c r="B48" s="461"/>
      <c r="C48" s="461"/>
      <c r="D48" s="461"/>
      <c r="E48" s="461"/>
      <c r="F48" s="461"/>
      <c r="G48" s="461"/>
      <c r="H48" s="461"/>
      <c r="I48" s="461"/>
      <c r="J48" s="461"/>
    </row>
    <row r="49" spans="1:10" x14ac:dyDescent="0.3">
      <c r="A49" s="198"/>
      <c r="B49" s="71"/>
      <c r="C49" s="71"/>
      <c r="D49" s="71"/>
      <c r="E49" s="71"/>
      <c r="F49" s="71"/>
      <c r="G49" s="71"/>
      <c r="H49" s="71"/>
      <c r="I49" s="199"/>
      <c r="J49" s="200"/>
    </row>
    <row r="50" spans="1:10" ht="61.5" customHeight="1" x14ac:dyDescent="0.3">
      <c r="A50" s="460"/>
      <c r="B50" s="460"/>
      <c r="C50" s="460"/>
      <c r="D50" s="460"/>
      <c r="E50" s="460"/>
      <c r="F50" s="460"/>
      <c r="G50" s="460"/>
      <c r="H50" s="460"/>
      <c r="I50" s="460"/>
      <c r="J50" s="460"/>
    </row>
    <row r="51" spans="1:10" x14ac:dyDescent="0.3">
      <c r="A51" s="198"/>
      <c r="B51" s="71"/>
      <c r="C51" s="71"/>
      <c r="D51" s="71"/>
      <c r="E51" s="71"/>
      <c r="F51" s="71"/>
      <c r="G51" s="71"/>
      <c r="H51" s="71"/>
      <c r="I51" s="199"/>
      <c r="J51" s="200"/>
    </row>
    <row r="52" spans="1:10" ht="40.5" customHeight="1" x14ac:dyDescent="0.3">
      <c r="A52" s="460"/>
      <c r="B52" s="460"/>
      <c r="C52" s="460"/>
      <c r="D52" s="460"/>
      <c r="E52" s="460"/>
      <c r="F52" s="460"/>
      <c r="G52" s="460"/>
      <c r="H52" s="460"/>
      <c r="I52" s="460"/>
      <c r="J52" s="460"/>
    </row>
    <row r="53" spans="1:10" x14ac:dyDescent="0.3">
      <c r="A53" s="198"/>
      <c r="B53" s="71"/>
      <c r="C53" s="71"/>
      <c r="D53" s="71"/>
      <c r="E53" s="71"/>
      <c r="F53" s="71"/>
      <c r="G53" s="71"/>
      <c r="H53" s="71"/>
      <c r="I53" s="199"/>
      <c r="J53" s="200"/>
    </row>
    <row r="54" spans="1:10" x14ac:dyDescent="0.3">
      <c r="A54" s="198"/>
      <c r="B54" s="71"/>
      <c r="C54" s="71"/>
      <c r="D54" s="71"/>
      <c r="E54" s="71"/>
      <c r="F54" s="71"/>
      <c r="G54" s="71"/>
      <c r="H54" s="71"/>
      <c r="I54" s="199"/>
      <c r="J54" s="200"/>
    </row>
    <row r="55" spans="1:10" x14ac:dyDescent="0.3">
      <c r="A55" s="459"/>
      <c r="B55" s="459"/>
      <c r="C55" s="459"/>
      <c r="D55" s="459"/>
      <c r="E55" s="458"/>
      <c r="F55" s="458"/>
      <c r="G55" s="458"/>
      <c r="H55" s="458"/>
      <c r="I55" s="199"/>
      <c r="J55" s="200"/>
    </row>
    <row r="56" spans="1:10" x14ac:dyDescent="0.3">
      <c r="A56" s="316"/>
      <c r="B56" s="316"/>
      <c r="C56" s="316"/>
      <c r="D56" s="316"/>
      <c r="E56" s="315"/>
      <c r="F56" s="315"/>
      <c r="G56" s="315"/>
      <c r="H56" s="315"/>
      <c r="I56" s="199"/>
      <c r="J56" s="200"/>
    </row>
    <row r="57" spans="1:10" x14ac:dyDescent="0.3">
      <c r="A57" s="459"/>
      <c r="B57" s="459"/>
      <c r="C57" s="459"/>
      <c r="D57" s="459"/>
      <c r="E57" s="458"/>
      <c r="F57" s="458"/>
      <c r="G57" s="458"/>
      <c r="H57" s="458"/>
      <c r="I57" s="199"/>
      <c r="J57" s="200"/>
    </row>
    <row r="58" spans="1:10" x14ac:dyDescent="0.3">
      <c r="A58" s="459"/>
      <c r="B58" s="459"/>
      <c r="C58" s="459"/>
      <c r="D58" s="459"/>
      <c r="E58" s="458"/>
      <c r="F58" s="458"/>
      <c r="G58" s="458"/>
      <c r="H58" s="458"/>
      <c r="I58" s="199"/>
      <c r="J58" s="200"/>
    </row>
    <row r="59" spans="1:10" ht="46.5" customHeight="1" x14ac:dyDescent="0.3">
      <c r="A59" s="459"/>
      <c r="B59" s="459"/>
      <c r="C59" s="459"/>
      <c r="D59" s="459"/>
      <c r="E59" s="458"/>
      <c r="F59" s="458"/>
      <c r="G59" s="458"/>
      <c r="H59" s="458"/>
      <c r="I59" s="199"/>
      <c r="J59" s="200"/>
    </row>
    <row r="60" spans="1:10" x14ac:dyDescent="0.3">
      <c r="A60" s="459"/>
      <c r="B60" s="459"/>
      <c r="C60" s="459"/>
      <c r="D60" s="459"/>
      <c r="E60" s="458"/>
      <c r="F60" s="458"/>
      <c r="G60" s="458"/>
      <c r="H60" s="458"/>
      <c r="I60" s="199"/>
      <c r="J60" s="200"/>
    </row>
    <row r="61" spans="1:10" x14ac:dyDescent="0.3">
      <c r="A61" s="459"/>
      <c r="B61" s="459"/>
      <c r="C61" s="459"/>
      <c r="D61" s="459"/>
      <c r="E61" s="458"/>
      <c r="F61" s="458"/>
      <c r="G61" s="458"/>
      <c r="H61" s="458"/>
      <c r="I61" s="199"/>
      <c r="J61" s="200"/>
    </row>
    <row r="62" spans="1:10" x14ac:dyDescent="0.3">
      <c r="A62" s="459"/>
      <c r="B62" s="459"/>
      <c r="C62" s="459"/>
      <c r="D62" s="459"/>
      <c r="E62" s="458"/>
      <c r="F62" s="458"/>
      <c r="G62" s="458"/>
      <c r="H62" s="458"/>
      <c r="I62" s="199"/>
      <c r="J62" s="200"/>
    </row>
    <row r="63" spans="1:10" x14ac:dyDescent="0.3">
      <c r="A63" s="459"/>
      <c r="B63" s="459"/>
      <c r="C63" s="459"/>
      <c r="D63" s="459"/>
      <c r="E63" s="458"/>
      <c r="F63" s="458"/>
      <c r="G63" s="458"/>
      <c r="H63" s="458"/>
      <c r="I63" s="199"/>
      <c r="J63" s="200"/>
    </row>
    <row r="64" spans="1:10" x14ac:dyDescent="0.3">
      <c r="A64" s="459"/>
      <c r="B64" s="459"/>
      <c r="C64" s="459"/>
      <c r="D64" s="459"/>
      <c r="E64" s="458"/>
      <c r="F64" s="458"/>
      <c r="G64" s="458"/>
      <c r="H64" s="458"/>
      <c r="I64" s="199"/>
      <c r="J64" s="200"/>
    </row>
    <row r="65" spans="1:10" x14ac:dyDescent="0.3">
      <c r="A65" s="201"/>
      <c r="B65" s="201"/>
      <c r="C65" s="201"/>
      <c r="D65" s="201"/>
      <c r="E65" s="201"/>
      <c r="F65" s="201"/>
      <c r="G65" s="201"/>
      <c r="H65" s="201"/>
      <c r="I65" s="199"/>
      <c r="J65" s="200"/>
    </row>
    <row r="66" spans="1:10" x14ac:dyDescent="0.3">
      <c r="A66" s="318"/>
      <c r="B66" s="318"/>
      <c r="C66" s="318"/>
      <c r="D66" s="316"/>
      <c r="E66" s="458"/>
      <c r="F66" s="458"/>
      <c r="G66" s="458"/>
      <c r="H66" s="458"/>
      <c r="I66" s="199"/>
      <c r="J66" s="200"/>
    </row>
    <row r="67" spans="1:10" x14ac:dyDescent="0.3">
      <c r="A67" s="198"/>
      <c r="B67" s="71"/>
      <c r="C67" s="71"/>
      <c r="D67" s="71"/>
      <c r="E67" s="71"/>
      <c r="F67" s="71"/>
      <c r="G67" s="71"/>
      <c r="H67" s="71"/>
      <c r="I67" s="199"/>
      <c r="J67" s="200"/>
    </row>
    <row r="68" spans="1:10" x14ac:dyDescent="0.3">
      <c r="A68" s="198"/>
      <c r="B68" s="71"/>
      <c r="C68" s="71"/>
      <c r="D68" s="71"/>
      <c r="E68" s="71"/>
      <c r="F68" s="71"/>
      <c r="G68" s="71"/>
      <c r="H68" s="71"/>
      <c r="I68" s="199"/>
      <c r="J68" s="200"/>
    </row>
    <row r="69" spans="1:10" x14ac:dyDescent="0.3">
      <c r="A69" s="198"/>
      <c r="B69" s="71"/>
      <c r="C69" s="71"/>
      <c r="D69" s="71"/>
      <c r="E69" s="71"/>
      <c r="F69" s="71"/>
      <c r="G69" s="71"/>
      <c r="H69" s="71"/>
      <c r="I69" s="199"/>
      <c r="J69" s="200"/>
    </row>
    <row r="70" spans="1:10" x14ac:dyDescent="0.3">
      <c r="A70" s="198"/>
      <c r="B70" s="71"/>
      <c r="C70" s="71"/>
      <c r="D70" s="71"/>
      <c r="E70" s="71"/>
      <c r="F70" s="71"/>
      <c r="G70" s="71"/>
      <c r="H70" s="71"/>
      <c r="I70" s="199"/>
      <c r="J70" s="200"/>
    </row>
    <row r="71" spans="1:10" x14ac:dyDescent="0.3">
      <c r="A71" s="122"/>
      <c r="G71" s="57"/>
      <c r="H71" s="57"/>
    </row>
    <row r="72" spans="1:10" x14ac:dyDescent="0.3">
      <c r="A72" s="122"/>
      <c r="G72" s="57"/>
      <c r="H72" s="57"/>
    </row>
    <row r="73" spans="1:10" x14ac:dyDescent="0.3">
      <c r="A73" s="122"/>
      <c r="G73" s="57"/>
      <c r="H73" s="57"/>
    </row>
    <row r="74" spans="1:10" x14ac:dyDescent="0.3">
      <c r="A74" s="122"/>
      <c r="G74" s="57"/>
      <c r="H74" s="57"/>
    </row>
    <row r="75" spans="1:10" x14ac:dyDescent="0.3">
      <c r="A75" s="122"/>
      <c r="G75" s="57"/>
      <c r="H75" s="57"/>
    </row>
    <row r="76" spans="1:10" x14ac:dyDescent="0.3">
      <c r="A76" s="122"/>
      <c r="G76" s="57"/>
      <c r="H76" s="57"/>
    </row>
    <row r="77" spans="1:10" x14ac:dyDescent="0.3">
      <c r="A77" s="122"/>
      <c r="G77" s="57"/>
      <c r="H77" s="57"/>
    </row>
    <row r="78" spans="1:10" x14ac:dyDescent="0.3">
      <c r="A78" s="122"/>
      <c r="G78" s="57"/>
      <c r="H78" s="57"/>
    </row>
    <row r="79" spans="1:10" x14ac:dyDescent="0.3">
      <c r="A79" s="122"/>
      <c r="G79" s="57"/>
      <c r="H79" s="57"/>
    </row>
    <row r="80" spans="1:10" x14ac:dyDescent="0.3">
      <c r="A80" s="122"/>
      <c r="G80" s="57"/>
      <c r="H80" s="57"/>
    </row>
    <row r="81" spans="1:8" x14ac:dyDescent="0.3">
      <c r="A81" s="122"/>
      <c r="G81" s="57"/>
      <c r="H81" s="57"/>
    </row>
    <row r="82" spans="1:8" x14ac:dyDescent="0.3">
      <c r="A82" s="122"/>
      <c r="G82" s="57"/>
      <c r="H82" s="57"/>
    </row>
    <row r="83" spans="1:8" x14ac:dyDescent="0.3">
      <c r="A83" s="122"/>
      <c r="G83" s="57"/>
      <c r="H83" s="57"/>
    </row>
    <row r="84" spans="1:8" x14ac:dyDescent="0.3">
      <c r="A84" s="122"/>
      <c r="G84" s="57"/>
      <c r="H84" s="57"/>
    </row>
  </sheetData>
  <mergeCells count="33">
    <mergeCell ref="E66:F66"/>
    <mergeCell ref="G66:H66"/>
    <mergeCell ref="A63:D63"/>
    <mergeCell ref="E63:F63"/>
    <mergeCell ref="G63:H63"/>
    <mergeCell ref="A64:D64"/>
    <mergeCell ref="E64:F64"/>
    <mergeCell ref="G64:H64"/>
    <mergeCell ref="A61:D61"/>
    <mergeCell ref="E61:F61"/>
    <mergeCell ref="G61:H61"/>
    <mergeCell ref="A62:D62"/>
    <mergeCell ref="E62:F62"/>
    <mergeCell ref="G62:H62"/>
    <mergeCell ref="A59:D59"/>
    <mergeCell ref="E59:F59"/>
    <mergeCell ref="G59:H59"/>
    <mergeCell ref="A60:D60"/>
    <mergeCell ref="E60:F60"/>
    <mergeCell ref="G60:H60"/>
    <mergeCell ref="A57:D57"/>
    <mergeCell ref="E57:F57"/>
    <mergeCell ref="G57:H57"/>
    <mergeCell ref="A58:D58"/>
    <mergeCell ref="E58:F58"/>
    <mergeCell ref="G58:H58"/>
    <mergeCell ref="A46:J46"/>
    <mergeCell ref="A48:J48"/>
    <mergeCell ref="A50:J50"/>
    <mergeCell ref="A52:J52"/>
    <mergeCell ref="A55:D55"/>
    <mergeCell ref="E55:F55"/>
    <mergeCell ref="G55:H55"/>
  </mergeCells>
  <pageMargins left="0.7" right="0.7"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3"/>
  <sheetViews>
    <sheetView topLeftCell="A16" workbookViewId="0">
      <selection activeCell="I53" sqref="I53"/>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57"/>
      <c r="J1" s="57"/>
      <c r="K1" s="57"/>
      <c r="L1" s="57"/>
      <c r="M1" s="57"/>
      <c r="N1" s="57"/>
      <c r="O1" s="57"/>
      <c r="P1" s="57"/>
      <c r="Q1" s="57"/>
      <c r="R1" s="57"/>
      <c r="S1" s="57"/>
      <c r="T1" s="57"/>
      <c r="U1" s="57"/>
      <c r="V1" s="57"/>
      <c r="W1" s="57"/>
      <c r="X1" s="57"/>
      <c r="Y1" s="57"/>
      <c r="Z1" s="57"/>
      <c r="AB1" s="57"/>
      <c r="AC1" s="57"/>
    </row>
    <row r="2" spans="1:29" ht="15" x14ac:dyDescent="0.25">
      <c r="A2" s="59"/>
      <c r="B2" s="63">
        <v>8.1</v>
      </c>
      <c r="C2" s="59" t="s">
        <v>34</v>
      </c>
      <c r="D2" s="277"/>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384</v>
      </c>
      <c r="C3" s="59" t="s">
        <v>36</v>
      </c>
      <c r="D3" s="277" t="s">
        <v>516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558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8">
        <v>1.75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c r="C10" s="68">
        <v>2</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c r="C11" s="68">
        <v>1.6</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8">
        <v>2</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8">
        <v>2</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8">
        <v>2</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8">
        <v>2</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68">
        <v>2</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68">
        <v>2</v>
      </c>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410</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63"/>
      <c r="B23" s="63"/>
      <c r="C23" s="67"/>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75" x14ac:dyDescent="0.25">
      <c r="A25" s="45"/>
      <c r="B25" s="63"/>
      <c r="C25" s="67"/>
      <c r="E25" s="42"/>
      <c r="G25" s="57"/>
      <c r="H25" s="57"/>
      <c r="I25" s="57"/>
      <c r="J25" s="57"/>
      <c r="K25" s="57"/>
      <c r="L25" s="57"/>
      <c r="M25" s="57"/>
      <c r="N25" s="57"/>
      <c r="O25" s="57"/>
      <c r="P25" s="57"/>
      <c r="Q25" s="57"/>
      <c r="R25" s="57"/>
      <c r="S25" s="57"/>
      <c r="T25" s="57"/>
      <c r="U25" s="57"/>
      <c r="V25" s="57"/>
      <c r="W25" s="57"/>
      <c r="X25" s="57"/>
      <c r="Y25" s="57"/>
      <c r="Z25" s="57"/>
      <c r="AB25" s="57"/>
      <c r="AC25" s="57"/>
    </row>
    <row r="26" spans="1:29" ht="15.75" x14ac:dyDescent="0.25">
      <c r="A26" s="45"/>
      <c r="B26" s="45"/>
      <c r="C26" s="34"/>
      <c r="E26" s="4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45"/>
      <c r="B27" s="45"/>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45"/>
      <c r="B28" s="45"/>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45"/>
      <c r="B29" s="45"/>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17.350000000000001</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9</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1.927777777777778</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2</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0.96388888888888902</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3" spans="1:29" x14ac:dyDescent="0.3">
      <c r="A43" s="120" t="s">
        <v>401</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355332" r:id="rId4">
          <objectPr defaultSize="0" autoPict="0" r:id="rId5">
            <anchor moveWithCells="1">
              <from>
                <xdr:col>1</xdr:col>
                <xdr:colOff>0</xdr:colOff>
                <xdr:row>44</xdr:row>
                <xdr:rowOff>0</xdr:rowOff>
              </from>
              <to>
                <xdr:col>16</xdr:col>
                <xdr:colOff>190500</xdr:colOff>
                <xdr:row>50</xdr:row>
                <xdr:rowOff>66675</xdr:rowOff>
              </to>
            </anchor>
          </objectPr>
        </oleObject>
      </mc:Choice>
      <mc:Fallback>
        <oleObject progId="Word.Document.12" shapeId="355332" r:id="rId4"/>
      </mc:Fallback>
    </mc:AlternateContent>
  </oleObjec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C43"/>
  <sheetViews>
    <sheetView topLeftCell="A40" workbookViewId="0">
      <selection activeCell="O49" sqref="O49"/>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57"/>
      <c r="J1" s="57"/>
      <c r="K1" s="57"/>
      <c r="L1" s="57"/>
      <c r="M1" s="57"/>
      <c r="N1" s="57"/>
      <c r="O1" s="57"/>
      <c r="P1" s="57"/>
      <c r="Q1" s="57"/>
      <c r="R1" s="57"/>
      <c r="S1" s="57"/>
      <c r="T1" s="57"/>
      <c r="U1" s="57"/>
      <c r="V1" s="57"/>
      <c r="W1" s="57"/>
      <c r="X1" s="57"/>
      <c r="Y1" s="57"/>
      <c r="Z1" s="57"/>
      <c r="AB1" s="57"/>
      <c r="AC1" s="57"/>
    </row>
    <row r="2" spans="1:29" ht="15" x14ac:dyDescent="0.25">
      <c r="A2" s="59"/>
      <c r="B2" s="63">
        <v>8.1</v>
      </c>
      <c r="C2" s="59" t="s">
        <v>34</v>
      </c>
      <c r="D2" s="187" t="s">
        <v>439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384</v>
      </c>
      <c r="C3" s="59" t="s">
        <v>36</v>
      </c>
      <c r="D3" s="187"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62</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435</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67">
        <v>100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f>B9+1</f>
        <v>2</v>
      </c>
      <c r="C10" s="67">
        <v>100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f t="shared" ref="B11:B21" si="0">B10+1</f>
        <v>3</v>
      </c>
      <c r="C11" s="67">
        <v>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f t="shared" si="0"/>
        <v>4</v>
      </c>
      <c r="C12" s="67">
        <v>0</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f t="shared" si="0"/>
        <v>5</v>
      </c>
      <c r="C13" s="67">
        <v>0</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f t="shared" si="0"/>
        <v>6</v>
      </c>
      <c r="C14" s="67">
        <v>100</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f t="shared" si="0"/>
        <v>7</v>
      </c>
      <c r="C15" s="67">
        <v>100</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f t="shared" si="0"/>
        <v>8</v>
      </c>
      <c r="C16" s="67">
        <v>100</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f t="shared" si="0"/>
        <v>9</v>
      </c>
      <c r="C17" s="67">
        <v>100</v>
      </c>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f t="shared" si="0"/>
        <v>10</v>
      </c>
      <c r="C18" s="67">
        <v>100</v>
      </c>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f t="shared" si="0"/>
        <v>11</v>
      </c>
      <c r="C19" s="67">
        <v>100</v>
      </c>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f t="shared" si="0"/>
        <v>12</v>
      </c>
      <c r="C20" s="67">
        <v>100</v>
      </c>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f t="shared" si="0"/>
        <v>13</v>
      </c>
      <c r="C21" s="67">
        <v>100</v>
      </c>
      <c r="E21" s="59" t="s">
        <v>54</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55</v>
      </c>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63"/>
      <c r="B23" s="63"/>
      <c r="C23" s="67"/>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75" x14ac:dyDescent="0.25">
      <c r="A25" s="45"/>
      <c r="B25" s="63"/>
      <c r="C25" s="67"/>
      <c r="E25" s="42"/>
      <c r="G25" s="57"/>
      <c r="H25" s="57"/>
      <c r="I25" s="57"/>
      <c r="J25" s="57"/>
      <c r="K25" s="57"/>
      <c r="L25" s="57"/>
      <c r="M25" s="57"/>
      <c r="N25" s="57"/>
      <c r="O25" s="57"/>
      <c r="P25" s="57"/>
      <c r="Q25" s="57"/>
      <c r="R25" s="57"/>
      <c r="S25" s="57"/>
      <c r="T25" s="57"/>
      <c r="U25" s="57"/>
      <c r="V25" s="57"/>
      <c r="W25" s="57"/>
      <c r="X25" s="57"/>
      <c r="Y25" s="57"/>
      <c r="Z25" s="57"/>
      <c r="AB25" s="57"/>
      <c r="AC25" s="57"/>
    </row>
    <row r="26" spans="1:29" ht="15.75" x14ac:dyDescent="0.25">
      <c r="A26" s="45"/>
      <c r="B26" s="45"/>
      <c r="C26" s="34"/>
      <c r="E26" s="4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45"/>
      <c r="B27" s="45"/>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45"/>
      <c r="B28" s="45"/>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45"/>
      <c r="B29" s="45"/>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1000</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13</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76.92307692307692</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100</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0.76923076923076916</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3" spans="1:29" x14ac:dyDescent="0.3">
      <c r="A43" s="120" t="s">
        <v>401</v>
      </c>
    </row>
  </sheetData>
  <pageMargins left="0.7" right="0.7" top="0.75" bottom="0.75" header="0.3" footer="0.3"/>
  <pageSetup scale="9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C43"/>
  <sheetViews>
    <sheetView topLeftCell="A34" workbookViewId="0">
      <selection activeCell="K44" sqref="K44"/>
    </sheetView>
  </sheetViews>
  <sheetFormatPr defaultRowHeight="18.75" x14ac:dyDescent="0.3"/>
  <cols>
    <col min="7" max="9" width="9.140625" style="1"/>
    <col min="10" max="10" width="9.140625" style="29"/>
    <col min="11" max="26" width="9.140625" style="1"/>
    <col min="28" max="28" width="9.140625" style="4"/>
    <col min="29" max="29" width="9.140625" style="28"/>
  </cols>
  <sheetData>
    <row r="1" spans="1:29" ht="21" x14ac:dyDescent="0.35">
      <c r="A1" s="21" t="s">
        <v>33</v>
      </c>
      <c r="B1" s="27"/>
      <c r="C1" s="27"/>
      <c r="G1"/>
      <c r="H1"/>
      <c r="I1"/>
      <c r="J1"/>
      <c r="K1"/>
      <c r="L1"/>
      <c r="M1"/>
      <c r="N1"/>
      <c r="O1"/>
      <c r="P1"/>
      <c r="Q1"/>
      <c r="R1"/>
      <c r="S1"/>
      <c r="T1"/>
      <c r="U1"/>
      <c r="V1"/>
      <c r="W1"/>
      <c r="X1"/>
      <c r="Y1"/>
      <c r="Z1"/>
      <c r="AB1"/>
      <c r="AC1"/>
    </row>
    <row r="2" spans="1:29" ht="15" x14ac:dyDescent="0.25">
      <c r="A2" s="27"/>
      <c r="B2" s="35">
        <v>8.1</v>
      </c>
      <c r="C2" s="27" t="s">
        <v>34</v>
      </c>
      <c r="G2"/>
      <c r="H2"/>
      <c r="I2"/>
      <c r="J2"/>
      <c r="K2"/>
      <c r="L2"/>
      <c r="M2"/>
      <c r="N2"/>
      <c r="O2"/>
      <c r="P2"/>
      <c r="Q2"/>
      <c r="R2"/>
      <c r="S2"/>
      <c r="T2"/>
      <c r="U2"/>
      <c r="V2"/>
      <c r="W2"/>
      <c r="X2"/>
      <c r="Y2"/>
      <c r="Z2"/>
      <c r="AB2"/>
      <c r="AC2"/>
    </row>
    <row r="3" spans="1:29" ht="15" x14ac:dyDescent="0.25">
      <c r="A3" s="27"/>
      <c r="B3" s="35" t="s">
        <v>61</v>
      </c>
      <c r="C3" s="27" t="s">
        <v>36</v>
      </c>
      <c r="G3"/>
      <c r="H3"/>
      <c r="I3"/>
      <c r="J3"/>
      <c r="K3"/>
      <c r="L3"/>
      <c r="M3"/>
      <c r="N3"/>
      <c r="O3"/>
      <c r="P3"/>
      <c r="Q3"/>
      <c r="R3"/>
      <c r="S3"/>
      <c r="T3"/>
      <c r="U3"/>
      <c r="V3"/>
      <c r="W3"/>
      <c r="X3"/>
      <c r="Y3"/>
      <c r="Z3"/>
      <c r="AB3"/>
      <c r="AC3"/>
    </row>
    <row r="4" spans="1:29" ht="15" x14ac:dyDescent="0.25">
      <c r="A4" s="27"/>
      <c r="B4" s="36" t="s">
        <v>37</v>
      </c>
      <c r="C4" s="27"/>
      <c r="D4" s="37" t="s">
        <v>62</v>
      </c>
      <c r="E4" s="38"/>
      <c r="F4" s="38"/>
      <c r="G4" s="38"/>
      <c r="H4" s="38"/>
      <c r="I4" s="38"/>
      <c r="J4" s="38"/>
      <c r="K4"/>
      <c r="L4"/>
      <c r="M4"/>
      <c r="N4"/>
      <c r="O4"/>
      <c r="P4"/>
      <c r="Q4"/>
      <c r="R4"/>
      <c r="S4"/>
      <c r="T4"/>
      <c r="U4"/>
      <c r="V4"/>
      <c r="W4"/>
      <c r="X4"/>
      <c r="Y4"/>
      <c r="Z4"/>
      <c r="AB4"/>
      <c r="AC4"/>
    </row>
    <row r="5" spans="1:29" ht="15" x14ac:dyDescent="0.25">
      <c r="A5" s="27"/>
      <c r="B5" s="39"/>
      <c r="C5" s="27"/>
      <c r="G5"/>
      <c r="H5"/>
      <c r="I5"/>
      <c r="J5"/>
      <c r="K5"/>
      <c r="L5"/>
      <c r="M5"/>
      <c r="N5"/>
      <c r="O5"/>
      <c r="P5"/>
      <c r="Q5"/>
      <c r="R5"/>
      <c r="S5"/>
      <c r="T5"/>
      <c r="U5"/>
      <c r="V5"/>
      <c r="W5"/>
      <c r="X5"/>
      <c r="Y5"/>
      <c r="Z5"/>
      <c r="AB5"/>
      <c r="AC5"/>
    </row>
    <row r="6" spans="1:29" ht="15" x14ac:dyDescent="0.25">
      <c r="A6" s="27"/>
      <c r="B6" s="27"/>
      <c r="C6" s="27"/>
      <c r="F6" s="37" t="s">
        <v>39</v>
      </c>
      <c r="G6" s="37"/>
      <c r="H6" s="37" t="s">
        <v>40</v>
      </c>
      <c r="I6" s="37"/>
      <c r="J6" s="37"/>
      <c r="K6"/>
      <c r="L6"/>
      <c r="M6"/>
      <c r="N6"/>
      <c r="O6"/>
      <c r="P6"/>
      <c r="Q6"/>
      <c r="R6"/>
      <c r="S6"/>
      <c r="T6"/>
      <c r="U6"/>
      <c r="V6"/>
      <c r="W6"/>
      <c r="X6"/>
      <c r="Y6"/>
      <c r="Z6"/>
      <c r="AB6"/>
      <c r="AC6"/>
    </row>
    <row r="7" spans="1:29" ht="26.25" x14ac:dyDescent="0.25">
      <c r="A7" s="40" t="s">
        <v>31</v>
      </c>
      <c r="B7" s="40" t="s">
        <v>30</v>
      </c>
      <c r="C7" s="40" t="s">
        <v>32</v>
      </c>
      <c r="G7"/>
      <c r="H7"/>
      <c r="I7"/>
      <c r="J7"/>
      <c r="K7"/>
      <c r="L7"/>
      <c r="M7"/>
      <c r="N7"/>
      <c r="O7"/>
      <c r="P7"/>
      <c r="Q7"/>
      <c r="R7"/>
      <c r="S7"/>
      <c r="T7"/>
      <c r="U7"/>
      <c r="V7"/>
      <c r="W7"/>
      <c r="X7"/>
      <c r="Y7"/>
      <c r="Z7"/>
      <c r="AB7"/>
      <c r="AC7"/>
    </row>
    <row r="8" spans="1:29" ht="15" x14ac:dyDescent="0.25">
      <c r="A8" s="27"/>
      <c r="B8" s="41" t="s">
        <v>41</v>
      </c>
      <c r="C8" s="41" t="s">
        <v>23</v>
      </c>
      <c r="G8"/>
      <c r="H8"/>
      <c r="I8"/>
      <c r="J8"/>
      <c r="K8"/>
      <c r="L8"/>
      <c r="M8"/>
      <c r="N8"/>
      <c r="O8"/>
      <c r="P8"/>
      <c r="Q8"/>
      <c r="R8"/>
      <c r="S8"/>
      <c r="T8"/>
      <c r="U8"/>
      <c r="V8"/>
      <c r="W8"/>
      <c r="X8"/>
      <c r="Y8"/>
      <c r="Z8"/>
      <c r="AB8"/>
      <c r="AC8"/>
    </row>
    <row r="9" spans="1:29" ht="15" x14ac:dyDescent="0.25">
      <c r="A9" s="35">
        <v>1</v>
      </c>
      <c r="B9" s="35">
        <v>1</v>
      </c>
      <c r="C9" s="31">
        <v>195</v>
      </c>
      <c r="E9" s="27" t="s">
        <v>42</v>
      </c>
      <c r="F9" s="27"/>
      <c r="G9"/>
      <c r="H9"/>
      <c r="I9"/>
      <c r="J9"/>
      <c r="K9"/>
      <c r="L9"/>
      <c r="M9"/>
      <c r="N9"/>
      <c r="O9"/>
      <c r="P9"/>
      <c r="Q9"/>
      <c r="R9"/>
      <c r="S9"/>
      <c r="T9"/>
      <c r="U9"/>
      <c r="V9"/>
      <c r="W9"/>
      <c r="X9"/>
      <c r="Y9"/>
      <c r="Z9"/>
      <c r="AB9"/>
      <c r="AC9"/>
    </row>
    <row r="10" spans="1:29" ht="18.75" customHeight="1" x14ac:dyDescent="0.25">
      <c r="A10" s="35">
        <v>1</v>
      </c>
      <c r="B10" s="35">
        <f>B9+1</f>
        <v>2</v>
      </c>
      <c r="C10" s="31">
        <v>182</v>
      </c>
      <c r="E10" s="27" t="s">
        <v>43</v>
      </c>
      <c r="F10" s="27"/>
      <c r="G10"/>
      <c r="H10"/>
      <c r="I10"/>
      <c r="J10"/>
      <c r="K10"/>
      <c r="L10"/>
      <c r="M10"/>
      <c r="N10"/>
      <c r="O10"/>
      <c r="P10"/>
      <c r="Q10"/>
      <c r="R10"/>
      <c r="S10"/>
      <c r="T10"/>
      <c r="U10"/>
      <c r="V10"/>
      <c r="W10"/>
      <c r="X10"/>
      <c r="Y10"/>
      <c r="Z10"/>
      <c r="AB10"/>
      <c r="AC10"/>
    </row>
    <row r="11" spans="1:29" ht="18.75" customHeight="1" x14ac:dyDescent="0.25">
      <c r="A11" s="35">
        <v>1</v>
      </c>
      <c r="B11" s="35">
        <f t="shared" ref="B11:B25" si="0">B10+1</f>
        <v>3</v>
      </c>
      <c r="C11" s="31">
        <v>127</v>
      </c>
      <c r="E11" s="27" t="s">
        <v>44</v>
      </c>
      <c r="F11" s="27"/>
      <c r="G11"/>
      <c r="H11"/>
      <c r="I11"/>
      <c r="J11"/>
      <c r="K11"/>
      <c r="L11"/>
      <c r="M11"/>
      <c r="N11"/>
      <c r="O11"/>
      <c r="P11"/>
      <c r="Q11"/>
      <c r="R11"/>
      <c r="S11"/>
      <c r="T11"/>
      <c r="U11"/>
      <c r="V11"/>
      <c r="W11"/>
      <c r="X11"/>
      <c r="Y11"/>
      <c r="Z11"/>
      <c r="AB11"/>
      <c r="AC11"/>
    </row>
    <row r="12" spans="1:29" ht="15" x14ac:dyDescent="0.25">
      <c r="A12" s="35">
        <v>1</v>
      </c>
      <c r="B12" s="35">
        <f t="shared" si="0"/>
        <v>4</v>
      </c>
      <c r="C12" s="31">
        <v>165</v>
      </c>
      <c r="E12" s="27" t="s">
        <v>45</v>
      </c>
      <c r="F12" s="27"/>
      <c r="G12"/>
      <c r="H12"/>
      <c r="I12"/>
      <c r="J12"/>
      <c r="K12"/>
      <c r="L12"/>
      <c r="M12"/>
      <c r="N12"/>
      <c r="O12"/>
      <c r="P12"/>
      <c r="Q12"/>
      <c r="R12"/>
      <c r="S12"/>
      <c r="T12"/>
      <c r="U12"/>
      <c r="V12"/>
      <c r="W12"/>
      <c r="X12"/>
      <c r="Y12"/>
      <c r="Z12"/>
      <c r="AB12"/>
      <c r="AC12"/>
    </row>
    <row r="13" spans="1:29" ht="15" x14ac:dyDescent="0.25">
      <c r="A13" s="35">
        <v>1</v>
      </c>
      <c r="B13" s="35">
        <f t="shared" si="0"/>
        <v>5</v>
      </c>
      <c r="C13" s="30">
        <v>188</v>
      </c>
      <c r="E13" s="27" t="s">
        <v>46</v>
      </c>
      <c r="G13"/>
      <c r="H13"/>
      <c r="I13"/>
      <c r="J13"/>
      <c r="K13"/>
      <c r="L13"/>
      <c r="M13"/>
      <c r="N13"/>
      <c r="O13"/>
      <c r="P13"/>
      <c r="Q13"/>
      <c r="R13"/>
      <c r="S13"/>
      <c r="T13"/>
      <c r="U13"/>
      <c r="V13"/>
      <c r="W13"/>
      <c r="X13"/>
      <c r="Y13"/>
      <c r="Z13"/>
      <c r="AB13"/>
      <c r="AC13"/>
    </row>
    <row r="14" spans="1:29" ht="15" x14ac:dyDescent="0.25">
      <c r="A14" s="35">
        <v>1</v>
      </c>
      <c r="B14" s="35">
        <f t="shared" si="0"/>
        <v>6</v>
      </c>
      <c r="C14" s="30">
        <v>185</v>
      </c>
      <c r="E14" s="27" t="s">
        <v>47</v>
      </c>
      <c r="G14"/>
      <c r="H14"/>
      <c r="I14"/>
      <c r="J14"/>
      <c r="K14"/>
      <c r="L14"/>
      <c r="M14"/>
      <c r="N14"/>
      <c r="O14"/>
      <c r="P14"/>
      <c r="Q14"/>
      <c r="R14"/>
      <c r="S14"/>
      <c r="T14"/>
      <c r="U14"/>
      <c r="V14"/>
      <c r="W14"/>
      <c r="X14"/>
      <c r="Y14"/>
      <c r="Z14"/>
      <c r="AB14"/>
      <c r="AC14"/>
    </row>
    <row r="15" spans="1:29" ht="15" x14ac:dyDescent="0.25">
      <c r="A15" s="35">
        <v>1</v>
      </c>
      <c r="B15" s="35">
        <f t="shared" si="0"/>
        <v>7</v>
      </c>
      <c r="C15" s="30">
        <v>198</v>
      </c>
      <c r="E15" s="27" t="s">
        <v>48</v>
      </c>
      <c r="G15"/>
      <c r="H15"/>
      <c r="I15"/>
      <c r="J15"/>
      <c r="K15"/>
      <c r="L15"/>
      <c r="M15"/>
      <c r="N15"/>
      <c r="O15"/>
      <c r="P15"/>
      <c r="Q15"/>
      <c r="R15"/>
      <c r="S15"/>
      <c r="T15"/>
      <c r="U15"/>
      <c r="V15"/>
      <c r="W15"/>
      <c r="X15"/>
      <c r="Y15"/>
      <c r="Z15"/>
      <c r="AB15"/>
      <c r="AC15"/>
    </row>
    <row r="16" spans="1:29" ht="15" x14ac:dyDescent="0.25">
      <c r="A16" s="35">
        <v>1</v>
      </c>
      <c r="B16" s="35">
        <f t="shared" si="0"/>
        <v>8</v>
      </c>
      <c r="C16" s="30">
        <v>194</v>
      </c>
      <c r="E16" s="27" t="s">
        <v>49</v>
      </c>
      <c r="G16"/>
      <c r="H16"/>
      <c r="I16"/>
      <c r="J16"/>
      <c r="K16"/>
      <c r="L16"/>
      <c r="M16"/>
      <c r="N16"/>
      <c r="O16"/>
      <c r="P16"/>
      <c r="Q16"/>
      <c r="R16"/>
      <c r="S16"/>
      <c r="T16"/>
      <c r="U16"/>
      <c r="V16"/>
      <c r="W16"/>
      <c r="X16"/>
      <c r="Y16"/>
      <c r="Z16"/>
      <c r="AB16"/>
      <c r="AC16"/>
    </row>
    <row r="17" spans="1:29" ht="15" x14ac:dyDescent="0.25">
      <c r="A17" s="35">
        <v>1</v>
      </c>
      <c r="B17" s="35">
        <f t="shared" si="0"/>
        <v>9</v>
      </c>
      <c r="C17" s="31">
        <v>185</v>
      </c>
      <c r="E17" s="27" t="s">
        <v>50</v>
      </c>
      <c r="F17" s="27"/>
      <c r="G17"/>
      <c r="H17"/>
      <c r="I17"/>
      <c r="J17"/>
      <c r="K17"/>
      <c r="L17"/>
      <c r="M17"/>
      <c r="N17"/>
      <c r="O17"/>
      <c r="P17"/>
      <c r="Q17"/>
      <c r="R17"/>
      <c r="S17"/>
      <c r="T17"/>
      <c r="U17"/>
      <c r="V17"/>
      <c r="W17"/>
      <c r="X17"/>
      <c r="Y17"/>
      <c r="Z17"/>
      <c r="AB17"/>
      <c r="AC17"/>
    </row>
    <row r="18" spans="1:29" ht="15" x14ac:dyDescent="0.25">
      <c r="A18" s="35">
        <v>1</v>
      </c>
      <c r="B18" s="35">
        <f t="shared" si="0"/>
        <v>10</v>
      </c>
      <c r="C18" s="31">
        <v>187</v>
      </c>
      <c r="E18" s="27" t="s">
        <v>51</v>
      </c>
      <c r="F18" s="27"/>
      <c r="G18"/>
      <c r="H18"/>
      <c r="I18"/>
      <c r="J18"/>
      <c r="K18"/>
      <c r="L18"/>
      <c r="M18"/>
      <c r="N18"/>
      <c r="O18"/>
      <c r="P18"/>
      <c r="Q18"/>
      <c r="R18"/>
      <c r="S18"/>
      <c r="T18"/>
      <c r="U18"/>
      <c r="V18"/>
      <c r="W18"/>
      <c r="X18"/>
      <c r="Y18"/>
      <c r="Z18"/>
      <c r="AB18"/>
      <c r="AC18"/>
    </row>
    <row r="19" spans="1:29" ht="15" x14ac:dyDescent="0.25">
      <c r="A19" s="35">
        <v>1</v>
      </c>
      <c r="B19" s="35">
        <f t="shared" si="0"/>
        <v>11</v>
      </c>
      <c r="C19" s="31">
        <v>187</v>
      </c>
      <c r="E19" s="27" t="s">
        <v>52</v>
      </c>
      <c r="F19" s="27"/>
      <c r="G19"/>
      <c r="H19"/>
      <c r="I19"/>
      <c r="J19"/>
      <c r="K19"/>
      <c r="L19"/>
      <c r="M19"/>
      <c r="N19"/>
      <c r="O19"/>
      <c r="P19"/>
      <c r="Q19"/>
      <c r="R19"/>
      <c r="S19"/>
      <c r="T19"/>
      <c r="U19"/>
      <c r="V19"/>
      <c r="W19"/>
      <c r="X19"/>
      <c r="Y19"/>
      <c r="Z19"/>
      <c r="AB19"/>
      <c r="AC19"/>
    </row>
    <row r="20" spans="1:29" ht="15" x14ac:dyDescent="0.25">
      <c r="A20" s="35">
        <v>1</v>
      </c>
      <c r="B20" s="35">
        <f t="shared" si="0"/>
        <v>12</v>
      </c>
      <c r="C20" s="31">
        <v>184</v>
      </c>
      <c r="E20" s="27" t="s">
        <v>53</v>
      </c>
      <c r="F20" s="27"/>
      <c r="G20"/>
      <c r="H20"/>
      <c r="I20"/>
      <c r="J20"/>
      <c r="K20"/>
      <c r="L20"/>
      <c r="M20"/>
      <c r="N20"/>
      <c r="O20"/>
      <c r="P20"/>
      <c r="Q20"/>
      <c r="R20"/>
      <c r="S20"/>
      <c r="T20"/>
      <c r="U20"/>
      <c r="V20"/>
      <c r="W20"/>
      <c r="X20"/>
      <c r="Y20"/>
      <c r="Z20"/>
      <c r="AB20"/>
      <c r="AC20"/>
    </row>
    <row r="21" spans="1:29" ht="15" x14ac:dyDescent="0.25">
      <c r="A21" s="35">
        <v>1</v>
      </c>
      <c r="B21" s="35">
        <f t="shared" si="0"/>
        <v>13</v>
      </c>
      <c r="C21" s="30">
        <v>183</v>
      </c>
      <c r="E21" s="27" t="s">
        <v>54</v>
      </c>
      <c r="G21"/>
      <c r="H21"/>
      <c r="I21"/>
      <c r="J21"/>
      <c r="K21"/>
      <c r="L21"/>
      <c r="M21"/>
      <c r="N21"/>
      <c r="O21"/>
      <c r="P21"/>
      <c r="Q21"/>
      <c r="R21"/>
      <c r="S21"/>
      <c r="T21"/>
      <c r="U21"/>
      <c r="V21"/>
      <c r="W21"/>
      <c r="X21"/>
      <c r="Y21"/>
      <c r="Z21"/>
      <c r="AB21"/>
      <c r="AC21"/>
    </row>
    <row r="22" spans="1:29" ht="15" x14ac:dyDescent="0.25">
      <c r="A22" s="35">
        <v>1</v>
      </c>
      <c r="B22" s="35">
        <f t="shared" si="0"/>
        <v>14</v>
      </c>
      <c r="C22" s="30">
        <v>170</v>
      </c>
      <c r="E22" s="27" t="s">
        <v>422</v>
      </c>
      <c r="G22"/>
      <c r="H22"/>
      <c r="I22"/>
      <c r="J22"/>
      <c r="K22"/>
      <c r="L22"/>
      <c r="M22"/>
      <c r="N22"/>
      <c r="O22"/>
      <c r="P22"/>
      <c r="Q22"/>
      <c r="R22"/>
      <c r="S22"/>
      <c r="T22"/>
      <c r="U22"/>
      <c r="V22"/>
      <c r="W22"/>
      <c r="X22"/>
      <c r="Y22"/>
      <c r="Z22"/>
      <c r="AB22"/>
      <c r="AC22"/>
    </row>
    <row r="23" spans="1:29" ht="19.5" customHeight="1" x14ac:dyDescent="0.25">
      <c r="A23" s="35">
        <v>1</v>
      </c>
      <c r="B23" s="35">
        <f t="shared" si="0"/>
        <v>15</v>
      </c>
      <c r="C23" s="30">
        <v>197</v>
      </c>
      <c r="G23"/>
      <c r="H23"/>
      <c r="I23"/>
      <c r="J23"/>
      <c r="K23"/>
      <c r="L23"/>
      <c r="M23"/>
      <c r="N23"/>
      <c r="O23"/>
      <c r="P23"/>
      <c r="Q23"/>
      <c r="R23"/>
      <c r="S23"/>
      <c r="T23"/>
      <c r="U23"/>
      <c r="V23"/>
      <c r="W23"/>
      <c r="X23"/>
      <c r="Y23"/>
      <c r="Z23"/>
      <c r="AB23"/>
      <c r="AC23"/>
    </row>
    <row r="24" spans="1:29" ht="15" x14ac:dyDescent="0.25">
      <c r="A24" s="35">
        <v>1</v>
      </c>
      <c r="B24" s="35">
        <f t="shared" si="0"/>
        <v>16</v>
      </c>
      <c r="C24" s="30">
        <v>198</v>
      </c>
      <c r="G24"/>
      <c r="H24"/>
      <c r="I24"/>
      <c r="J24"/>
      <c r="K24"/>
      <c r="L24"/>
      <c r="M24"/>
      <c r="N24"/>
      <c r="O24"/>
      <c r="P24"/>
      <c r="Q24"/>
      <c r="R24"/>
      <c r="S24"/>
      <c r="T24"/>
      <c r="U24"/>
      <c r="V24"/>
      <c r="W24"/>
      <c r="X24"/>
      <c r="Y24"/>
      <c r="Z24"/>
      <c r="AB24"/>
      <c r="AC24"/>
    </row>
    <row r="25" spans="1:29" ht="15.75" x14ac:dyDescent="0.25">
      <c r="A25" s="45">
        <v>1</v>
      </c>
      <c r="B25" s="35">
        <f t="shared" si="0"/>
        <v>17</v>
      </c>
      <c r="C25" s="34">
        <v>193</v>
      </c>
      <c r="E25" s="42"/>
      <c r="G25"/>
      <c r="H25"/>
      <c r="I25"/>
      <c r="J25"/>
      <c r="K25"/>
      <c r="L25"/>
      <c r="M25"/>
      <c r="N25"/>
      <c r="O25"/>
      <c r="P25"/>
      <c r="Q25"/>
      <c r="R25"/>
      <c r="S25"/>
      <c r="T25"/>
      <c r="U25"/>
      <c r="V25"/>
      <c r="W25"/>
      <c r="X25"/>
      <c r="Y25"/>
      <c r="Z25"/>
      <c r="AB25"/>
      <c r="AC25"/>
    </row>
    <row r="26" spans="1:29" ht="15.75" x14ac:dyDescent="0.25">
      <c r="A26" s="45"/>
      <c r="B26" s="45"/>
      <c r="C26" s="34"/>
      <c r="E26" s="42"/>
      <c r="G26"/>
      <c r="H26"/>
      <c r="I26"/>
      <c r="J26"/>
      <c r="K26"/>
      <c r="L26"/>
      <c r="M26"/>
      <c r="N26"/>
      <c r="O26"/>
      <c r="P26"/>
      <c r="Q26"/>
      <c r="R26"/>
      <c r="S26"/>
      <c r="T26"/>
      <c r="U26"/>
      <c r="V26"/>
      <c r="W26"/>
      <c r="X26"/>
      <c r="Y26"/>
      <c r="Z26"/>
      <c r="AB26"/>
      <c r="AC26"/>
    </row>
    <row r="27" spans="1:29" ht="15.75" x14ac:dyDescent="0.25">
      <c r="A27" s="45"/>
      <c r="B27" s="45"/>
      <c r="C27" s="34"/>
      <c r="E27" s="42"/>
      <c r="G27"/>
      <c r="H27"/>
      <c r="I27"/>
      <c r="J27"/>
      <c r="K27"/>
      <c r="L27"/>
      <c r="M27"/>
      <c r="N27"/>
      <c r="O27"/>
      <c r="P27"/>
      <c r="Q27"/>
      <c r="R27"/>
      <c r="S27"/>
      <c r="T27"/>
      <c r="U27"/>
      <c r="V27"/>
      <c r="W27"/>
      <c r="X27"/>
      <c r="Y27"/>
      <c r="Z27"/>
      <c r="AB27"/>
      <c r="AC27"/>
    </row>
    <row r="28" spans="1:29" ht="15.75" x14ac:dyDescent="0.25">
      <c r="A28" s="45"/>
      <c r="B28" s="45"/>
      <c r="C28" s="34"/>
      <c r="E28" s="42"/>
      <c r="G28"/>
      <c r="H28"/>
      <c r="I28"/>
      <c r="J28"/>
      <c r="K28"/>
      <c r="L28"/>
      <c r="M28"/>
      <c r="N28"/>
      <c r="O28"/>
      <c r="P28"/>
      <c r="Q28"/>
      <c r="R28"/>
      <c r="S28"/>
      <c r="T28"/>
      <c r="U28"/>
      <c r="V28"/>
      <c r="W28"/>
      <c r="X28"/>
      <c r="Y28"/>
      <c r="Z28"/>
      <c r="AB28"/>
      <c r="AC28"/>
    </row>
    <row r="29" spans="1:29" ht="15.75" x14ac:dyDescent="0.25">
      <c r="A29" s="45"/>
      <c r="B29" s="45"/>
      <c r="C29" s="34"/>
      <c r="E29" s="42"/>
      <c r="G29"/>
      <c r="H29"/>
      <c r="I29"/>
      <c r="J29"/>
      <c r="K29"/>
      <c r="L29"/>
      <c r="M29"/>
      <c r="N29"/>
      <c r="O29"/>
      <c r="P29"/>
      <c r="Q29"/>
      <c r="R29"/>
      <c r="S29"/>
      <c r="T29"/>
      <c r="U29"/>
      <c r="V29"/>
      <c r="W29"/>
      <c r="X29"/>
      <c r="Y29"/>
      <c r="Z29"/>
      <c r="AB29"/>
      <c r="AC29"/>
    </row>
    <row r="30" spans="1:29" ht="15" x14ac:dyDescent="0.25">
      <c r="A30" s="45"/>
      <c r="B30" s="45"/>
      <c r="C30" s="34"/>
      <c r="G30"/>
      <c r="H30"/>
      <c r="I30"/>
      <c r="J30"/>
      <c r="K30"/>
      <c r="L30"/>
      <c r="M30"/>
      <c r="N30"/>
      <c r="O30"/>
      <c r="P30"/>
      <c r="Q30"/>
      <c r="R30"/>
      <c r="S30"/>
      <c r="T30"/>
      <c r="U30"/>
      <c r="V30"/>
      <c r="W30"/>
      <c r="X30"/>
      <c r="Y30"/>
      <c r="Z30"/>
      <c r="AB30"/>
      <c r="AC30"/>
    </row>
    <row r="31" spans="1:29" ht="15" x14ac:dyDescent="0.25">
      <c r="A31" s="45"/>
      <c r="B31" s="45"/>
      <c r="C31" s="34"/>
      <c r="G31"/>
      <c r="H31"/>
      <c r="I31"/>
      <c r="J31"/>
      <c r="K31"/>
      <c r="L31"/>
      <c r="M31"/>
      <c r="N31"/>
      <c r="O31"/>
      <c r="P31"/>
      <c r="Q31"/>
      <c r="R31"/>
      <c r="S31"/>
      <c r="T31"/>
      <c r="U31"/>
      <c r="V31"/>
      <c r="W31"/>
      <c r="X31"/>
      <c r="Y31"/>
      <c r="Z31"/>
      <c r="AB31"/>
      <c r="AC31"/>
    </row>
    <row r="32" spans="1:29" ht="15" x14ac:dyDescent="0.25">
      <c r="A32" s="45"/>
      <c r="B32" s="45"/>
      <c r="C32" s="34"/>
      <c r="G32"/>
      <c r="H32"/>
      <c r="I32"/>
      <c r="J32"/>
      <c r="K32"/>
      <c r="L32"/>
      <c r="M32"/>
      <c r="N32"/>
      <c r="O32"/>
      <c r="P32"/>
      <c r="Q32"/>
      <c r="R32"/>
      <c r="S32"/>
      <c r="T32"/>
      <c r="U32"/>
      <c r="V32"/>
      <c r="W32"/>
      <c r="X32"/>
      <c r="Y32"/>
      <c r="Z32"/>
      <c r="AB32"/>
      <c r="AC32"/>
    </row>
    <row r="33" spans="1:29" ht="15" x14ac:dyDescent="0.25">
      <c r="A33" s="45"/>
      <c r="B33" s="45"/>
      <c r="C33" s="34"/>
      <c r="G33"/>
      <c r="H33"/>
      <c r="I33"/>
      <c r="J33"/>
      <c r="K33"/>
      <c r="L33"/>
      <c r="M33"/>
      <c r="N33"/>
      <c r="O33"/>
      <c r="P33"/>
      <c r="Q33"/>
      <c r="R33"/>
      <c r="S33"/>
      <c r="T33"/>
      <c r="U33"/>
      <c r="V33"/>
      <c r="W33"/>
      <c r="X33"/>
      <c r="Y33"/>
      <c r="Z33"/>
      <c r="AB33"/>
      <c r="AC33"/>
    </row>
    <row r="34" spans="1:29" ht="15" x14ac:dyDescent="0.25">
      <c r="A34" s="45"/>
      <c r="B34" s="45"/>
      <c r="C34" s="34"/>
      <c r="G34"/>
      <c r="H34"/>
      <c r="I34"/>
      <c r="J34"/>
      <c r="K34"/>
      <c r="L34"/>
      <c r="M34"/>
      <c r="N34"/>
      <c r="O34"/>
      <c r="P34"/>
      <c r="Q34"/>
      <c r="R34"/>
      <c r="S34"/>
      <c r="T34"/>
      <c r="U34"/>
      <c r="V34"/>
      <c r="W34"/>
      <c r="X34"/>
      <c r="Y34"/>
      <c r="Z34"/>
      <c r="AB34"/>
      <c r="AC34"/>
    </row>
    <row r="35" spans="1:29" ht="15" x14ac:dyDescent="0.25">
      <c r="A35" s="35"/>
      <c r="B35" s="35"/>
      <c r="C35" s="35"/>
      <c r="G35"/>
      <c r="H35"/>
      <c r="I35"/>
      <c r="J35"/>
      <c r="K35"/>
      <c r="L35"/>
      <c r="M35"/>
      <c r="N35"/>
      <c r="O35"/>
      <c r="P35"/>
      <c r="Q35"/>
      <c r="R35"/>
      <c r="S35"/>
      <c r="T35"/>
      <c r="U35"/>
      <c r="V35"/>
      <c r="W35"/>
      <c r="X35"/>
      <c r="Y35"/>
      <c r="Z35"/>
      <c r="AB35"/>
      <c r="AC35"/>
    </row>
    <row r="36" spans="1:29" ht="15" x14ac:dyDescent="0.25">
      <c r="A36" s="35"/>
      <c r="B36" s="35"/>
      <c r="C36" s="35"/>
      <c r="G36"/>
      <c r="H36"/>
      <c r="I36"/>
      <c r="J36"/>
      <c r="K36"/>
      <c r="L36"/>
      <c r="M36"/>
      <c r="N36"/>
      <c r="O36"/>
      <c r="P36"/>
      <c r="Q36"/>
      <c r="R36"/>
      <c r="S36"/>
      <c r="T36"/>
      <c r="U36"/>
      <c r="V36"/>
      <c r="W36"/>
      <c r="X36"/>
      <c r="Y36"/>
      <c r="Z36"/>
      <c r="AB36"/>
      <c r="AC36"/>
    </row>
    <row r="37" spans="1:29" ht="15" x14ac:dyDescent="0.25">
      <c r="A37" s="27"/>
      <c r="B37" s="27"/>
      <c r="C37" s="43">
        <f>SUM(C9:C36)</f>
        <v>3118</v>
      </c>
      <c r="D37" s="27" t="s">
        <v>56</v>
      </c>
      <c r="G37"/>
      <c r="H37"/>
      <c r="I37"/>
      <c r="J37"/>
      <c r="K37"/>
      <c r="L37"/>
      <c r="M37"/>
      <c r="N37"/>
      <c r="O37"/>
      <c r="P37"/>
      <c r="Q37"/>
      <c r="R37"/>
      <c r="S37"/>
      <c r="T37"/>
      <c r="U37"/>
      <c r="V37"/>
      <c r="W37"/>
      <c r="X37"/>
      <c r="Y37"/>
      <c r="Z37"/>
      <c r="AB37"/>
      <c r="AC37"/>
    </row>
    <row r="38" spans="1:29" ht="15" x14ac:dyDescent="0.25">
      <c r="A38" s="43">
        <f>SUM(A9:A29)</f>
        <v>17</v>
      </c>
      <c r="B38" s="27" t="s">
        <v>57</v>
      </c>
      <c r="C38" s="27"/>
      <c r="G38"/>
      <c r="H38"/>
      <c r="I38"/>
      <c r="J38"/>
      <c r="K38"/>
      <c r="L38"/>
      <c r="M38"/>
      <c r="N38"/>
      <c r="O38"/>
      <c r="P38"/>
      <c r="Q38"/>
      <c r="R38"/>
      <c r="S38"/>
      <c r="T38"/>
      <c r="U38"/>
      <c r="V38"/>
      <c r="W38"/>
      <c r="X38"/>
      <c r="Y38"/>
      <c r="Z38"/>
      <c r="AB38"/>
      <c r="AC38"/>
    </row>
    <row r="39" spans="1:29" ht="15" x14ac:dyDescent="0.25">
      <c r="A39" s="27"/>
      <c r="B39" s="43">
        <f>C37/A38</f>
        <v>183.41176470588235</v>
      </c>
      <c r="C39" s="27" t="s">
        <v>58</v>
      </c>
      <c r="G39"/>
      <c r="H39"/>
      <c r="I39"/>
      <c r="J39"/>
      <c r="K39"/>
      <c r="L39"/>
      <c r="M39"/>
      <c r="N39"/>
      <c r="O39"/>
      <c r="P39"/>
      <c r="Q39"/>
      <c r="R39"/>
      <c r="S39"/>
      <c r="T39"/>
      <c r="U39"/>
      <c r="V39"/>
      <c r="W39"/>
      <c r="X39"/>
      <c r="Y39"/>
      <c r="Z39"/>
      <c r="AB39"/>
      <c r="AC39"/>
    </row>
    <row r="40" spans="1:29" ht="15" x14ac:dyDescent="0.25">
      <c r="A40" s="27"/>
      <c r="B40" s="27"/>
      <c r="C40" s="27"/>
      <c r="D40" s="35">
        <v>200</v>
      </c>
      <c r="E40" s="27" t="s">
        <v>59</v>
      </c>
      <c r="G40"/>
      <c r="H40"/>
      <c r="I40"/>
      <c r="J40"/>
      <c r="K40"/>
      <c r="L40"/>
      <c r="M40"/>
      <c r="N40"/>
      <c r="O40"/>
      <c r="P40"/>
      <c r="Q40"/>
      <c r="R40"/>
      <c r="S40"/>
      <c r="T40"/>
      <c r="U40"/>
      <c r="V40"/>
      <c r="W40"/>
      <c r="X40"/>
      <c r="Y40"/>
      <c r="Z40"/>
      <c r="AB40"/>
      <c r="AC40"/>
    </row>
    <row r="41" spans="1:29" ht="15" x14ac:dyDescent="0.25">
      <c r="A41" s="27"/>
      <c r="B41" s="27"/>
      <c r="C41" s="27"/>
      <c r="D41" s="44">
        <f>B39/D40</f>
        <v>0.9170588235294117</v>
      </c>
      <c r="E41" s="27" t="s">
        <v>60</v>
      </c>
      <c r="G41"/>
      <c r="H41"/>
      <c r="I41"/>
      <c r="J41"/>
      <c r="K41"/>
      <c r="L41"/>
      <c r="M41"/>
      <c r="N41"/>
      <c r="O41"/>
      <c r="P41"/>
      <c r="Q41"/>
      <c r="R41"/>
      <c r="S41"/>
      <c r="T41"/>
      <c r="U41"/>
      <c r="V41"/>
      <c r="W41"/>
      <c r="X41"/>
      <c r="Y41"/>
      <c r="Z41"/>
      <c r="AB41"/>
      <c r="AC41"/>
    </row>
    <row r="42" spans="1:29" ht="15" x14ac:dyDescent="0.25">
      <c r="A42" s="27"/>
      <c r="B42" s="27"/>
      <c r="C42" s="27"/>
      <c r="G42"/>
      <c r="H42"/>
      <c r="I42"/>
      <c r="J42"/>
      <c r="K42"/>
      <c r="L42"/>
      <c r="M42"/>
      <c r="N42"/>
      <c r="O42"/>
      <c r="P42"/>
      <c r="Q42"/>
      <c r="R42"/>
      <c r="S42"/>
      <c r="T42"/>
      <c r="U42"/>
      <c r="V42"/>
      <c r="W42"/>
      <c r="X42"/>
      <c r="Y42"/>
      <c r="Z42"/>
      <c r="AB42"/>
      <c r="AC42"/>
    </row>
    <row r="43" spans="1:29" x14ac:dyDescent="0.3">
      <c r="A43" s="120" t="s">
        <v>401</v>
      </c>
    </row>
  </sheetData>
  <pageMargins left="0.7" right="0.7" top="0.75" bottom="0.75" header="0.3" footer="0.3"/>
  <pageSetup scale="9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40" workbookViewId="0">
      <selection activeCell="N48" sqref="N48"/>
    </sheetView>
  </sheetViews>
  <sheetFormatPr defaultColWidth="9.140625" defaultRowHeight="15" x14ac:dyDescent="0.25"/>
  <cols>
    <col min="1" max="1" width="5.28515625" style="59" customWidth="1"/>
    <col min="2" max="2" width="9.140625" style="59"/>
    <col min="3" max="3" width="10.85546875" style="59" customWidth="1"/>
    <col min="4" max="16384" width="9.140625" style="57"/>
  </cols>
  <sheetData>
    <row r="1" spans="1:10" ht="21" x14ac:dyDescent="0.35">
      <c r="A1" s="61" t="s">
        <v>71</v>
      </c>
    </row>
    <row r="2" spans="1:10" x14ac:dyDescent="0.25">
      <c r="B2" s="63">
        <v>8.1999999999999993</v>
      </c>
      <c r="C2" s="59" t="s">
        <v>34</v>
      </c>
      <c r="D2" s="398" t="s">
        <v>468</v>
      </c>
    </row>
    <row r="3" spans="1:10" x14ac:dyDescent="0.25">
      <c r="B3" s="63" t="s">
        <v>83</v>
      </c>
      <c r="C3" s="59" t="s">
        <v>36</v>
      </c>
      <c r="D3" s="398" t="s">
        <v>516</v>
      </c>
      <c r="E3" s="57" t="s">
        <v>86</v>
      </c>
    </row>
    <row r="4" spans="1:10" x14ac:dyDescent="0.25">
      <c r="B4" s="36" t="s">
        <v>37</v>
      </c>
      <c r="D4" s="491" t="s">
        <v>84</v>
      </c>
      <c r="E4" s="492"/>
      <c r="F4" s="492"/>
      <c r="G4" s="492"/>
      <c r="H4" s="492"/>
      <c r="I4" s="492"/>
      <c r="J4" s="492"/>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c r="B9" s="84"/>
      <c r="C9" s="81"/>
      <c r="E9" s="59" t="s">
        <v>42</v>
      </c>
      <c r="F9" s="59"/>
    </row>
    <row r="10" spans="1:10" x14ac:dyDescent="0.25">
      <c r="A10" s="63"/>
      <c r="B10" s="84"/>
      <c r="C10" s="81"/>
      <c r="E10" s="59" t="s">
        <v>43</v>
      </c>
      <c r="F10" s="59"/>
    </row>
    <row r="11" spans="1:10" x14ac:dyDescent="0.25">
      <c r="A11" s="63"/>
      <c r="B11" s="84"/>
      <c r="C11" s="81"/>
      <c r="E11" s="59" t="s">
        <v>44</v>
      </c>
      <c r="F11" s="59"/>
    </row>
    <row r="12" spans="1:10" x14ac:dyDescent="0.25">
      <c r="A12" s="63"/>
      <c r="B12" s="84"/>
      <c r="C12" s="81"/>
      <c r="E12" s="59"/>
      <c r="F12" s="59"/>
    </row>
    <row r="13" spans="1:10" x14ac:dyDescent="0.25">
      <c r="A13" s="63"/>
      <c r="B13" s="84"/>
      <c r="C13" s="81"/>
      <c r="E13" s="59" t="s">
        <v>45</v>
      </c>
      <c r="F13" s="59"/>
    </row>
    <row r="14" spans="1:10" x14ac:dyDescent="0.25">
      <c r="A14" s="63"/>
      <c r="B14" s="84"/>
      <c r="C14" s="81"/>
      <c r="E14" s="59" t="s">
        <v>46</v>
      </c>
      <c r="F14" s="59"/>
    </row>
    <row r="15" spans="1:10" x14ac:dyDescent="0.25">
      <c r="A15" s="63"/>
      <c r="B15" s="84"/>
      <c r="C15" s="81"/>
      <c r="E15" s="59" t="s">
        <v>47</v>
      </c>
      <c r="F15" s="59"/>
    </row>
    <row r="16" spans="1:10" x14ac:dyDescent="0.25">
      <c r="A16" s="63"/>
      <c r="B16" s="84"/>
      <c r="C16" s="81"/>
      <c r="E16" s="59" t="s">
        <v>48</v>
      </c>
      <c r="F16" s="59"/>
    </row>
    <row r="17" spans="1:6" x14ac:dyDescent="0.25">
      <c r="A17" s="63"/>
      <c r="B17" s="84"/>
      <c r="C17" s="81"/>
      <c r="E17" s="59" t="s">
        <v>49</v>
      </c>
      <c r="F17" s="59"/>
    </row>
    <row r="18" spans="1:6" x14ac:dyDescent="0.25">
      <c r="A18" s="63"/>
      <c r="B18" s="84"/>
      <c r="C18" s="81"/>
      <c r="E18" s="59" t="s">
        <v>50</v>
      </c>
      <c r="F18" s="59"/>
    </row>
    <row r="19" spans="1:6" x14ac:dyDescent="0.25">
      <c r="A19" s="63"/>
      <c r="B19" s="84"/>
      <c r="C19" s="81"/>
      <c r="E19" s="59" t="s">
        <v>51</v>
      </c>
      <c r="F19" s="59"/>
    </row>
    <row r="20" spans="1:6" x14ac:dyDescent="0.25">
      <c r="A20" s="63"/>
      <c r="B20" s="84"/>
      <c r="C20" s="81"/>
      <c r="E20" s="59" t="s">
        <v>52</v>
      </c>
    </row>
    <row r="21" spans="1:6" x14ac:dyDescent="0.25">
      <c r="A21" s="63"/>
      <c r="B21" s="84"/>
      <c r="C21" s="81"/>
      <c r="E21" s="59" t="s">
        <v>53</v>
      </c>
    </row>
    <row r="22" spans="1:6" x14ac:dyDescent="0.25">
      <c r="A22" s="63"/>
      <c r="B22" s="84"/>
      <c r="C22" s="81"/>
    </row>
    <row r="23" spans="1:6" x14ac:dyDescent="0.25">
      <c r="A23" s="63"/>
      <c r="B23" s="84"/>
      <c r="C23" s="81"/>
      <c r="E23" s="59" t="s">
        <v>54</v>
      </c>
    </row>
    <row r="24" spans="1:6" x14ac:dyDescent="0.25">
      <c r="A24" s="63"/>
      <c r="B24" s="84"/>
      <c r="C24" s="81"/>
      <c r="E24" s="59" t="s">
        <v>422</v>
      </c>
    </row>
    <row r="25" spans="1:6" x14ac:dyDescent="0.25">
      <c r="A25" s="63"/>
      <c r="B25" s="85"/>
      <c r="C25" s="82"/>
    </row>
    <row r="26" spans="1:6" x14ac:dyDescent="0.25">
      <c r="A26" s="63"/>
      <c r="B26" s="85"/>
      <c r="C26" s="82"/>
    </row>
    <row r="27" spans="1:6" ht="15.75" x14ac:dyDescent="0.25">
      <c r="A27" s="63"/>
      <c r="B27" s="85"/>
      <c r="C27" s="82"/>
      <c r="E27" s="42"/>
    </row>
    <row r="28" spans="1:6" ht="15.75" x14ac:dyDescent="0.25">
      <c r="A28" s="63"/>
      <c r="B28" s="68"/>
      <c r="C28" s="82"/>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0</v>
      </c>
      <c r="D39" s="59" t="s">
        <v>56</v>
      </c>
    </row>
    <row r="40" spans="1:11" x14ac:dyDescent="0.25">
      <c r="A40" s="62">
        <f>SUM(A9:A38)</f>
        <v>0</v>
      </c>
      <c r="B40" s="59" t="s">
        <v>57</v>
      </c>
    </row>
    <row r="41" spans="1:11" x14ac:dyDescent="0.25">
      <c r="B41" s="62" t="e">
        <f>C39/A40</f>
        <v>#DIV/0!</v>
      </c>
      <c r="C41" s="59" t="s">
        <v>58</v>
      </c>
    </row>
    <row r="42" spans="1:11" x14ac:dyDescent="0.25">
      <c r="D42" s="63"/>
      <c r="E42" s="59" t="s">
        <v>59</v>
      </c>
    </row>
    <row r="43" spans="1:11" x14ac:dyDescent="0.25">
      <c r="D43" s="65" t="e">
        <f>B41/D42</f>
        <v>#DIV/0!</v>
      </c>
      <c r="E43" s="59" t="s">
        <v>60</v>
      </c>
      <c r="J43" s="57" t="s">
        <v>86</v>
      </c>
    </row>
    <row r="45" spans="1:11" ht="24" customHeight="1" x14ac:dyDescent="0.25">
      <c r="A45" s="120" t="s">
        <v>401</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4:J4"/>
  </mergeCell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40" workbookViewId="0">
      <selection activeCell="J27" sqref="J27"/>
    </sheetView>
  </sheetViews>
  <sheetFormatPr defaultColWidth="9.140625" defaultRowHeight="15" x14ac:dyDescent="0.25"/>
  <cols>
    <col min="1" max="1" width="5.28515625" style="59" customWidth="1"/>
    <col min="2" max="2" width="9.140625" style="59"/>
    <col min="3" max="3" width="10.85546875" style="59" customWidth="1"/>
    <col min="4" max="16384" width="9.140625" style="57"/>
  </cols>
  <sheetData>
    <row r="1" spans="1:10" ht="21" x14ac:dyDescent="0.35">
      <c r="A1" s="61" t="s">
        <v>71</v>
      </c>
    </row>
    <row r="2" spans="1:10" x14ac:dyDescent="0.25">
      <c r="B2" s="63">
        <v>8.1999999999999993</v>
      </c>
      <c r="C2" s="59" t="s">
        <v>34</v>
      </c>
      <c r="D2" s="352" t="s">
        <v>468</v>
      </c>
    </row>
    <row r="3" spans="1:10" x14ac:dyDescent="0.25">
      <c r="B3" s="63" t="s">
        <v>83</v>
      </c>
      <c r="C3" s="59" t="s">
        <v>36</v>
      </c>
      <c r="D3" s="352" t="s">
        <v>516</v>
      </c>
      <c r="E3" s="57" t="s">
        <v>86</v>
      </c>
    </row>
    <row r="4" spans="1:10" x14ac:dyDescent="0.25">
      <c r="B4" s="36" t="s">
        <v>37</v>
      </c>
      <c r="D4" s="491" t="s">
        <v>84</v>
      </c>
      <c r="E4" s="492"/>
      <c r="F4" s="492"/>
      <c r="G4" s="492"/>
      <c r="H4" s="492"/>
      <c r="I4" s="492"/>
      <c r="J4" s="492"/>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c r="B9" s="84"/>
      <c r="C9" s="81"/>
      <c r="E9" s="59" t="s">
        <v>42</v>
      </c>
      <c r="F9" s="59"/>
    </row>
    <row r="10" spans="1:10" x14ac:dyDescent="0.25">
      <c r="A10" s="63"/>
      <c r="B10" s="84"/>
      <c r="C10" s="81"/>
      <c r="E10" s="59" t="s">
        <v>43</v>
      </c>
      <c r="F10" s="59"/>
    </row>
    <row r="11" spans="1:10" x14ac:dyDescent="0.25">
      <c r="A11" s="63"/>
      <c r="B11" s="84"/>
      <c r="C11" s="81"/>
      <c r="E11" s="59" t="s">
        <v>44</v>
      </c>
      <c r="F11" s="59"/>
    </row>
    <row r="12" spans="1:10" x14ac:dyDescent="0.25">
      <c r="A12" s="63"/>
      <c r="B12" s="84"/>
      <c r="C12" s="81"/>
      <c r="E12" s="59"/>
      <c r="F12" s="59"/>
    </row>
    <row r="13" spans="1:10" x14ac:dyDescent="0.25">
      <c r="A13" s="63"/>
      <c r="B13" s="84"/>
      <c r="C13" s="81"/>
      <c r="E13" s="59" t="s">
        <v>45</v>
      </c>
      <c r="F13" s="59"/>
    </row>
    <row r="14" spans="1:10" x14ac:dyDescent="0.25">
      <c r="A14" s="63"/>
      <c r="B14" s="84"/>
      <c r="C14" s="81"/>
      <c r="E14" s="59" t="s">
        <v>46</v>
      </c>
      <c r="F14" s="59"/>
    </row>
    <row r="15" spans="1:10" x14ac:dyDescent="0.25">
      <c r="A15" s="63"/>
      <c r="B15" s="84"/>
      <c r="C15" s="81"/>
      <c r="E15" s="59" t="s">
        <v>47</v>
      </c>
      <c r="F15" s="59"/>
    </row>
    <row r="16" spans="1:10" x14ac:dyDescent="0.25">
      <c r="A16" s="63"/>
      <c r="B16" s="84"/>
      <c r="C16" s="81"/>
      <c r="E16" s="59" t="s">
        <v>48</v>
      </c>
      <c r="F16" s="59"/>
    </row>
    <row r="17" spans="1:6" x14ac:dyDescent="0.25">
      <c r="A17" s="63"/>
      <c r="B17" s="84"/>
      <c r="C17" s="81"/>
      <c r="E17" s="59" t="s">
        <v>49</v>
      </c>
      <c r="F17" s="59"/>
    </row>
    <row r="18" spans="1:6" x14ac:dyDescent="0.25">
      <c r="A18" s="63"/>
      <c r="B18" s="84"/>
      <c r="C18" s="81"/>
      <c r="E18" s="59" t="s">
        <v>50</v>
      </c>
      <c r="F18" s="59"/>
    </row>
    <row r="19" spans="1:6" x14ac:dyDescent="0.25">
      <c r="A19" s="63"/>
      <c r="B19" s="84"/>
      <c r="C19" s="81"/>
      <c r="E19" s="59" t="s">
        <v>51</v>
      </c>
      <c r="F19" s="59"/>
    </row>
    <row r="20" spans="1:6" x14ac:dyDescent="0.25">
      <c r="A20" s="63"/>
      <c r="B20" s="84"/>
      <c r="C20" s="81"/>
      <c r="E20" s="59" t="s">
        <v>52</v>
      </c>
    </row>
    <row r="21" spans="1:6" x14ac:dyDescent="0.25">
      <c r="A21" s="63"/>
      <c r="B21" s="84"/>
      <c r="C21" s="81"/>
      <c r="E21" s="59" t="s">
        <v>53</v>
      </c>
    </row>
    <row r="22" spans="1:6" x14ac:dyDescent="0.25">
      <c r="A22" s="63"/>
      <c r="B22" s="84"/>
      <c r="C22" s="81"/>
    </row>
    <row r="23" spans="1:6" x14ac:dyDescent="0.25">
      <c r="A23" s="63"/>
      <c r="B23" s="84"/>
      <c r="C23" s="81"/>
      <c r="E23" s="59" t="s">
        <v>54</v>
      </c>
    </row>
    <row r="24" spans="1:6" x14ac:dyDescent="0.25">
      <c r="A24" s="63"/>
      <c r="B24" s="84"/>
      <c r="C24" s="81"/>
      <c r="E24" s="59" t="s">
        <v>422</v>
      </c>
    </row>
    <row r="25" spans="1:6" x14ac:dyDescent="0.25">
      <c r="A25" s="63"/>
      <c r="B25" s="85"/>
      <c r="C25" s="82"/>
    </row>
    <row r="26" spans="1:6" x14ac:dyDescent="0.25">
      <c r="A26" s="63"/>
      <c r="B26" s="85"/>
      <c r="C26" s="82"/>
    </row>
    <row r="27" spans="1:6" ht="15.75" x14ac:dyDescent="0.25">
      <c r="A27" s="63"/>
      <c r="B27" s="85"/>
      <c r="C27" s="82"/>
      <c r="E27" s="42"/>
    </row>
    <row r="28" spans="1:6" ht="15.75" x14ac:dyDescent="0.25">
      <c r="A28" s="63"/>
      <c r="B28" s="68"/>
      <c r="C28" s="82"/>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0</v>
      </c>
      <c r="D39" s="59" t="s">
        <v>56</v>
      </c>
    </row>
    <row r="40" spans="1:11" x14ac:dyDescent="0.25">
      <c r="A40" s="62">
        <f>SUM(A9:A38)</f>
        <v>0</v>
      </c>
      <c r="B40" s="59" t="s">
        <v>57</v>
      </c>
    </row>
    <row r="41" spans="1:11" x14ac:dyDescent="0.25">
      <c r="B41" s="62" t="e">
        <f>C39/A40</f>
        <v>#DIV/0!</v>
      </c>
      <c r="C41" s="59" t="s">
        <v>58</v>
      </c>
    </row>
    <row r="42" spans="1:11" x14ac:dyDescent="0.25">
      <c r="D42" s="63"/>
      <c r="E42" s="59" t="s">
        <v>59</v>
      </c>
    </row>
    <row r="43" spans="1:11" x14ac:dyDescent="0.25">
      <c r="D43" s="65" t="e">
        <f>B41/D42</f>
        <v>#DIV/0!</v>
      </c>
      <c r="E43" s="59" t="s">
        <v>60</v>
      </c>
      <c r="J43" s="57" t="s">
        <v>86</v>
      </c>
    </row>
    <row r="45" spans="1:11" ht="24" customHeight="1" x14ac:dyDescent="0.25">
      <c r="A45" s="120" t="s">
        <v>401</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4:J4"/>
  </mergeCell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1"/>
  <sheetViews>
    <sheetView topLeftCell="A34" workbookViewId="0">
      <selection activeCell="M77" sqref="M77"/>
    </sheetView>
  </sheetViews>
  <sheetFormatPr defaultColWidth="9.140625" defaultRowHeight="15" x14ac:dyDescent="0.25"/>
  <cols>
    <col min="1" max="1" width="5.28515625" style="59" customWidth="1"/>
    <col min="2" max="2" width="9.140625" style="59"/>
    <col min="3" max="3" width="10.85546875" style="59" customWidth="1"/>
    <col min="4" max="16384" width="9.140625" style="57"/>
  </cols>
  <sheetData>
    <row r="1" spans="1:10" ht="21" x14ac:dyDescent="0.35">
      <c r="A1" s="61" t="s">
        <v>71</v>
      </c>
    </row>
    <row r="2" spans="1:10" x14ac:dyDescent="0.25">
      <c r="B2" s="63">
        <v>8.1999999999999993</v>
      </c>
      <c r="C2" s="59" t="s">
        <v>34</v>
      </c>
      <c r="D2" s="319" t="s">
        <v>448</v>
      </c>
    </row>
    <row r="3" spans="1:10" x14ac:dyDescent="0.25">
      <c r="B3" s="63" t="s">
        <v>83</v>
      </c>
      <c r="C3" s="59" t="s">
        <v>36</v>
      </c>
      <c r="D3" s="319" t="s">
        <v>567</v>
      </c>
      <c r="E3" s="57" t="s">
        <v>86</v>
      </c>
    </row>
    <row r="4" spans="1:10" x14ac:dyDescent="0.25">
      <c r="B4" s="36" t="s">
        <v>37</v>
      </c>
      <c r="D4" s="491" t="s">
        <v>84</v>
      </c>
      <c r="E4" s="492"/>
      <c r="F4" s="492"/>
      <c r="G4" s="492"/>
      <c r="H4" s="492"/>
      <c r="I4" s="492"/>
      <c r="J4" s="492"/>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84"/>
      <c r="C9" s="81">
        <v>250</v>
      </c>
      <c r="E9" s="59" t="s">
        <v>42</v>
      </c>
      <c r="F9" s="59"/>
    </row>
    <row r="10" spans="1:10" x14ac:dyDescent="0.25">
      <c r="A10" s="63">
        <v>1</v>
      </c>
      <c r="B10" s="84"/>
      <c r="C10" s="81">
        <v>250</v>
      </c>
      <c r="E10" s="59" t="s">
        <v>43</v>
      </c>
      <c r="F10" s="59"/>
    </row>
    <row r="11" spans="1:10" x14ac:dyDescent="0.25">
      <c r="A11" s="63">
        <v>1</v>
      </c>
      <c r="B11" s="84"/>
      <c r="C11" s="81">
        <v>250</v>
      </c>
      <c r="E11" s="59" t="s">
        <v>44</v>
      </c>
      <c r="F11" s="59"/>
    </row>
    <row r="12" spans="1:10" x14ac:dyDescent="0.25">
      <c r="A12" s="63">
        <v>1</v>
      </c>
      <c r="B12" s="84"/>
      <c r="C12" s="81">
        <v>250</v>
      </c>
      <c r="E12" s="59"/>
      <c r="F12" s="59"/>
    </row>
    <row r="13" spans="1:10" x14ac:dyDescent="0.25">
      <c r="A13" s="63">
        <v>1</v>
      </c>
      <c r="B13" s="84"/>
      <c r="C13" s="81">
        <v>250</v>
      </c>
      <c r="E13" s="59" t="s">
        <v>45</v>
      </c>
      <c r="F13" s="59"/>
    </row>
    <row r="14" spans="1:10" x14ac:dyDescent="0.25">
      <c r="A14" s="63">
        <v>1</v>
      </c>
      <c r="B14" s="84"/>
      <c r="C14" s="81">
        <v>250</v>
      </c>
      <c r="E14" s="59" t="s">
        <v>46</v>
      </c>
      <c r="F14" s="59"/>
    </row>
    <row r="15" spans="1:10" x14ac:dyDescent="0.25">
      <c r="A15" s="63">
        <v>1</v>
      </c>
      <c r="B15" s="84"/>
      <c r="C15" s="81">
        <v>250</v>
      </c>
      <c r="E15" s="59" t="s">
        <v>47</v>
      </c>
      <c r="F15" s="59"/>
    </row>
    <row r="16" spans="1:10" x14ac:dyDescent="0.25">
      <c r="A16" s="63">
        <v>1</v>
      </c>
      <c r="B16" s="84"/>
      <c r="C16" s="81">
        <v>250</v>
      </c>
      <c r="E16" s="59" t="s">
        <v>48</v>
      </c>
      <c r="F16" s="59"/>
    </row>
    <row r="17" spans="1:6" x14ac:dyDescent="0.25">
      <c r="A17" s="63">
        <v>1</v>
      </c>
      <c r="B17" s="84"/>
      <c r="C17" s="81">
        <v>250</v>
      </c>
      <c r="E17" s="59" t="s">
        <v>49</v>
      </c>
      <c r="F17" s="59"/>
    </row>
    <row r="18" spans="1:6" x14ac:dyDescent="0.25">
      <c r="A18" s="63">
        <v>1</v>
      </c>
      <c r="B18" s="84"/>
      <c r="C18" s="81">
        <v>250</v>
      </c>
      <c r="E18" s="59" t="s">
        <v>50</v>
      </c>
      <c r="F18" s="59"/>
    </row>
    <row r="19" spans="1:6" x14ac:dyDescent="0.25">
      <c r="A19" s="63">
        <v>1</v>
      </c>
      <c r="B19" s="84"/>
      <c r="C19" s="81">
        <v>250</v>
      </c>
      <c r="E19" s="59" t="s">
        <v>51</v>
      </c>
      <c r="F19" s="59"/>
    </row>
    <row r="20" spans="1:6" x14ac:dyDescent="0.25">
      <c r="A20" s="63">
        <v>1</v>
      </c>
      <c r="B20" s="84"/>
      <c r="C20" s="81">
        <v>250</v>
      </c>
      <c r="E20" s="59" t="s">
        <v>52</v>
      </c>
    </row>
    <row r="21" spans="1:6" x14ac:dyDescent="0.25">
      <c r="A21" s="63"/>
      <c r="B21" s="84"/>
      <c r="C21" s="81"/>
      <c r="E21" s="59" t="s">
        <v>53</v>
      </c>
    </row>
    <row r="22" spans="1:6" x14ac:dyDescent="0.25">
      <c r="A22" s="63"/>
      <c r="B22" s="84"/>
      <c r="C22" s="81"/>
    </row>
    <row r="23" spans="1:6" x14ac:dyDescent="0.25">
      <c r="A23" s="63"/>
      <c r="B23" s="84"/>
      <c r="C23" s="81"/>
      <c r="E23" s="59" t="s">
        <v>54</v>
      </c>
    </row>
    <row r="24" spans="1:6" x14ac:dyDescent="0.25">
      <c r="A24" s="63"/>
      <c r="B24" s="84"/>
      <c r="C24" s="81"/>
      <c r="E24" s="59" t="s">
        <v>422</v>
      </c>
    </row>
    <row r="25" spans="1:6" x14ac:dyDescent="0.25">
      <c r="A25" s="63"/>
      <c r="B25" s="85"/>
      <c r="C25" s="82"/>
    </row>
    <row r="26" spans="1:6" x14ac:dyDescent="0.25">
      <c r="A26" s="63"/>
      <c r="B26" s="85"/>
      <c r="C26" s="82"/>
    </row>
    <row r="27" spans="1:6" ht="15.75" x14ac:dyDescent="0.25">
      <c r="A27" s="63"/>
      <c r="B27" s="85"/>
      <c r="C27" s="82"/>
      <c r="E27" s="42"/>
    </row>
    <row r="28" spans="1:6" ht="15.75" x14ac:dyDescent="0.25">
      <c r="A28" s="63"/>
      <c r="B28" s="68"/>
      <c r="C28" s="82"/>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3000</v>
      </c>
      <c r="D39" s="59" t="s">
        <v>56</v>
      </c>
    </row>
    <row r="40" spans="1:11" x14ac:dyDescent="0.25">
      <c r="A40" s="62">
        <f>SUM(A9:A38)</f>
        <v>12</v>
      </c>
      <c r="B40" s="59" t="s">
        <v>57</v>
      </c>
    </row>
    <row r="41" spans="1:11" x14ac:dyDescent="0.25">
      <c r="B41" s="62">
        <f>C39/A40</f>
        <v>250</v>
      </c>
      <c r="C41" s="59" t="s">
        <v>58</v>
      </c>
    </row>
    <row r="42" spans="1:11" x14ac:dyDescent="0.25">
      <c r="D42" s="63">
        <v>250</v>
      </c>
      <c r="E42" s="59" t="s">
        <v>59</v>
      </c>
    </row>
    <row r="43" spans="1:11" x14ac:dyDescent="0.25">
      <c r="D43" s="65">
        <f>B41/D42</f>
        <v>1</v>
      </c>
      <c r="E43" s="59" t="s">
        <v>60</v>
      </c>
      <c r="J43" s="57" t="s">
        <v>86</v>
      </c>
    </row>
    <row r="45" spans="1:11" ht="24" customHeight="1" x14ac:dyDescent="0.25">
      <c r="A45" s="120" t="s">
        <v>401</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4:J4"/>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859585" r:id="rId4">
          <objectPr defaultSize="0" autoPict="0" r:id="rId5">
            <anchor moveWithCells="1">
              <from>
                <xdr:col>1</xdr:col>
                <xdr:colOff>0</xdr:colOff>
                <xdr:row>46</xdr:row>
                <xdr:rowOff>0</xdr:rowOff>
              </from>
              <to>
                <xdr:col>11</xdr:col>
                <xdr:colOff>0</xdr:colOff>
                <xdr:row>79</xdr:row>
                <xdr:rowOff>171450</xdr:rowOff>
              </to>
            </anchor>
          </objectPr>
        </oleObject>
      </mc:Choice>
      <mc:Fallback>
        <oleObject progId="Word.Document.12" shapeId="1859585" r:id="rId4"/>
      </mc:Fallback>
    </mc:AlternateContent>
  </oleObjects>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1"/>
  <sheetViews>
    <sheetView topLeftCell="A40" workbookViewId="0">
      <selection activeCell="J50" sqref="J50"/>
    </sheetView>
  </sheetViews>
  <sheetFormatPr defaultColWidth="9.140625" defaultRowHeight="15" x14ac:dyDescent="0.25"/>
  <cols>
    <col min="1" max="1" width="5.28515625" style="59" customWidth="1"/>
    <col min="2" max="2" width="9.140625" style="59"/>
    <col min="3" max="3" width="10.85546875" style="59" customWidth="1"/>
    <col min="4" max="4" width="12.5703125" style="57" customWidth="1"/>
    <col min="5" max="16384" width="9.140625" style="57"/>
  </cols>
  <sheetData>
    <row r="1" spans="1:10" ht="21" x14ac:dyDescent="0.35">
      <c r="A1" s="61" t="s">
        <v>71</v>
      </c>
    </row>
    <row r="2" spans="1:10" x14ac:dyDescent="0.25">
      <c r="B2" s="63">
        <v>8.1999999999999993</v>
      </c>
      <c r="C2" s="59" t="s">
        <v>34</v>
      </c>
      <c r="D2" s="277" t="s">
        <v>650</v>
      </c>
    </row>
    <row r="3" spans="1:10" x14ac:dyDescent="0.25">
      <c r="B3" s="63" t="s">
        <v>90</v>
      </c>
      <c r="C3" s="59" t="s">
        <v>36</v>
      </c>
      <c r="D3" s="277" t="s">
        <v>517</v>
      </c>
      <c r="E3" s="57" t="s">
        <v>86</v>
      </c>
    </row>
    <row r="4" spans="1:10" x14ac:dyDescent="0.25">
      <c r="B4" s="36" t="s">
        <v>37</v>
      </c>
      <c r="D4" s="491" t="s">
        <v>91</v>
      </c>
      <c r="E4" s="492"/>
      <c r="F4" s="492"/>
      <c r="G4" s="492"/>
      <c r="H4" s="492"/>
      <c r="I4" s="492"/>
      <c r="J4" s="492"/>
    </row>
    <row r="5" spans="1:10" x14ac:dyDescent="0.25">
      <c r="B5" s="39"/>
    </row>
    <row r="6" spans="1:10" x14ac:dyDescent="0.25">
      <c r="F6" s="37" t="s">
        <v>39</v>
      </c>
      <c r="G6" s="37"/>
      <c r="H6" s="37" t="s">
        <v>522</v>
      </c>
      <c r="I6" s="37"/>
      <c r="J6" s="37"/>
    </row>
    <row r="7" spans="1:10" ht="26.25" x14ac:dyDescent="0.25">
      <c r="A7" s="58" t="s">
        <v>31</v>
      </c>
      <c r="B7" s="58" t="s">
        <v>30</v>
      </c>
      <c r="C7" s="58" t="s">
        <v>32</v>
      </c>
    </row>
    <row r="8" spans="1:10" x14ac:dyDescent="0.25">
      <c r="B8" s="60" t="s">
        <v>41</v>
      </c>
      <c r="C8" s="60" t="s">
        <v>23</v>
      </c>
    </row>
    <row r="9" spans="1:10" x14ac:dyDescent="0.25">
      <c r="A9" s="63">
        <v>1</v>
      </c>
      <c r="B9" s="84"/>
      <c r="C9" s="81">
        <v>87.2</v>
      </c>
      <c r="E9" s="59" t="s">
        <v>42</v>
      </c>
      <c r="F9" s="59"/>
    </row>
    <row r="10" spans="1:10" x14ac:dyDescent="0.25">
      <c r="A10" s="63">
        <v>1</v>
      </c>
      <c r="B10" s="84"/>
      <c r="C10" s="81">
        <v>84.3</v>
      </c>
      <c r="E10" s="59" t="s">
        <v>43</v>
      </c>
      <c r="F10" s="59"/>
    </row>
    <row r="11" spans="1:10" x14ac:dyDescent="0.25">
      <c r="A11" s="63">
        <v>1</v>
      </c>
      <c r="B11" s="84"/>
      <c r="C11" s="81">
        <v>85.1</v>
      </c>
      <c r="E11" s="59" t="s">
        <v>44</v>
      </c>
      <c r="F11" s="59"/>
    </row>
    <row r="12" spans="1:10" x14ac:dyDescent="0.25">
      <c r="A12" s="63">
        <v>1</v>
      </c>
      <c r="B12" s="84"/>
      <c r="C12" s="81">
        <v>66.5</v>
      </c>
      <c r="E12" s="59"/>
      <c r="F12" s="59"/>
    </row>
    <row r="13" spans="1:10" x14ac:dyDescent="0.25">
      <c r="A13" s="63">
        <v>1</v>
      </c>
      <c r="B13" s="84"/>
      <c r="C13" s="81">
        <v>78.5</v>
      </c>
      <c r="E13" s="59" t="s">
        <v>45</v>
      </c>
      <c r="F13" s="59"/>
    </row>
    <row r="14" spans="1:10" x14ac:dyDescent="0.25">
      <c r="A14" s="63">
        <v>1</v>
      </c>
      <c r="B14" s="84"/>
      <c r="C14" s="81">
        <v>71</v>
      </c>
      <c r="E14" s="59" t="s">
        <v>46</v>
      </c>
      <c r="F14" s="59"/>
    </row>
    <row r="15" spans="1:10" x14ac:dyDescent="0.25">
      <c r="A15" s="63">
        <v>1</v>
      </c>
      <c r="B15" s="84"/>
      <c r="C15" s="81">
        <v>89.6</v>
      </c>
      <c r="E15" s="59" t="s">
        <v>47</v>
      </c>
      <c r="F15" s="59"/>
    </row>
    <row r="16" spans="1:10" x14ac:dyDescent="0.25">
      <c r="A16" s="63">
        <v>1</v>
      </c>
      <c r="B16" s="84"/>
      <c r="C16" s="81">
        <v>75.599999999999994</v>
      </c>
      <c r="E16" s="59" t="s">
        <v>48</v>
      </c>
      <c r="F16" s="59"/>
    </row>
    <row r="17" spans="1:6" x14ac:dyDescent="0.25">
      <c r="A17" s="63">
        <v>1</v>
      </c>
      <c r="B17" s="84"/>
      <c r="C17" s="81">
        <v>79.900000000000006</v>
      </c>
      <c r="E17" s="59" t="s">
        <v>49</v>
      </c>
      <c r="F17" s="59"/>
    </row>
    <row r="18" spans="1:6" x14ac:dyDescent="0.25">
      <c r="A18" s="63">
        <v>1</v>
      </c>
      <c r="B18" s="84"/>
      <c r="C18" s="81">
        <v>69.5</v>
      </c>
      <c r="E18" s="59" t="s">
        <v>50</v>
      </c>
      <c r="F18" s="59"/>
    </row>
    <row r="19" spans="1:6" x14ac:dyDescent="0.25">
      <c r="A19" s="63">
        <v>1</v>
      </c>
      <c r="B19" s="84"/>
      <c r="C19" s="81">
        <v>66.7</v>
      </c>
      <c r="E19" s="59" t="s">
        <v>51</v>
      </c>
      <c r="F19" s="59"/>
    </row>
    <row r="20" spans="1:6" x14ac:dyDescent="0.25">
      <c r="A20" s="63">
        <v>1</v>
      </c>
      <c r="B20" s="84"/>
      <c r="C20" s="81">
        <v>77.8</v>
      </c>
      <c r="E20" s="59" t="s">
        <v>52</v>
      </c>
    </row>
    <row r="21" spans="1:6" x14ac:dyDescent="0.25">
      <c r="A21" s="63">
        <v>1</v>
      </c>
      <c r="B21" s="84"/>
      <c r="C21" s="81">
        <v>76.599999999999994</v>
      </c>
      <c r="E21" s="59" t="s">
        <v>53</v>
      </c>
    </row>
    <row r="22" spans="1:6" x14ac:dyDescent="0.25">
      <c r="A22" s="63">
        <v>1</v>
      </c>
      <c r="B22" s="84"/>
      <c r="C22" s="81">
        <v>83</v>
      </c>
    </row>
    <row r="23" spans="1:6" x14ac:dyDescent="0.25">
      <c r="A23" s="63">
        <v>1</v>
      </c>
      <c r="B23" s="84"/>
      <c r="C23" s="81">
        <v>78.8</v>
      </c>
      <c r="E23" s="59" t="s">
        <v>54</v>
      </c>
    </row>
    <row r="24" spans="1:6" x14ac:dyDescent="0.25">
      <c r="A24" s="63">
        <v>1</v>
      </c>
      <c r="B24" s="84"/>
      <c r="C24" s="81">
        <v>70.8</v>
      </c>
      <c r="E24" s="59" t="s">
        <v>422</v>
      </c>
    </row>
    <row r="25" spans="1:6" x14ac:dyDescent="0.25">
      <c r="A25" s="63"/>
      <c r="B25" s="85"/>
      <c r="C25" s="82"/>
    </row>
    <row r="26" spans="1:6" x14ac:dyDescent="0.25">
      <c r="A26" s="63"/>
      <c r="B26" s="85"/>
      <c r="C26" s="82"/>
    </row>
    <row r="27" spans="1:6" ht="15.75" x14ac:dyDescent="0.25">
      <c r="A27" s="63"/>
      <c r="B27" s="85"/>
      <c r="C27" s="82"/>
      <c r="E27" s="42"/>
    </row>
    <row r="28" spans="1:6" ht="15.75" x14ac:dyDescent="0.25">
      <c r="A28" s="63"/>
      <c r="B28" s="68"/>
      <c r="C28" s="82"/>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1240.9000000000001</v>
      </c>
      <c r="D39" s="59" t="s">
        <v>56</v>
      </c>
    </row>
    <row r="40" spans="1:11" x14ac:dyDescent="0.25">
      <c r="A40" s="62">
        <f>SUM(A9:A38)</f>
        <v>16</v>
      </c>
      <c r="B40" s="59" t="s">
        <v>57</v>
      </c>
    </row>
    <row r="41" spans="1:11" x14ac:dyDescent="0.25">
      <c r="B41" s="62">
        <f>C39/A40</f>
        <v>77.556250000000006</v>
      </c>
      <c r="C41" s="59" t="s">
        <v>58</v>
      </c>
    </row>
    <row r="42" spans="1:11" x14ac:dyDescent="0.25">
      <c r="D42" s="63">
        <v>100</v>
      </c>
      <c r="E42" s="59" t="s">
        <v>59</v>
      </c>
    </row>
    <row r="43" spans="1:11" x14ac:dyDescent="0.25">
      <c r="D43" s="65">
        <f>B41/D42</f>
        <v>0.77556250000000004</v>
      </c>
      <c r="E43" s="59" t="s">
        <v>60</v>
      </c>
      <c r="J43" s="57" t="s">
        <v>86</v>
      </c>
    </row>
    <row r="45" spans="1:11" ht="24" customHeight="1" x14ac:dyDescent="0.25">
      <c r="A45" s="120" t="s">
        <v>401</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t="s">
        <v>649</v>
      </c>
      <c r="D48" s="71"/>
      <c r="E48" s="71"/>
      <c r="F48" s="71"/>
      <c r="G48" s="71"/>
      <c r="H48" s="71"/>
      <c r="I48" s="71"/>
      <c r="J48" s="71"/>
      <c r="K48" s="71"/>
    </row>
    <row r="49" spans="1:11" x14ac:dyDescent="0.25">
      <c r="A49" s="70"/>
      <c r="B49" s="36"/>
      <c r="C49" s="70" t="s">
        <v>651</v>
      </c>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t="s">
        <v>652</v>
      </c>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4:J4"/>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10753" r:id="rId4">
          <objectPr defaultSize="0" r:id="rId5">
            <anchor moveWithCells="1">
              <from>
                <xdr:col>2</xdr:col>
                <xdr:colOff>9525</xdr:colOff>
                <xdr:row>51</xdr:row>
                <xdr:rowOff>171450</xdr:rowOff>
              </from>
              <to>
                <xdr:col>11</xdr:col>
                <xdr:colOff>485775</xdr:colOff>
                <xdr:row>53</xdr:row>
                <xdr:rowOff>0</xdr:rowOff>
              </to>
            </anchor>
          </objectPr>
        </oleObject>
      </mc:Choice>
      <mc:Fallback>
        <oleObject progId="Word.Document.12" shapeId="1610753" r:id="rId4"/>
      </mc:Fallback>
    </mc:AlternateContent>
  </oleObjec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211"/>
  <sheetViews>
    <sheetView topLeftCell="A46" workbookViewId="0">
      <selection activeCell="R59" sqref="R59"/>
    </sheetView>
  </sheetViews>
  <sheetFormatPr defaultColWidth="9.140625" defaultRowHeight="15" x14ac:dyDescent="0.25"/>
  <cols>
    <col min="1" max="1" width="5.28515625" style="59" customWidth="1"/>
    <col min="2" max="2" width="9.140625" style="59"/>
    <col min="3" max="3" width="10.85546875" style="59" customWidth="1"/>
    <col min="4" max="16384" width="9.140625" style="57"/>
  </cols>
  <sheetData>
    <row r="1" spans="1:10" ht="21" x14ac:dyDescent="0.35">
      <c r="A1" s="61" t="s">
        <v>71</v>
      </c>
    </row>
    <row r="2" spans="1:10" x14ac:dyDescent="0.25">
      <c r="B2" s="63">
        <v>8.1999999999999993</v>
      </c>
      <c r="C2" s="59" t="s">
        <v>34</v>
      </c>
      <c r="D2" s="187" t="s">
        <v>468</v>
      </c>
    </row>
    <row r="3" spans="1:10" x14ac:dyDescent="0.25">
      <c r="B3" s="63" t="s">
        <v>83</v>
      </c>
      <c r="C3" s="59" t="s">
        <v>36</v>
      </c>
      <c r="D3" s="187" t="s">
        <v>427</v>
      </c>
      <c r="E3" s="57" t="s">
        <v>86</v>
      </c>
    </row>
    <row r="4" spans="1:10" x14ac:dyDescent="0.25">
      <c r="B4" s="36" t="s">
        <v>37</v>
      </c>
      <c r="D4" s="491" t="s">
        <v>84</v>
      </c>
      <c r="E4" s="492"/>
      <c r="F4" s="492"/>
      <c r="G4" s="492"/>
      <c r="H4" s="492"/>
      <c r="I4" s="492"/>
      <c r="J4" s="492"/>
    </row>
    <row r="5" spans="1:10" x14ac:dyDescent="0.25">
      <c r="B5" s="39"/>
    </row>
    <row r="6" spans="1:10" x14ac:dyDescent="0.25">
      <c r="F6" s="37" t="s">
        <v>39</v>
      </c>
      <c r="G6" s="37"/>
      <c r="H6" s="37" t="s">
        <v>435</v>
      </c>
      <c r="I6" s="37"/>
      <c r="J6" s="37"/>
    </row>
    <row r="7" spans="1:10" ht="26.25" x14ac:dyDescent="0.25">
      <c r="A7" s="58" t="s">
        <v>31</v>
      </c>
      <c r="B7" s="58" t="s">
        <v>30</v>
      </c>
      <c r="C7" s="58" t="s">
        <v>32</v>
      </c>
    </row>
    <row r="8" spans="1:10" x14ac:dyDescent="0.25">
      <c r="B8" s="60" t="s">
        <v>41</v>
      </c>
      <c r="C8" s="60" t="s">
        <v>23</v>
      </c>
    </row>
    <row r="9" spans="1:10" x14ac:dyDescent="0.25">
      <c r="A9" s="63">
        <v>1</v>
      </c>
      <c r="B9" s="84">
        <v>1</v>
      </c>
      <c r="C9" s="81">
        <v>1000</v>
      </c>
      <c r="E9" s="59" t="s">
        <v>42</v>
      </c>
      <c r="F9" s="59"/>
    </row>
    <row r="10" spans="1:10" x14ac:dyDescent="0.25">
      <c r="A10" s="63">
        <v>1</v>
      </c>
      <c r="B10" s="84">
        <v>2</v>
      </c>
      <c r="C10" s="81">
        <v>800</v>
      </c>
      <c r="E10" s="59" t="s">
        <v>43</v>
      </c>
      <c r="F10" s="59"/>
    </row>
    <row r="11" spans="1:10" x14ac:dyDescent="0.25">
      <c r="A11" s="63">
        <v>1</v>
      </c>
      <c r="B11" s="84">
        <v>3</v>
      </c>
      <c r="C11" s="81">
        <v>1025</v>
      </c>
      <c r="E11" s="59" t="s">
        <v>44</v>
      </c>
      <c r="F11" s="59"/>
    </row>
    <row r="12" spans="1:10" x14ac:dyDescent="0.25">
      <c r="A12" s="63">
        <v>1</v>
      </c>
      <c r="B12" s="84">
        <v>4</v>
      </c>
      <c r="C12" s="81">
        <v>1050</v>
      </c>
      <c r="E12" s="59"/>
      <c r="F12" s="59"/>
    </row>
    <row r="13" spans="1:10" x14ac:dyDescent="0.25">
      <c r="A13" s="63">
        <v>1</v>
      </c>
      <c r="B13" s="84">
        <v>5</v>
      </c>
      <c r="C13" s="81">
        <v>1250</v>
      </c>
      <c r="E13" s="59" t="s">
        <v>45</v>
      </c>
      <c r="F13" s="59"/>
    </row>
    <row r="14" spans="1:10" x14ac:dyDescent="0.25">
      <c r="A14" s="63">
        <v>1</v>
      </c>
      <c r="B14" s="84">
        <v>6</v>
      </c>
      <c r="C14" s="81">
        <v>1000</v>
      </c>
      <c r="E14" s="59" t="s">
        <v>46</v>
      </c>
      <c r="F14" s="59"/>
    </row>
    <row r="15" spans="1:10" x14ac:dyDescent="0.25">
      <c r="A15" s="63">
        <v>1</v>
      </c>
      <c r="B15" s="84">
        <v>7</v>
      </c>
      <c r="C15" s="81">
        <v>1075</v>
      </c>
      <c r="E15" s="59" t="s">
        <v>47</v>
      </c>
      <c r="F15" s="59"/>
    </row>
    <row r="16" spans="1:10" x14ac:dyDescent="0.25">
      <c r="A16" s="63">
        <v>1</v>
      </c>
      <c r="B16" s="84">
        <v>8</v>
      </c>
      <c r="C16" s="81">
        <v>1000</v>
      </c>
      <c r="E16" s="59" t="s">
        <v>48</v>
      </c>
      <c r="F16" s="59"/>
    </row>
    <row r="17" spans="1:6" x14ac:dyDescent="0.25">
      <c r="A17" s="63">
        <v>1</v>
      </c>
      <c r="B17" s="84">
        <v>9</v>
      </c>
      <c r="C17" s="81">
        <v>850</v>
      </c>
      <c r="E17" s="59" t="s">
        <v>49</v>
      </c>
      <c r="F17" s="59"/>
    </row>
    <row r="18" spans="1:6" x14ac:dyDescent="0.25">
      <c r="A18" s="63">
        <v>1</v>
      </c>
      <c r="B18" s="84">
        <v>10</v>
      </c>
      <c r="C18" s="81">
        <v>1075</v>
      </c>
      <c r="E18" s="59" t="s">
        <v>50</v>
      </c>
      <c r="F18" s="59"/>
    </row>
    <row r="19" spans="1:6" x14ac:dyDescent="0.25">
      <c r="A19" s="63">
        <v>1</v>
      </c>
      <c r="B19" s="84">
        <v>11</v>
      </c>
      <c r="C19" s="81">
        <v>1050</v>
      </c>
      <c r="E19" s="59" t="s">
        <v>51</v>
      </c>
      <c r="F19" s="59"/>
    </row>
    <row r="20" spans="1:6" x14ac:dyDescent="0.25">
      <c r="A20" s="63">
        <v>1</v>
      </c>
      <c r="B20" s="84">
        <v>12</v>
      </c>
      <c r="C20" s="81">
        <v>900</v>
      </c>
      <c r="E20" s="59" t="s">
        <v>52</v>
      </c>
    </row>
    <row r="21" spans="1:6" x14ac:dyDescent="0.25">
      <c r="A21" s="63">
        <v>1</v>
      </c>
      <c r="B21" s="84">
        <v>13</v>
      </c>
      <c r="C21" s="81">
        <v>1025</v>
      </c>
      <c r="E21" s="59" t="s">
        <v>53</v>
      </c>
    </row>
    <row r="22" spans="1:6" x14ac:dyDescent="0.25">
      <c r="A22" s="63">
        <v>1</v>
      </c>
      <c r="B22" s="84">
        <v>14</v>
      </c>
      <c r="C22" s="81">
        <v>1100</v>
      </c>
    </row>
    <row r="23" spans="1:6" x14ac:dyDescent="0.25">
      <c r="A23" s="63">
        <v>1</v>
      </c>
      <c r="B23" s="84">
        <v>15</v>
      </c>
      <c r="C23" s="81">
        <v>1150</v>
      </c>
      <c r="E23" s="59" t="s">
        <v>54</v>
      </c>
    </row>
    <row r="24" spans="1:6" x14ac:dyDescent="0.25">
      <c r="A24" s="63">
        <v>1</v>
      </c>
      <c r="B24" s="84">
        <v>16</v>
      </c>
      <c r="C24" s="81">
        <v>1025</v>
      </c>
      <c r="E24" s="59" t="s">
        <v>422</v>
      </c>
    </row>
    <row r="25" spans="1:6" x14ac:dyDescent="0.25">
      <c r="A25" s="63">
        <v>1</v>
      </c>
      <c r="B25" s="85">
        <v>17</v>
      </c>
      <c r="C25" s="82">
        <v>1100</v>
      </c>
    </row>
    <row r="26" spans="1:6" x14ac:dyDescent="0.25">
      <c r="A26" s="63">
        <v>1</v>
      </c>
      <c r="B26" s="85">
        <v>18</v>
      </c>
      <c r="C26" s="82">
        <v>1025</v>
      </c>
    </row>
    <row r="27" spans="1:6" ht="15.75" x14ac:dyDescent="0.25">
      <c r="A27" s="63"/>
      <c r="B27" s="85"/>
      <c r="C27" s="82"/>
      <c r="E27" s="42"/>
    </row>
    <row r="28" spans="1:6" ht="15.75" x14ac:dyDescent="0.25">
      <c r="A28" s="63"/>
      <c r="B28" s="68"/>
      <c r="C28" s="82"/>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18500</v>
      </c>
      <c r="D39" s="59" t="s">
        <v>56</v>
      </c>
    </row>
    <row r="40" spans="1:11" x14ac:dyDescent="0.25">
      <c r="A40" s="62">
        <f>SUM(A9:A38)</f>
        <v>18</v>
      </c>
      <c r="B40" s="59" t="s">
        <v>57</v>
      </c>
    </row>
    <row r="41" spans="1:11" x14ac:dyDescent="0.25">
      <c r="B41" s="62">
        <f>C39/A40</f>
        <v>1027.7777777777778</v>
      </c>
      <c r="C41" s="59" t="s">
        <v>58</v>
      </c>
    </row>
    <row r="42" spans="1:11" x14ac:dyDescent="0.25">
      <c r="D42" s="63">
        <v>1200</v>
      </c>
      <c r="E42" s="59" t="s">
        <v>59</v>
      </c>
    </row>
    <row r="43" spans="1:11" x14ac:dyDescent="0.25">
      <c r="D43" s="65">
        <f>B41/D42</f>
        <v>0.85648148148148151</v>
      </c>
      <c r="E43" s="59" t="s">
        <v>60</v>
      </c>
      <c r="J43" s="57" t="s">
        <v>86</v>
      </c>
    </row>
    <row r="45" spans="1:11" ht="24" customHeight="1" x14ac:dyDescent="0.25">
      <c r="A45" s="120" t="s">
        <v>401</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4:J4"/>
  </mergeCell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211"/>
  <sheetViews>
    <sheetView topLeftCell="A25" workbookViewId="0">
      <selection activeCell="E24" sqref="E24"/>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71</v>
      </c>
    </row>
    <row r="2" spans="1:10" x14ac:dyDescent="0.25">
      <c r="B2" s="63">
        <v>8.1999999999999993</v>
      </c>
      <c r="C2" s="59" t="s">
        <v>34</v>
      </c>
      <c r="E2" s="59" t="s">
        <v>82</v>
      </c>
    </row>
    <row r="3" spans="1:10" x14ac:dyDescent="0.25">
      <c r="B3" s="63" t="s">
        <v>83</v>
      </c>
      <c r="C3" s="59" t="s">
        <v>36</v>
      </c>
    </row>
    <row r="4" spans="1:10" x14ac:dyDescent="0.25">
      <c r="B4" s="36" t="s">
        <v>37</v>
      </c>
      <c r="D4" s="37" t="s">
        <v>84</v>
      </c>
      <c r="E4" s="64"/>
      <c r="F4" s="64"/>
      <c r="G4" s="64"/>
      <c r="H4" s="64"/>
      <c r="I4" s="64"/>
      <c r="J4" s="64"/>
    </row>
    <row r="5" spans="1:10" x14ac:dyDescent="0.25">
      <c r="B5" s="39"/>
    </row>
    <row r="6" spans="1:10" x14ac:dyDescent="0.25">
      <c r="F6" s="37" t="s">
        <v>39</v>
      </c>
      <c r="G6" s="37"/>
      <c r="H6" s="37" t="s">
        <v>75</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81">
        <f>110+140</f>
        <v>250</v>
      </c>
      <c r="E9" s="59" t="s">
        <v>42</v>
      </c>
      <c r="F9" s="59"/>
    </row>
    <row r="10" spans="1:10" x14ac:dyDescent="0.25">
      <c r="A10" s="63">
        <v>1</v>
      </c>
      <c r="B10" s="63">
        <v>2</v>
      </c>
      <c r="C10" s="81">
        <f>160+160</f>
        <v>320</v>
      </c>
      <c r="E10" s="59" t="s">
        <v>43</v>
      </c>
      <c r="F10" s="59"/>
    </row>
    <row r="11" spans="1:10" x14ac:dyDescent="0.25">
      <c r="A11" s="63">
        <v>1</v>
      </c>
      <c r="B11" s="63">
        <v>3</v>
      </c>
      <c r="C11" s="81">
        <f>55+150</f>
        <v>205</v>
      </c>
      <c r="E11" s="59" t="s">
        <v>44</v>
      </c>
      <c r="F11" s="59"/>
    </row>
    <row r="12" spans="1:10" x14ac:dyDescent="0.25">
      <c r="A12" s="63">
        <v>1</v>
      </c>
      <c r="B12" s="63">
        <v>4</v>
      </c>
      <c r="C12" s="81">
        <f>70+140</f>
        <v>210</v>
      </c>
      <c r="E12" s="59"/>
      <c r="F12" s="59"/>
    </row>
    <row r="13" spans="1:10" x14ac:dyDescent="0.25">
      <c r="A13" s="63">
        <v>1</v>
      </c>
      <c r="B13" s="63">
        <v>5</v>
      </c>
      <c r="C13" s="81">
        <f>150+140</f>
        <v>290</v>
      </c>
      <c r="E13" s="59" t="s">
        <v>45</v>
      </c>
      <c r="F13" s="59"/>
    </row>
    <row r="14" spans="1:10" x14ac:dyDescent="0.25">
      <c r="A14" s="63">
        <v>1</v>
      </c>
      <c r="B14" s="63">
        <v>6</v>
      </c>
      <c r="C14" s="81">
        <f>150+140</f>
        <v>290</v>
      </c>
      <c r="E14" s="59" t="s">
        <v>46</v>
      </c>
      <c r="F14" s="59"/>
    </row>
    <row r="15" spans="1:10" x14ac:dyDescent="0.25">
      <c r="A15" s="63">
        <v>1</v>
      </c>
      <c r="B15" s="63">
        <v>7</v>
      </c>
      <c r="C15" s="81">
        <f>160+145</f>
        <v>305</v>
      </c>
      <c r="E15" s="59" t="s">
        <v>47</v>
      </c>
      <c r="F15" s="59"/>
    </row>
    <row r="16" spans="1:10" x14ac:dyDescent="0.25">
      <c r="A16" s="63">
        <v>1</v>
      </c>
      <c r="B16" s="63">
        <v>8</v>
      </c>
      <c r="C16" s="81">
        <f>60+160</f>
        <v>220</v>
      </c>
      <c r="E16" s="59" t="s">
        <v>48</v>
      </c>
      <c r="F16" s="59"/>
    </row>
    <row r="17" spans="1:6" x14ac:dyDescent="0.25">
      <c r="A17" s="63">
        <v>1</v>
      </c>
      <c r="B17" s="63">
        <v>9</v>
      </c>
      <c r="C17" s="81">
        <f>148+160</f>
        <v>308</v>
      </c>
      <c r="E17" s="59" t="s">
        <v>49</v>
      </c>
      <c r="F17" s="59"/>
    </row>
    <row r="18" spans="1:6" x14ac:dyDescent="0.25">
      <c r="A18" s="63">
        <v>1</v>
      </c>
      <c r="B18" s="63">
        <v>10</v>
      </c>
      <c r="C18" s="81">
        <f>150+120</f>
        <v>270</v>
      </c>
      <c r="E18" s="59" t="s">
        <v>50</v>
      </c>
      <c r="F18" s="59"/>
    </row>
    <row r="19" spans="1:6" x14ac:dyDescent="0.25">
      <c r="A19" s="63">
        <v>1</v>
      </c>
      <c r="B19" s="63">
        <v>11</v>
      </c>
      <c r="C19" s="81">
        <f>150+140</f>
        <v>290</v>
      </c>
      <c r="E19" s="59" t="s">
        <v>51</v>
      </c>
      <c r="F19" s="59"/>
    </row>
    <row r="20" spans="1:6" x14ac:dyDescent="0.25">
      <c r="A20" s="63">
        <v>1</v>
      </c>
      <c r="B20" s="63">
        <v>12</v>
      </c>
      <c r="C20" s="81">
        <f>148+160</f>
        <v>308</v>
      </c>
      <c r="E20" s="59" t="s">
        <v>52</v>
      </c>
    </row>
    <row r="21" spans="1:6" x14ac:dyDescent="0.25">
      <c r="A21" s="63">
        <v>1</v>
      </c>
      <c r="B21" s="63">
        <v>13</v>
      </c>
      <c r="C21" s="81">
        <f>150+140</f>
        <v>290</v>
      </c>
      <c r="E21" s="59" t="s">
        <v>53</v>
      </c>
    </row>
    <row r="22" spans="1:6" x14ac:dyDescent="0.25">
      <c r="A22" s="63">
        <v>1</v>
      </c>
      <c r="B22" s="63">
        <v>14</v>
      </c>
      <c r="C22" s="81">
        <f>150+135</f>
        <v>285</v>
      </c>
    </row>
    <row r="23" spans="1:6" x14ac:dyDescent="0.25">
      <c r="A23" s="63">
        <v>1</v>
      </c>
      <c r="B23" s="63">
        <v>15</v>
      </c>
      <c r="C23" s="81">
        <f>160+135</f>
        <v>295</v>
      </c>
      <c r="E23" s="59" t="s">
        <v>54</v>
      </c>
    </row>
    <row r="24" spans="1:6" x14ac:dyDescent="0.25">
      <c r="A24" s="63">
        <v>1</v>
      </c>
      <c r="B24" s="63">
        <v>16</v>
      </c>
      <c r="C24" s="81">
        <f>150+140</f>
        <v>290</v>
      </c>
      <c r="E24" s="59" t="s">
        <v>292</v>
      </c>
    </row>
    <row r="25" spans="1:6" x14ac:dyDescent="0.25">
      <c r="A25" s="63">
        <v>1</v>
      </c>
      <c r="B25" s="63">
        <v>17</v>
      </c>
      <c r="C25" s="81">
        <v>150</v>
      </c>
    </row>
    <row r="26" spans="1:6" x14ac:dyDescent="0.25">
      <c r="A26" s="63">
        <v>1</v>
      </c>
      <c r="B26" s="68">
        <v>18</v>
      </c>
      <c r="C26" s="81">
        <v>150</v>
      </c>
    </row>
    <row r="27" spans="1:6" ht="15.75" x14ac:dyDescent="0.25">
      <c r="A27" s="63">
        <v>1</v>
      </c>
      <c r="B27" s="68">
        <v>19</v>
      </c>
      <c r="C27" s="81">
        <v>130</v>
      </c>
      <c r="E27" s="42"/>
    </row>
    <row r="28" spans="1:6" ht="15.75" x14ac:dyDescent="0.25">
      <c r="A28" s="63">
        <v>1</v>
      </c>
      <c r="B28" s="68">
        <v>20</v>
      </c>
      <c r="C28" s="82">
        <v>50</v>
      </c>
      <c r="E28" s="42"/>
    </row>
    <row r="29" spans="1:6" ht="15.75" x14ac:dyDescent="0.25">
      <c r="A29" s="63">
        <v>1</v>
      </c>
      <c r="B29" s="68">
        <v>21</v>
      </c>
      <c r="C29" s="81">
        <v>150</v>
      </c>
      <c r="E29" s="42"/>
    </row>
    <row r="30" spans="1:6" ht="15.75" x14ac:dyDescent="0.25">
      <c r="A30" s="63">
        <v>1</v>
      </c>
      <c r="B30" s="68">
        <v>22</v>
      </c>
      <c r="C30" s="81">
        <v>100</v>
      </c>
      <c r="E30" s="42"/>
    </row>
    <row r="31" spans="1:6" ht="15.75" x14ac:dyDescent="0.25">
      <c r="A31" s="63">
        <v>1</v>
      </c>
      <c r="B31" s="68">
        <v>23</v>
      </c>
      <c r="C31" s="81">
        <v>160</v>
      </c>
      <c r="E31" s="42"/>
    </row>
    <row r="32" spans="1:6" x14ac:dyDescent="0.25">
      <c r="A32" s="63">
        <v>1</v>
      </c>
      <c r="B32" s="68">
        <v>24</v>
      </c>
      <c r="C32" s="81">
        <v>158</v>
      </c>
    </row>
    <row r="33" spans="1:11" x14ac:dyDescent="0.25">
      <c r="A33" s="63"/>
      <c r="B33" s="68"/>
      <c r="C33" s="67"/>
    </row>
    <row r="34" spans="1:11" x14ac:dyDescent="0.25">
      <c r="A34" s="63"/>
      <c r="B34" s="68"/>
      <c r="C34" s="67"/>
      <c r="E34" s="188" t="s">
        <v>416</v>
      </c>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C39" s="62">
        <f>SUM(C9:C38)/1.58</f>
        <v>3464.5569620253164</v>
      </c>
      <c r="D39" s="59" t="s">
        <v>56</v>
      </c>
    </row>
    <row r="40" spans="1:11" x14ac:dyDescent="0.25">
      <c r="A40" s="62">
        <f>SUM(A9:A39)</f>
        <v>24</v>
      </c>
      <c r="B40" s="59" t="s">
        <v>57</v>
      </c>
    </row>
    <row r="41" spans="1:11" x14ac:dyDescent="0.25">
      <c r="B41" s="62">
        <f>C39/A40</f>
        <v>144.35654008438817</v>
      </c>
      <c r="C41" s="59" t="s">
        <v>58</v>
      </c>
    </row>
    <row r="42" spans="1:11" x14ac:dyDescent="0.25">
      <c r="D42" s="63">
        <v>160</v>
      </c>
      <c r="E42" s="59" t="s">
        <v>59</v>
      </c>
    </row>
    <row r="43" spans="1:11" x14ac:dyDescent="0.25">
      <c r="D43" s="65">
        <f>B41/D42</f>
        <v>0.90222837552742607</v>
      </c>
      <c r="E43" s="59" t="s">
        <v>60</v>
      </c>
    </row>
    <row r="45" spans="1:11" ht="24" customHeight="1" x14ac:dyDescent="0.25">
      <c r="A45" s="120" t="s">
        <v>401</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U43"/>
  <sheetViews>
    <sheetView topLeftCell="A37" workbookViewId="0">
      <selection activeCell="N47" sqref="N47"/>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18" width="9.140625" style="1"/>
    <col min="19" max="19" width="9.140625" style="57"/>
    <col min="20" max="20" width="9.140625" style="4"/>
    <col min="21" max="21" width="9.140625" style="28"/>
    <col min="22" max="16384" width="9.140625" style="57"/>
  </cols>
  <sheetData>
    <row r="1" spans="1:21" ht="21" x14ac:dyDescent="0.35">
      <c r="A1" s="61" t="s">
        <v>33</v>
      </c>
      <c r="B1" s="59"/>
      <c r="C1" s="59"/>
      <c r="G1" s="57"/>
      <c r="H1" s="57"/>
      <c r="I1" s="61" t="s">
        <v>65</v>
      </c>
      <c r="J1" s="57"/>
      <c r="K1" s="57"/>
      <c r="L1" s="57"/>
      <c r="M1" s="57"/>
      <c r="N1" s="57"/>
      <c r="O1" s="57"/>
      <c r="P1" s="57"/>
      <c r="Q1" s="57"/>
      <c r="R1" s="57"/>
      <c r="T1" s="57"/>
      <c r="U1" s="57"/>
    </row>
    <row r="2" spans="1:21" ht="15" x14ac:dyDescent="0.25">
      <c r="A2" s="59"/>
      <c r="B2" s="63">
        <v>8.3000000000000007</v>
      </c>
      <c r="C2" s="59" t="s">
        <v>34</v>
      </c>
      <c r="D2" s="187" t="s">
        <v>457</v>
      </c>
      <c r="G2" s="57"/>
      <c r="H2" s="57"/>
      <c r="I2" s="57"/>
      <c r="J2" s="57"/>
      <c r="K2" s="57"/>
      <c r="L2" s="57"/>
      <c r="M2" s="57"/>
      <c r="N2" s="57"/>
      <c r="O2" s="57"/>
      <c r="P2" s="57"/>
      <c r="Q2" s="57"/>
      <c r="R2" s="57"/>
      <c r="T2" s="57"/>
      <c r="U2" s="57"/>
    </row>
    <row r="3" spans="1:21" ht="15" x14ac:dyDescent="0.25">
      <c r="A3" s="59"/>
      <c r="B3" s="63" t="s">
        <v>63</v>
      </c>
      <c r="C3" s="59" t="s">
        <v>36</v>
      </c>
      <c r="D3" s="187" t="s">
        <v>427</v>
      </c>
      <c r="G3" s="57"/>
      <c r="H3" s="57"/>
      <c r="I3" s="57"/>
      <c r="J3" s="57"/>
      <c r="K3" s="57"/>
      <c r="L3" s="57"/>
      <c r="M3" s="57"/>
      <c r="N3" s="57"/>
      <c r="O3" s="57"/>
      <c r="P3" s="57"/>
      <c r="Q3" s="57"/>
      <c r="R3" s="57"/>
      <c r="T3" s="57"/>
      <c r="U3" s="57"/>
    </row>
    <row r="4" spans="1:21" ht="15" x14ac:dyDescent="0.25">
      <c r="A4" s="59"/>
      <c r="B4" s="36" t="s">
        <v>37</v>
      </c>
      <c r="C4" s="59"/>
      <c r="D4" s="37" t="s">
        <v>64</v>
      </c>
      <c r="E4" s="64"/>
      <c r="F4" s="64"/>
      <c r="G4" s="64"/>
      <c r="H4" s="64"/>
      <c r="I4" s="64"/>
      <c r="J4" s="64"/>
      <c r="K4" s="57"/>
      <c r="L4" s="57"/>
      <c r="M4" s="57"/>
      <c r="N4" s="57"/>
      <c r="O4" s="57"/>
      <c r="P4" s="57"/>
      <c r="Q4" s="57"/>
      <c r="R4" s="57"/>
      <c r="T4" s="57"/>
      <c r="U4" s="57"/>
    </row>
    <row r="5" spans="1:21" ht="15" x14ac:dyDescent="0.25">
      <c r="A5" s="59"/>
      <c r="B5" s="39"/>
      <c r="C5" s="59"/>
      <c r="G5" s="57"/>
      <c r="H5" s="57"/>
      <c r="I5" s="57"/>
      <c r="J5" s="57"/>
      <c r="K5" s="57"/>
      <c r="L5" s="57"/>
      <c r="M5" s="57"/>
      <c r="N5" s="57"/>
      <c r="O5" s="57"/>
      <c r="P5" s="57"/>
      <c r="Q5" s="57"/>
      <c r="R5" s="57"/>
      <c r="T5" s="57"/>
      <c r="U5" s="57"/>
    </row>
    <row r="6" spans="1:21" ht="15" x14ac:dyDescent="0.25">
      <c r="A6" s="59"/>
      <c r="B6" s="59"/>
      <c r="C6" s="59"/>
      <c r="F6" s="37" t="s">
        <v>39</v>
      </c>
      <c r="G6" s="37"/>
      <c r="H6" s="37" t="s">
        <v>458</v>
      </c>
      <c r="I6" s="37"/>
      <c r="J6" s="37"/>
      <c r="K6" s="57"/>
      <c r="L6" s="57"/>
      <c r="M6" s="57"/>
      <c r="N6" s="57"/>
      <c r="O6" s="57"/>
      <c r="P6" s="57"/>
      <c r="Q6" s="57"/>
      <c r="R6" s="57"/>
      <c r="T6" s="57"/>
      <c r="U6" s="57"/>
    </row>
    <row r="7" spans="1:21" ht="26.25" x14ac:dyDescent="0.25">
      <c r="A7" s="58" t="s">
        <v>31</v>
      </c>
      <c r="B7" s="58" t="s">
        <v>30</v>
      </c>
      <c r="C7" s="58" t="s">
        <v>32</v>
      </c>
      <c r="G7" s="57"/>
      <c r="H7" s="57"/>
      <c r="I7" s="57"/>
      <c r="J7" s="57"/>
      <c r="K7" s="57"/>
      <c r="L7" s="57"/>
      <c r="M7" s="57"/>
      <c r="N7" s="57"/>
      <c r="O7" s="57"/>
      <c r="P7" s="57"/>
      <c r="Q7" s="57"/>
      <c r="R7" s="57"/>
      <c r="T7" s="57"/>
      <c r="U7" s="57"/>
    </row>
    <row r="8" spans="1:21" ht="15" x14ac:dyDescent="0.25">
      <c r="A8" s="59"/>
      <c r="B8" s="60" t="s">
        <v>41</v>
      </c>
      <c r="C8" s="60" t="s">
        <v>23</v>
      </c>
      <c r="G8" s="57"/>
      <c r="H8" s="57"/>
      <c r="I8" s="57"/>
      <c r="J8" s="57"/>
      <c r="K8" s="57"/>
      <c r="L8" s="57"/>
      <c r="M8" s="57"/>
      <c r="N8" s="57"/>
      <c r="O8" s="57"/>
      <c r="P8" s="57"/>
      <c r="Q8" s="57"/>
      <c r="R8" s="57"/>
      <c r="T8" s="57"/>
      <c r="U8" s="57"/>
    </row>
    <row r="9" spans="1:21" ht="15" x14ac:dyDescent="0.25">
      <c r="A9" s="63">
        <v>1</v>
      </c>
      <c r="B9" s="63">
        <v>1</v>
      </c>
      <c r="C9" s="67">
        <v>80</v>
      </c>
      <c r="E9" s="59" t="s">
        <v>42</v>
      </c>
      <c r="F9" s="59"/>
      <c r="G9" s="57"/>
      <c r="H9" s="57"/>
      <c r="I9" s="57"/>
      <c r="J9" s="57"/>
      <c r="K9" s="57"/>
      <c r="L9" s="57"/>
      <c r="M9" s="57"/>
      <c r="N9" s="57"/>
      <c r="O9" s="57"/>
      <c r="P9" s="57"/>
      <c r="Q9" s="57"/>
      <c r="R9" s="57"/>
      <c r="T9" s="57"/>
      <c r="U9" s="57"/>
    </row>
    <row r="10" spans="1:21" ht="18.75" customHeight="1" x14ac:dyDescent="0.25">
      <c r="A10" s="63">
        <v>1</v>
      </c>
      <c r="B10" s="63">
        <f>B9+1</f>
        <v>2</v>
      </c>
      <c r="C10" s="67">
        <v>73</v>
      </c>
      <c r="E10" s="59" t="s">
        <v>43</v>
      </c>
      <c r="F10" s="59"/>
      <c r="G10" s="57"/>
      <c r="H10" s="57"/>
      <c r="I10" s="57"/>
      <c r="J10" s="57"/>
      <c r="K10" s="57"/>
      <c r="L10" s="57"/>
      <c r="M10" s="57"/>
      <c r="N10" s="57"/>
      <c r="O10" s="57"/>
      <c r="P10" s="57"/>
      <c r="Q10" s="57"/>
      <c r="R10" s="57"/>
      <c r="T10" s="57"/>
      <c r="U10" s="57"/>
    </row>
    <row r="11" spans="1:21" ht="18.75" customHeight="1" x14ac:dyDescent="0.25">
      <c r="A11" s="63">
        <v>1</v>
      </c>
      <c r="B11" s="63">
        <f t="shared" ref="B11:B22" si="0">B10+1</f>
        <v>3</v>
      </c>
      <c r="C11" s="67">
        <v>91</v>
      </c>
      <c r="E11" s="59" t="s">
        <v>44</v>
      </c>
      <c r="F11" s="59"/>
      <c r="G11" s="57"/>
      <c r="H11" s="57"/>
      <c r="I11" s="57"/>
      <c r="J11" s="57"/>
      <c r="K11" s="57"/>
      <c r="L11" s="57"/>
      <c r="M11" s="57"/>
      <c r="N11" s="57"/>
      <c r="O11" s="57"/>
      <c r="P11" s="57"/>
      <c r="Q11" s="57"/>
      <c r="R11" s="57"/>
      <c r="T11" s="57"/>
      <c r="U11" s="57"/>
    </row>
    <row r="12" spans="1:21" ht="15" x14ac:dyDescent="0.25">
      <c r="A12" s="63">
        <v>1</v>
      </c>
      <c r="B12" s="63">
        <f t="shared" si="0"/>
        <v>4</v>
      </c>
      <c r="C12" s="67">
        <v>61</v>
      </c>
      <c r="E12" s="59" t="s">
        <v>45</v>
      </c>
      <c r="F12" s="59"/>
      <c r="G12" s="57"/>
      <c r="H12" s="57"/>
      <c r="I12" s="57"/>
      <c r="J12" s="57"/>
      <c r="K12" s="57"/>
      <c r="L12" s="57"/>
      <c r="M12" s="57"/>
      <c r="N12" s="57"/>
      <c r="O12" s="57"/>
      <c r="P12" s="57"/>
      <c r="Q12" s="57"/>
      <c r="R12" s="57"/>
      <c r="T12" s="57"/>
      <c r="U12" s="57"/>
    </row>
    <row r="13" spans="1:21" ht="15" x14ac:dyDescent="0.25">
      <c r="A13" s="63">
        <v>1</v>
      </c>
      <c r="B13" s="63">
        <f t="shared" si="0"/>
        <v>5</v>
      </c>
      <c r="C13" s="67">
        <v>0</v>
      </c>
      <c r="E13" s="59" t="s">
        <v>46</v>
      </c>
      <c r="G13" s="57"/>
      <c r="H13" s="57"/>
      <c r="I13" s="57"/>
      <c r="J13" s="57"/>
      <c r="K13" s="57"/>
      <c r="L13" s="57"/>
      <c r="M13" s="57"/>
      <c r="N13" s="57"/>
      <c r="O13" s="57"/>
      <c r="P13" s="57"/>
      <c r="Q13" s="57"/>
      <c r="R13" s="57"/>
      <c r="T13" s="57"/>
      <c r="U13" s="57"/>
    </row>
    <row r="14" spans="1:21" ht="15" x14ac:dyDescent="0.25">
      <c r="A14" s="63">
        <v>1</v>
      </c>
      <c r="B14" s="63">
        <f t="shared" si="0"/>
        <v>6</v>
      </c>
      <c r="C14" s="67">
        <v>88</v>
      </c>
      <c r="E14" s="59" t="s">
        <v>47</v>
      </c>
      <c r="G14" s="57"/>
      <c r="H14" s="57"/>
      <c r="I14" s="57"/>
      <c r="J14" s="57"/>
      <c r="K14" s="57"/>
      <c r="L14" s="57"/>
      <c r="M14" s="57"/>
      <c r="N14" s="57"/>
      <c r="O14" s="57"/>
      <c r="P14" s="57"/>
      <c r="Q14" s="57"/>
      <c r="R14" s="57"/>
      <c r="T14" s="57"/>
      <c r="U14" s="57"/>
    </row>
    <row r="15" spans="1:21" ht="15" x14ac:dyDescent="0.25">
      <c r="A15" s="63">
        <v>1</v>
      </c>
      <c r="B15" s="63">
        <f t="shared" si="0"/>
        <v>7</v>
      </c>
      <c r="C15" s="67">
        <v>90</v>
      </c>
      <c r="E15" s="59" t="s">
        <v>48</v>
      </c>
      <c r="G15" s="57"/>
      <c r="H15" s="57"/>
      <c r="I15" s="57"/>
      <c r="J15" s="57"/>
      <c r="K15" s="57"/>
      <c r="L15" s="57"/>
      <c r="M15" s="57"/>
      <c r="N15" s="57"/>
      <c r="O15" s="57"/>
      <c r="P15" s="57"/>
      <c r="Q15" s="57"/>
      <c r="R15" s="57"/>
      <c r="T15" s="57"/>
      <c r="U15" s="57"/>
    </row>
    <row r="16" spans="1:21" ht="15" x14ac:dyDescent="0.25">
      <c r="A16" s="63">
        <v>1</v>
      </c>
      <c r="B16" s="63">
        <f t="shared" si="0"/>
        <v>8</v>
      </c>
      <c r="C16" s="67">
        <v>95</v>
      </c>
      <c r="E16" s="59" t="s">
        <v>49</v>
      </c>
      <c r="G16" s="57"/>
      <c r="H16" s="57"/>
      <c r="I16" s="57"/>
      <c r="J16" s="57"/>
      <c r="K16" s="57"/>
      <c r="L16" s="57"/>
      <c r="M16" s="57"/>
      <c r="N16" s="57"/>
      <c r="O16" s="57"/>
      <c r="P16" s="57"/>
      <c r="Q16" s="57"/>
      <c r="R16" s="57"/>
      <c r="T16" s="57"/>
      <c r="U16" s="57"/>
    </row>
    <row r="17" spans="1:21" ht="15" x14ac:dyDescent="0.25">
      <c r="A17" s="63">
        <v>1</v>
      </c>
      <c r="B17" s="63">
        <f t="shared" si="0"/>
        <v>9</v>
      </c>
      <c r="C17" s="67">
        <v>73</v>
      </c>
      <c r="E17" s="59" t="s">
        <v>50</v>
      </c>
      <c r="F17" s="59"/>
      <c r="G17" s="57"/>
      <c r="H17" s="57"/>
      <c r="I17" s="57"/>
      <c r="J17" s="57"/>
      <c r="K17" s="57"/>
      <c r="L17" s="57"/>
      <c r="M17" s="57"/>
      <c r="N17" s="57"/>
      <c r="O17" s="57"/>
      <c r="P17" s="57"/>
      <c r="Q17" s="57"/>
      <c r="R17" s="57"/>
      <c r="T17" s="57"/>
      <c r="U17" s="57"/>
    </row>
    <row r="18" spans="1:21" ht="15" x14ac:dyDescent="0.25">
      <c r="A18" s="63">
        <v>1</v>
      </c>
      <c r="B18" s="63">
        <f t="shared" si="0"/>
        <v>10</v>
      </c>
      <c r="C18" s="67">
        <v>75</v>
      </c>
      <c r="E18" s="59" t="s">
        <v>51</v>
      </c>
      <c r="F18" s="59"/>
      <c r="G18" s="57"/>
      <c r="H18" s="57"/>
      <c r="I18" s="57"/>
      <c r="J18" s="57"/>
      <c r="K18" s="57"/>
      <c r="L18" s="57"/>
      <c r="M18" s="57"/>
      <c r="N18" s="57"/>
      <c r="O18" s="57"/>
      <c r="P18" s="57"/>
      <c r="Q18" s="57"/>
      <c r="R18" s="57"/>
      <c r="T18" s="57"/>
      <c r="U18" s="57"/>
    </row>
    <row r="19" spans="1:21" ht="15" x14ac:dyDescent="0.25">
      <c r="A19" s="63">
        <v>1</v>
      </c>
      <c r="B19" s="63">
        <f t="shared" si="0"/>
        <v>11</v>
      </c>
      <c r="C19" s="67">
        <v>90</v>
      </c>
      <c r="E19" s="59" t="s">
        <v>52</v>
      </c>
      <c r="F19" s="59"/>
      <c r="G19" s="57"/>
      <c r="H19" s="57"/>
      <c r="I19" s="57"/>
      <c r="J19" s="57"/>
      <c r="K19" s="57"/>
      <c r="L19" s="57"/>
      <c r="M19" s="57"/>
      <c r="N19" s="57"/>
      <c r="O19" s="57"/>
      <c r="P19" s="57"/>
      <c r="Q19" s="57"/>
      <c r="R19" s="57"/>
      <c r="T19" s="57"/>
      <c r="U19" s="57"/>
    </row>
    <row r="20" spans="1:21" ht="15" x14ac:dyDescent="0.25">
      <c r="A20" s="63">
        <v>1</v>
      </c>
      <c r="B20" s="63">
        <f t="shared" si="0"/>
        <v>12</v>
      </c>
      <c r="C20" s="67">
        <v>93</v>
      </c>
      <c r="E20" s="59" t="s">
        <v>53</v>
      </c>
      <c r="F20" s="59"/>
      <c r="G20" s="57"/>
      <c r="H20" s="57"/>
      <c r="I20" s="57"/>
      <c r="J20" s="57"/>
      <c r="K20" s="57"/>
      <c r="L20" s="57"/>
      <c r="M20" s="57"/>
      <c r="N20" s="57"/>
      <c r="O20" s="57"/>
      <c r="P20" s="57"/>
      <c r="Q20" s="57"/>
      <c r="R20" s="57"/>
      <c r="T20" s="57"/>
      <c r="U20" s="57"/>
    </row>
    <row r="21" spans="1:21" ht="15" x14ac:dyDescent="0.25">
      <c r="A21" s="63">
        <v>1</v>
      </c>
      <c r="B21" s="63">
        <f t="shared" si="0"/>
        <v>13</v>
      </c>
      <c r="C21" s="67">
        <v>70</v>
      </c>
      <c r="E21" s="59" t="s">
        <v>405</v>
      </c>
      <c r="G21" s="57"/>
      <c r="H21" s="57"/>
      <c r="I21" s="57"/>
      <c r="J21" s="57"/>
      <c r="K21" s="57"/>
      <c r="L21" s="57"/>
      <c r="M21" s="57"/>
      <c r="N21" s="57"/>
      <c r="O21" s="57"/>
      <c r="P21" s="57"/>
      <c r="Q21" s="57"/>
      <c r="R21" s="57"/>
      <c r="T21" s="57"/>
      <c r="U21" s="57"/>
    </row>
    <row r="22" spans="1:21" ht="15" x14ac:dyDescent="0.25">
      <c r="A22" s="63">
        <v>1</v>
      </c>
      <c r="B22" s="63">
        <f t="shared" si="0"/>
        <v>14</v>
      </c>
      <c r="C22" s="67">
        <v>69</v>
      </c>
      <c r="G22" s="57"/>
      <c r="H22" s="57"/>
      <c r="I22" s="57"/>
      <c r="J22" s="57"/>
      <c r="K22" s="57"/>
      <c r="L22" s="57"/>
      <c r="M22" s="57"/>
      <c r="N22" s="57"/>
      <c r="O22" s="57"/>
      <c r="P22" s="57"/>
      <c r="Q22" s="57"/>
      <c r="R22" s="57"/>
      <c r="T22" s="57"/>
      <c r="U22" s="57"/>
    </row>
    <row r="23" spans="1:21" ht="15" x14ac:dyDescent="0.25">
      <c r="A23" s="63"/>
      <c r="B23" s="63"/>
      <c r="C23" s="67"/>
      <c r="E23" s="59"/>
      <c r="G23" s="57"/>
      <c r="H23" s="57"/>
      <c r="I23" s="57"/>
      <c r="J23" s="57"/>
      <c r="K23" s="57"/>
      <c r="L23" s="57"/>
      <c r="M23" s="57"/>
      <c r="N23" s="57"/>
      <c r="O23" s="57"/>
      <c r="P23" s="57"/>
      <c r="Q23" s="57"/>
      <c r="R23" s="57"/>
      <c r="T23" s="57"/>
      <c r="U23" s="57"/>
    </row>
    <row r="24" spans="1:21" ht="15" x14ac:dyDescent="0.25">
      <c r="A24" s="63"/>
      <c r="B24" s="63"/>
      <c r="C24" s="67"/>
      <c r="G24" s="57"/>
      <c r="H24" s="57"/>
      <c r="I24" s="57"/>
      <c r="J24" s="57"/>
      <c r="K24" s="57"/>
      <c r="L24" s="57"/>
      <c r="M24" s="57"/>
      <c r="N24" s="57"/>
      <c r="O24" s="57"/>
      <c r="P24" s="57"/>
      <c r="Q24" s="57"/>
      <c r="R24" s="57"/>
      <c r="T24" s="57"/>
      <c r="U24" s="57"/>
    </row>
    <row r="25" spans="1:21" ht="15.75" x14ac:dyDescent="0.25">
      <c r="A25" s="45"/>
      <c r="B25" s="63"/>
      <c r="C25" s="67"/>
      <c r="E25" s="42"/>
      <c r="G25" s="57"/>
      <c r="H25" s="57"/>
      <c r="I25" s="57"/>
      <c r="J25" s="57"/>
      <c r="K25" s="57"/>
      <c r="L25" s="57"/>
      <c r="M25" s="57"/>
      <c r="N25" s="57"/>
      <c r="O25" s="57"/>
      <c r="P25" s="57"/>
      <c r="Q25" s="57"/>
      <c r="R25" s="57"/>
      <c r="T25" s="57"/>
      <c r="U25" s="57"/>
    </row>
    <row r="26" spans="1:21" ht="15.75" x14ac:dyDescent="0.25">
      <c r="A26" s="45"/>
      <c r="B26" s="45"/>
      <c r="C26" s="67"/>
      <c r="E26" s="42"/>
      <c r="G26" s="57"/>
      <c r="H26" s="57"/>
      <c r="I26" s="57"/>
      <c r="J26" s="57"/>
      <c r="K26" s="57"/>
      <c r="L26" s="57"/>
      <c r="M26" s="57"/>
      <c r="N26" s="57"/>
      <c r="O26" s="57"/>
      <c r="P26" s="57"/>
      <c r="Q26" s="57"/>
      <c r="R26" s="57"/>
      <c r="T26" s="57"/>
      <c r="U26" s="57"/>
    </row>
    <row r="27" spans="1:21" ht="15.75" x14ac:dyDescent="0.25">
      <c r="A27" s="45"/>
      <c r="B27" s="45"/>
      <c r="C27" s="67"/>
      <c r="E27" s="42"/>
      <c r="G27" s="57"/>
      <c r="H27" s="57"/>
      <c r="I27" s="57"/>
      <c r="J27" s="57"/>
      <c r="K27" s="57"/>
      <c r="L27" s="57"/>
      <c r="M27" s="57"/>
      <c r="N27" s="57"/>
      <c r="O27" s="57"/>
      <c r="P27" s="57"/>
      <c r="Q27" s="57"/>
      <c r="R27" s="57"/>
      <c r="T27" s="57"/>
      <c r="U27" s="57"/>
    </row>
    <row r="28" spans="1:21" ht="15.75" x14ac:dyDescent="0.25">
      <c r="A28" s="45"/>
      <c r="B28" s="45"/>
      <c r="C28" s="34"/>
      <c r="E28" s="42"/>
      <c r="G28" s="57"/>
      <c r="H28" s="57"/>
      <c r="I28" s="57"/>
      <c r="J28" s="57"/>
      <c r="K28" s="57"/>
      <c r="L28" s="57"/>
      <c r="M28" s="57"/>
      <c r="N28" s="57"/>
      <c r="O28" s="57"/>
      <c r="P28" s="57"/>
      <c r="Q28" s="57"/>
      <c r="R28" s="57"/>
      <c r="T28" s="57"/>
      <c r="U28" s="57"/>
    </row>
    <row r="29" spans="1:21" ht="15.75" x14ac:dyDescent="0.25">
      <c r="A29" s="45"/>
      <c r="B29" s="45"/>
      <c r="C29" s="34"/>
      <c r="E29" s="42"/>
      <c r="G29" s="57"/>
      <c r="H29" s="57"/>
      <c r="I29" s="57"/>
      <c r="J29" s="57"/>
      <c r="K29" s="57"/>
      <c r="L29" s="57"/>
      <c r="M29" s="57"/>
      <c r="N29" s="57"/>
      <c r="O29" s="57"/>
      <c r="P29" s="57"/>
      <c r="Q29" s="57"/>
      <c r="R29" s="57"/>
      <c r="T29" s="57"/>
      <c r="U29" s="57"/>
    </row>
    <row r="30" spans="1:21" ht="15" x14ac:dyDescent="0.25">
      <c r="A30" s="45"/>
      <c r="B30" s="45"/>
      <c r="C30" s="34"/>
      <c r="G30" s="57"/>
      <c r="H30" s="57"/>
      <c r="I30" s="57"/>
      <c r="J30" s="57"/>
      <c r="K30" s="57"/>
      <c r="L30" s="57"/>
      <c r="M30" s="57"/>
      <c r="N30" s="57"/>
      <c r="O30" s="57"/>
      <c r="P30" s="57"/>
      <c r="Q30" s="57"/>
      <c r="R30" s="57"/>
      <c r="T30" s="57"/>
      <c r="U30" s="57"/>
    </row>
    <row r="31" spans="1:21" ht="15" x14ac:dyDescent="0.25">
      <c r="A31" s="45"/>
      <c r="B31" s="45"/>
      <c r="C31" s="34"/>
      <c r="G31" s="57"/>
      <c r="H31" s="57"/>
      <c r="I31" s="57"/>
      <c r="J31" s="57"/>
      <c r="K31" s="57"/>
      <c r="L31" s="57"/>
      <c r="M31" s="57"/>
      <c r="N31" s="57"/>
      <c r="O31" s="57"/>
      <c r="P31" s="57"/>
      <c r="Q31" s="57"/>
      <c r="R31" s="57"/>
      <c r="T31" s="57"/>
      <c r="U31" s="57"/>
    </row>
    <row r="32" spans="1:21" ht="15" x14ac:dyDescent="0.25">
      <c r="A32" s="45"/>
      <c r="B32" s="45"/>
      <c r="C32" s="34"/>
      <c r="G32" s="57"/>
      <c r="H32" s="57"/>
      <c r="I32" s="57"/>
      <c r="J32" s="57"/>
      <c r="K32" s="57"/>
      <c r="L32" s="57"/>
      <c r="M32" s="57"/>
      <c r="N32" s="57"/>
      <c r="O32" s="57"/>
      <c r="P32" s="57"/>
      <c r="Q32" s="57"/>
      <c r="R32" s="57"/>
      <c r="T32" s="57"/>
      <c r="U32" s="57"/>
    </row>
    <row r="33" spans="1:21" ht="15" x14ac:dyDescent="0.25">
      <c r="A33" s="45"/>
      <c r="B33" s="45"/>
      <c r="C33" s="34"/>
      <c r="G33" s="57"/>
      <c r="H33" s="57"/>
      <c r="I33" s="57"/>
      <c r="J33" s="57"/>
      <c r="K33" s="57"/>
      <c r="L33" s="57"/>
      <c r="M33" s="57"/>
      <c r="N33" s="57"/>
      <c r="O33" s="57"/>
      <c r="P33" s="57"/>
      <c r="Q33" s="57"/>
      <c r="R33" s="57"/>
      <c r="T33" s="57"/>
      <c r="U33" s="57"/>
    </row>
    <row r="34" spans="1:21" ht="15" x14ac:dyDescent="0.25">
      <c r="A34" s="45"/>
      <c r="B34" s="45"/>
      <c r="C34" s="34"/>
      <c r="G34" s="57"/>
      <c r="H34" s="57"/>
      <c r="I34" s="57"/>
      <c r="J34" s="57"/>
      <c r="K34" s="57"/>
      <c r="L34" s="57"/>
      <c r="M34" s="57"/>
      <c r="N34" s="57"/>
      <c r="O34" s="57"/>
      <c r="P34" s="57"/>
      <c r="Q34" s="57"/>
      <c r="R34" s="57"/>
      <c r="T34" s="57"/>
      <c r="U34" s="57"/>
    </row>
    <row r="35" spans="1:21" ht="15" x14ac:dyDescent="0.25">
      <c r="A35" s="63"/>
      <c r="B35" s="63"/>
      <c r="C35" s="63"/>
      <c r="G35" s="57"/>
      <c r="H35" s="57"/>
      <c r="I35" s="57"/>
      <c r="J35" s="57"/>
      <c r="K35" s="57"/>
      <c r="L35" s="57"/>
      <c r="M35" s="57"/>
      <c r="N35" s="57"/>
      <c r="O35" s="57"/>
      <c r="P35" s="57"/>
      <c r="Q35" s="57"/>
      <c r="R35" s="57"/>
      <c r="T35" s="57"/>
      <c r="U35" s="57"/>
    </row>
    <row r="36" spans="1:21" ht="15" x14ac:dyDescent="0.25">
      <c r="A36" s="63"/>
      <c r="B36" s="63"/>
      <c r="C36" s="63"/>
      <c r="G36" s="57"/>
      <c r="H36" s="57"/>
      <c r="I36" s="57"/>
      <c r="J36" s="57"/>
      <c r="K36" s="57"/>
      <c r="L36" s="57"/>
      <c r="M36" s="57"/>
      <c r="N36" s="57"/>
      <c r="O36" s="57"/>
      <c r="P36" s="57"/>
      <c r="Q36" s="57"/>
      <c r="R36" s="57"/>
      <c r="T36" s="57"/>
      <c r="U36" s="57"/>
    </row>
    <row r="37" spans="1:21" ht="15" x14ac:dyDescent="0.25">
      <c r="A37" s="59"/>
      <c r="B37" s="62"/>
      <c r="C37" s="62">
        <f>SUM(C9:C36)</f>
        <v>1048</v>
      </c>
      <c r="D37" s="59" t="s">
        <v>56</v>
      </c>
      <c r="G37" s="57"/>
      <c r="H37" s="57"/>
      <c r="I37" s="57"/>
      <c r="J37" s="57"/>
      <c r="K37" s="57"/>
      <c r="L37" s="57"/>
      <c r="M37" s="57"/>
      <c r="N37" s="57"/>
      <c r="O37" s="57"/>
      <c r="P37" s="57"/>
      <c r="Q37" s="57"/>
      <c r="R37" s="57"/>
      <c r="T37" s="57"/>
      <c r="U37" s="57"/>
    </row>
    <row r="38" spans="1:21" ht="15" x14ac:dyDescent="0.25">
      <c r="A38" s="62">
        <f>SUM(A9:A29)</f>
        <v>14</v>
      </c>
      <c r="B38" s="59" t="s">
        <v>57</v>
      </c>
      <c r="C38" s="59"/>
      <c r="G38" s="57"/>
      <c r="H38" s="57"/>
      <c r="I38" s="57"/>
      <c r="J38" s="57"/>
      <c r="K38" s="57"/>
      <c r="L38" s="57"/>
      <c r="M38" s="57"/>
      <c r="N38" s="57"/>
      <c r="O38" s="57"/>
      <c r="P38" s="57"/>
      <c r="Q38" s="57"/>
      <c r="R38" s="57"/>
      <c r="T38" s="57"/>
      <c r="U38" s="57"/>
    </row>
    <row r="39" spans="1:21" ht="15" x14ac:dyDescent="0.25">
      <c r="A39" s="59"/>
      <c r="B39" s="62">
        <f>C37/A38</f>
        <v>74.857142857142861</v>
      </c>
      <c r="C39" s="59" t="s">
        <v>58</v>
      </c>
      <c r="G39" s="57"/>
      <c r="H39" s="57"/>
      <c r="I39" s="57"/>
      <c r="J39" s="57"/>
      <c r="K39" s="57"/>
      <c r="L39" s="57"/>
      <c r="M39" s="57"/>
      <c r="N39" s="57"/>
      <c r="O39" s="57"/>
      <c r="P39" s="57"/>
      <c r="Q39" s="57"/>
      <c r="R39" s="57"/>
      <c r="T39" s="57"/>
      <c r="U39" s="57"/>
    </row>
    <row r="40" spans="1:21" ht="15" x14ac:dyDescent="0.25">
      <c r="A40" s="59"/>
      <c r="B40" s="59"/>
      <c r="C40" s="59"/>
      <c r="D40" s="63">
        <v>100</v>
      </c>
      <c r="E40" s="59" t="s">
        <v>59</v>
      </c>
      <c r="G40" s="57"/>
      <c r="H40" s="57"/>
      <c r="I40" s="57"/>
      <c r="J40" s="57"/>
      <c r="K40" s="57"/>
      <c r="L40" s="57"/>
      <c r="M40" s="57"/>
      <c r="N40" s="57"/>
      <c r="O40" s="57"/>
      <c r="P40" s="57"/>
      <c r="Q40" s="57"/>
      <c r="R40" s="57"/>
      <c r="T40" s="57"/>
      <c r="U40" s="57"/>
    </row>
    <row r="41" spans="1:21" ht="15" x14ac:dyDescent="0.25">
      <c r="A41" s="59"/>
      <c r="B41" s="59"/>
      <c r="C41" s="59"/>
      <c r="D41" s="65">
        <f>B39/D40</f>
        <v>0.74857142857142867</v>
      </c>
      <c r="E41" s="59" t="s">
        <v>60</v>
      </c>
      <c r="G41" s="57"/>
      <c r="H41" s="57"/>
      <c r="I41" s="57"/>
      <c r="J41" s="57"/>
      <c r="K41" s="57"/>
      <c r="L41" s="57"/>
      <c r="M41" s="57"/>
      <c r="N41" s="57"/>
      <c r="O41" s="57"/>
      <c r="P41" s="57"/>
      <c r="Q41" s="57"/>
      <c r="R41" s="57"/>
      <c r="T41" s="57"/>
      <c r="U41" s="57"/>
    </row>
    <row r="42" spans="1:21" ht="15" x14ac:dyDescent="0.25">
      <c r="A42" s="59"/>
      <c r="B42" s="59"/>
      <c r="C42" s="59"/>
      <c r="G42" s="57"/>
      <c r="H42" s="57"/>
      <c r="I42" s="57"/>
      <c r="J42" s="57"/>
      <c r="K42" s="57"/>
      <c r="L42" s="57"/>
      <c r="M42" s="57"/>
      <c r="N42" s="57"/>
      <c r="O42" s="57"/>
      <c r="P42" s="57"/>
      <c r="Q42" s="57"/>
      <c r="R42" s="57"/>
      <c r="T42" s="57"/>
      <c r="U42" s="57"/>
    </row>
    <row r="43" spans="1:21" x14ac:dyDescent="0.3">
      <c r="A43" s="120" t="s">
        <v>401</v>
      </c>
    </row>
  </sheetData>
  <pageMargins left="0.7" right="0.7" top="0.75" bottom="0.75" header="0.3" footer="0.3"/>
  <pageSetup scale="9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
  <sheetViews>
    <sheetView topLeftCell="A49" workbookViewId="0">
      <selection activeCell="J8" sqref="J8"/>
    </sheetView>
  </sheetViews>
  <sheetFormatPr defaultColWidth="9.140625" defaultRowHeight="18.75" x14ac:dyDescent="0.3"/>
  <cols>
    <col min="1" max="1" width="7" style="57" customWidth="1"/>
    <col min="2" max="2" width="8.28515625" style="57" customWidth="1"/>
    <col min="3" max="3" width="10.28515625" style="57" customWidth="1"/>
    <col min="4" max="4" width="7.7109375"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v>
      </c>
      <c r="C2" s="59" t="s">
        <v>34</v>
      </c>
      <c r="D2" s="271" t="s">
        <v>431</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424</v>
      </c>
      <c r="C3" s="59" t="s">
        <v>36</v>
      </c>
      <c r="D3" s="271"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426</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430</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7">
        <v>235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67">
        <v>234</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67">
        <v>235</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7">
        <v>230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7">
        <v>245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7">
        <v>240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7">
        <v>250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67">
        <v>205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67">
        <v>240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67">
        <v>210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67">
        <v>230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67">
        <v>205</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67">
        <v>223</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67">
        <v>246</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c r="C23" s="67">
        <v>237</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c r="C24" s="67">
        <v>245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c r="C25" s="67">
        <v>249</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v>1</v>
      </c>
      <c r="B26" s="63"/>
      <c r="C26" s="30">
        <v>190</v>
      </c>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v>1</v>
      </c>
      <c r="B27" s="63"/>
      <c r="C27" s="30">
        <v>235</v>
      </c>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56"/>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56"/>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56"/>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56"/>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56"/>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56"/>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56"/>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56"/>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4384</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19</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230.73684210526315</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250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0.92294736842105263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235</v>
      </c>
    </row>
    <row r="46" spans="1:29" x14ac:dyDescent="0.3">
      <c r="A46" s="460"/>
      <c r="B46" s="460"/>
      <c r="C46" s="460"/>
      <c r="D46" s="460"/>
      <c r="E46" s="460"/>
      <c r="F46" s="460"/>
      <c r="G46" s="460"/>
      <c r="H46" s="460"/>
      <c r="I46" s="460"/>
      <c r="J46" s="460"/>
    </row>
    <row r="47" spans="1:29" x14ac:dyDescent="0.3">
      <c r="A47" s="198"/>
      <c r="B47" s="71"/>
      <c r="C47" s="71"/>
      <c r="D47" s="71"/>
      <c r="E47" s="71"/>
      <c r="F47" s="71"/>
      <c r="G47" s="71"/>
      <c r="H47" s="71"/>
      <c r="I47" s="199"/>
      <c r="J47" s="200"/>
    </row>
    <row r="48" spans="1:29" ht="132" customHeight="1" x14ac:dyDescent="0.3">
      <c r="A48" s="461"/>
      <c r="B48" s="461"/>
      <c r="C48" s="461"/>
      <c r="D48" s="461"/>
      <c r="E48" s="461"/>
      <c r="F48" s="461"/>
      <c r="G48" s="461"/>
      <c r="H48" s="461"/>
      <c r="I48" s="461"/>
      <c r="J48" s="461"/>
    </row>
    <row r="49" spans="1:10" x14ac:dyDescent="0.3">
      <c r="A49" s="198"/>
      <c r="B49" s="71"/>
      <c r="C49" s="71"/>
      <c r="D49" s="71"/>
      <c r="E49" s="71"/>
      <c r="F49" s="71"/>
      <c r="G49" s="71"/>
      <c r="H49" s="71"/>
      <c r="I49" s="199"/>
      <c r="J49" s="200"/>
    </row>
    <row r="50" spans="1:10" ht="61.5" customHeight="1" x14ac:dyDescent="0.3">
      <c r="A50" s="460"/>
      <c r="B50" s="460"/>
      <c r="C50" s="460"/>
      <c r="D50" s="460"/>
      <c r="E50" s="460"/>
      <c r="F50" s="460"/>
      <c r="G50" s="460"/>
      <c r="H50" s="460"/>
      <c r="I50" s="460"/>
      <c r="J50" s="460"/>
    </row>
    <row r="51" spans="1:10" x14ac:dyDescent="0.3">
      <c r="A51" s="198"/>
      <c r="B51" s="71"/>
      <c r="C51" s="71"/>
      <c r="D51" s="71"/>
      <c r="E51" s="71"/>
      <c r="F51" s="71"/>
      <c r="G51" s="71"/>
      <c r="H51" s="71"/>
      <c r="I51" s="199"/>
      <c r="J51" s="200"/>
    </row>
    <row r="52" spans="1:10" ht="40.5" customHeight="1" x14ac:dyDescent="0.3">
      <c r="A52" s="460"/>
      <c r="B52" s="460"/>
      <c r="C52" s="460"/>
      <c r="D52" s="460"/>
      <c r="E52" s="460"/>
      <c r="F52" s="460"/>
      <c r="G52" s="460"/>
      <c r="H52" s="460"/>
      <c r="I52" s="460"/>
      <c r="J52" s="460"/>
    </row>
    <row r="53" spans="1:10" x14ac:dyDescent="0.3">
      <c r="A53" s="198"/>
      <c r="B53" s="71"/>
      <c r="C53" s="71"/>
      <c r="D53" s="71"/>
      <c r="E53" s="71"/>
      <c r="F53" s="71"/>
      <c r="G53" s="71"/>
      <c r="H53" s="71"/>
      <c r="I53" s="199"/>
      <c r="J53" s="200"/>
    </row>
    <row r="54" spans="1:10" x14ac:dyDescent="0.3">
      <c r="A54" s="198"/>
      <c r="B54" s="71"/>
      <c r="C54" s="71"/>
      <c r="D54" s="71"/>
      <c r="E54" s="71"/>
      <c r="F54" s="71"/>
      <c r="G54" s="71"/>
      <c r="H54" s="71"/>
      <c r="I54" s="199"/>
      <c r="J54" s="200"/>
    </row>
    <row r="55" spans="1:10" x14ac:dyDescent="0.3">
      <c r="A55" s="459"/>
      <c r="B55" s="459"/>
      <c r="C55" s="459"/>
      <c r="D55" s="459"/>
      <c r="E55" s="458"/>
      <c r="F55" s="458"/>
      <c r="G55" s="458"/>
      <c r="H55" s="458"/>
      <c r="I55" s="199"/>
      <c r="J55" s="200"/>
    </row>
    <row r="56" spans="1:10" x14ac:dyDescent="0.3">
      <c r="A56" s="269"/>
      <c r="B56" s="269"/>
      <c r="C56" s="269"/>
      <c r="D56" s="269"/>
      <c r="E56" s="268"/>
      <c r="F56" s="268"/>
      <c r="G56" s="268"/>
      <c r="H56" s="268"/>
      <c r="I56" s="199"/>
      <c r="J56" s="200"/>
    </row>
    <row r="57" spans="1:10" x14ac:dyDescent="0.3">
      <c r="A57" s="459"/>
      <c r="B57" s="459"/>
      <c r="C57" s="459"/>
      <c r="D57" s="459"/>
      <c r="E57" s="458"/>
      <c r="F57" s="458"/>
      <c r="G57" s="458"/>
      <c r="H57" s="458"/>
      <c r="I57" s="199"/>
      <c r="J57" s="200"/>
    </row>
    <row r="58" spans="1:10" x14ac:dyDescent="0.3">
      <c r="A58" s="459"/>
      <c r="B58" s="459"/>
      <c r="C58" s="459"/>
      <c r="D58" s="459"/>
      <c r="E58" s="458"/>
      <c r="F58" s="458"/>
      <c r="G58" s="458"/>
      <c r="H58" s="458"/>
      <c r="I58" s="199"/>
      <c r="J58" s="200"/>
    </row>
    <row r="59" spans="1:10" ht="46.5" customHeight="1" x14ac:dyDescent="0.3">
      <c r="A59" s="459"/>
      <c r="B59" s="459"/>
      <c r="C59" s="459"/>
      <c r="D59" s="459"/>
      <c r="E59" s="458"/>
      <c r="F59" s="458"/>
      <c r="G59" s="458"/>
      <c r="H59" s="458"/>
      <c r="I59" s="199"/>
      <c r="J59" s="200"/>
    </row>
    <row r="60" spans="1:10" x14ac:dyDescent="0.3">
      <c r="A60" s="459"/>
      <c r="B60" s="459"/>
      <c r="C60" s="459"/>
      <c r="D60" s="459"/>
      <c r="E60" s="458"/>
      <c r="F60" s="458"/>
      <c r="G60" s="458"/>
      <c r="H60" s="458"/>
      <c r="I60" s="199"/>
      <c r="J60" s="200"/>
    </row>
    <row r="61" spans="1:10" x14ac:dyDescent="0.3">
      <c r="A61" s="459"/>
      <c r="B61" s="459"/>
      <c r="C61" s="459"/>
      <c r="D61" s="459"/>
      <c r="E61" s="458"/>
      <c r="F61" s="458"/>
      <c r="G61" s="458"/>
      <c r="H61" s="458"/>
      <c r="I61" s="199"/>
      <c r="J61" s="200"/>
    </row>
    <row r="62" spans="1:10" x14ac:dyDescent="0.3">
      <c r="A62" s="459"/>
      <c r="B62" s="459"/>
      <c r="C62" s="459"/>
      <c r="D62" s="459"/>
      <c r="E62" s="458"/>
      <c r="F62" s="458"/>
      <c r="G62" s="458"/>
      <c r="H62" s="458"/>
      <c r="I62" s="199"/>
      <c r="J62" s="200"/>
    </row>
    <row r="63" spans="1:10" x14ac:dyDescent="0.3">
      <c r="A63" s="459"/>
      <c r="B63" s="459"/>
      <c r="C63" s="459"/>
      <c r="D63" s="459"/>
      <c r="E63" s="458"/>
      <c r="F63" s="458"/>
      <c r="G63" s="458"/>
      <c r="H63" s="458"/>
      <c r="I63" s="199"/>
      <c r="J63" s="200"/>
    </row>
    <row r="64" spans="1:10" x14ac:dyDescent="0.3">
      <c r="A64" s="459"/>
      <c r="B64" s="459"/>
      <c r="C64" s="459"/>
      <c r="D64" s="459"/>
      <c r="E64" s="458"/>
      <c r="F64" s="458"/>
      <c r="G64" s="458"/>
      <c r="H64" s="458"/>
      <c r="I64" s="199"/>
      <c r="J64" s="200"/>
    </row>
    <row r="65" spans="1:10" x14ac:dyDescent="0.3">
      <c r="A65" s="201"/>
      <c r="B65" s="201"/>
      <c r="C65" s="201"/>
      <c r="D65" s="201"/>
      <c r="E65" s="201"/>
      <c r="F65" s="201"/>
      <c r="G65" s="201"/>
      <c r="H65" s="201"/>
      <c r="I65" s="199"/>
      <c r="J65" s="200"/>
    </row>
    <row r="66" spans="1:10" x14ac:dyDescent="0.3">
      <c r="A66" s="270"/>
      <c r="B66" s="270"/>
      <c r="C66" s="270"/>
      <c r="D66" s="269"/>
      <c r="E66" s="458"/>
      <c r="F66" s="458"/>
      <c r="G66" s="458"/>
      <c r="H66" s="458"/>
      <c r="I66" s="199"/>
      <c r="J66" s="200"/>
    </row>
    <row r="67" spans="1:10" x14ac:dyDescent="0.3">
      <c r="A67" s="198"/>
      <c r="B67" s="71"/>
      <c r="C67" s="71"/>
      <c r="D67" s="71"/>
      <c r="E67" s="71"/>
      <c r="F67" s="71"/>
      <c r="G67" s="71"/>
      <c r="H67" s="71"/>
      <c r="I67" s="199"/>
      <c r="J67" s="200"/>
    </row>
    <row r="68" spans="1:10" x14ac:dyDescent="0.3">
      <c r="A68" s="198"/>
      <c r="B68" s="71"/>
      <c r="C68" s="71"/>
      <c r="D68" s="71"/>
      <c r="E68" s="71"/>
      <c r="F68" s="71"/>
      <c r="G68" s="71"/>
      <c r="H68" s="71"/>
      <c r="I68" s="199"/>
      <c r="J68" s="200"/>
    </row>
    <row r="69" spans="1:10" x14ac:dyDescent="0.3">
      <c r="A69" s="198"/>
      <c r="B69" s="71"/>
      <c r="C69" s="71"/>
      <c r="D69" s="71"/>
      <c r="E69" s="71"/>
      <c r="F69" s="71"/>
      <c r="G69" s="71"/>
      <c r="H69" s="71"/>
      <c r="I69" s="199"/>
      <c r="J69" s="200"/>
    </row>
    <row r="70" spans="1:10" x14ac:dyDescent="0.3">
      <c r="A70" s="198"/>
      <c r="B70" s="71"/>
      <c r="C70" s="71"/>
      <c r="D70" s="71"/>
      <c r="E70" s="71"/>
      <c r="F70" s="71"/>
      <c r="G70" s="71"/>
      <c r="H70" s="71"/>
      <c r="I70" s="199"/>
      <c r="J70" s="200"/>
    </row>
    <row r="71" spans="1:10" x14ac:dyDescent="0.3">
      <c r="A71" s="122"/>
      <c r="G71" s="57"/>
      <c r="H71" s="57"/>
    </row>
    <row r="72" spans="1:10" x14ac:dyDescent="0.3">
      <c r="A72" s="122"/>
      <c r="G72" s="57"/>
      <c r="H72" s="57"/>
    </row>
    <row r="73" spans="1:10" x14ac:dyDescent="0.3">
      <c r="A73" s="122"/>
      <c r="G73" s="57"/>
      <c r="H73" s="57"/>
    </row>
    <row r="74" spans="1:10" x14ac:dyDescent="0.3">
      <c r="A74" s="122"/>
      <c r="G74" s="57"/>
      <c r="H74" s="57"/>
    </row>
    <row r="75" spans="1:10" x14ac:dyDescent="0.3">
      <c r="A75" s="122"/>
      <c r="G75" s="57"/>
      <c r="H75" s="57"/>
    </row>
    <row r="76" spans="1:10" x14ac:dyDescent="0.3">
      <c r="A76" s="122"/>
      <c r="G76" s="57"/>
      <c r="H76" s="57"/>
    </row>
    <row r="77" spans="1:10" x14ac:dyDescent="0.3">
      <c r="A77" s="122"/>
      <c r="G77" s="57"/>
      <c r="H77" s="57"/>
    </row>
    <row r="78" spans="1:10" x14ac:dyDescent="0.3">
      <c r="A78" s="122"/>
      <c r="G78" s="57"/>
      <c r="H78" s="57"/>
    </row>
    <row r="79" spans="1:10" x14ac:dyDescent="0.3">
      <c r="A79" s="122"/>
      <c r="G79" s="57"/>
      <c r="H79" s="57"/>
    </row>
    <row r="80" spans="1:10" x14ac:dyDescent="0.3">
      <c r="A80" s="122"/>
      <c r="G80" s="57"/>
      <c r="H80" s="57"/>
    </row>
    <row r="81" spans="1:8" x14ac:dyDescent="0.3">
      <c r="A81" s="122"/>
      <c r="G81" s="57"/>
      <c r="H81" s="57"/>
    </row>
    <row r="82" spans="1:8" x14ac:dyDescent="0.3">
      <c r="A82" s="122"/>
      <c r="G82" s="57"/>
      <c r="H82" s="57"/>
    </row>
    <row r="83" spans="1:8" x14ac:dyDescent="0.3">
      <c r="A83" s="122"/>
      <c r="G83" s="57"/>
      <c r="H83" s="57"/>
    </row>
    <row r="84" spans="1:8" x14ac:dyDescent="0.3">
      <c r="A84" s="122"/>
      <c r="G84" s="57"/>
      <c r="H84" s="57"/>
    </row>
  </sheetData>
  <mergeCells count="33">
    <mergeCell ref="E66:F66"/>
    <mergeCell ref="G66:H66"/>
    <mergeCell ref="A63:D63"/>
    <mergeCell ref="E63:F63"/>
    <mergeCell ref="G63:H63"/>
    <mergeCell ref="A64:D64"/>
    <mergeCell ref="E64:F64"/>
    <mergeCell ref="G64:H64"/>
    <mergeCell ref="A61:D61"/>
    <mergeCell ref="E61:F61"/>
    <mergeCell ref="G61:H61"/>
    <mergeCell ref="A62:D62"/>
    <mergeCell ref="E62:F62"/>
    <mergeCell ref="G62:H62"/>
    <mergeCell ref="A59:D59"/>
    <mergeCell ref="E59:F59"/>
    <mergeCell ref="G59:H59"/>
    <mergeCell ref="A60:D60"/>
    <mergeCell ref="E60:F60"/>
    <mergeCell ref="G60:H60"/>
    <mergeCell ref="A57:D57"/>
    <mergeCell ref="E57:F57"/>
    <mergeCell ref="G57:H57"/>
    <mergeCell ref="A58:D58"/>
    <mergeCell ref="E58:F58"/>
    <mergeCell ref="G58:H58"/>
    <mergeCell ref="A46:J46"/>
    <mergeCell ref="A48:J48"/>
    <mergeCell ref="A50:J50"/>
    <mergeCell ref="A52:J52"/>
    <mergeCell ref="A55:D55"/>
    <mergeCell ref="E55:F55"/>
    <mergeCell ref="G55:H55"/>
  </mergeCells>
  <pageMargins left="0.7" right="0.7" top="0.75" bottom="0.75" header="0.3" footer="0.3"/>
  <pageSetup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U43"/>
  <sheetViews>
    <sheetView topLeftCell="A19" workbookViewId="0">
      <selection activeCell="E22" sqref="E22"/>
    </sheetView>
  </sheetViews>
  <sheetFormatPr defaultRowHeight="18.75" x14ac:dyDescent="0.3"/>
  <cols>
    <col min="7" max="9" width="9.140625" style="1"/>
    <col min="10" max="10" width="9.140625" style="29"/>
    <col min="11" max="18" width="9.140625" style="1"/>
    <col min="20" max="20" width="9.140625" style="4"/>
    <col min="21" max="21" width="9.140625" style="28"/>
  </cols>
  <sheetData>
    <row r="1" spans="1:21" ht="21" x14ac:dyDescent="0.35">
      <c r="A1" s="21" t="s">
        <v>33</v>
      </c>
      <c r="B1" s="27"/>
      <c r="C1" s="27"/>
      <c r="G1"/>
      <c r="H1"/>
      <c r="I1" s="21" t="s">
        <v>65</v>
      </c>
      <c r="J1"/>
      <c r="K1"/>
      <c r="L1"/>
      <c r="M1"/>
      <c r="N1"/>
      <c r="O1"/>
      <c r="P1"/>
      <c r="Q1"/>
      <c r="R1"/>
      <c r="T1"/>
      <c r="U1"/>
    </row>
    <row r="2" spans="1:21" ht="15" x14ac:dyDescent="0.25">
      <c r="A2" s="27"/>
      <c r="B2" s="35">
        <v>8.3000000000000007</v>
      </c>
      <c r="C2" s="27" t="s">
        <v>34</v>
      </c>
      <c r="G2"/>
      <c r="H2"/>
      <c r="I2"/>
      <c r="J2"/>
      <c r="K2"/>
      <c r="L2"/>
      <c r="M2"/>
      <c r="N2"/>
      <c r="O2"/>
      <c r="P2"/>
      <c r="Q2"/>
      <c r="R2"/>
      <c r="T2"/>
      <c r="U2"/>
    </row>
    <row r="3" spans="1:21" ht="15" x14ac:dyDescent="0.25">
      <c r="A3" s="27"/>
      <c r="B3" s="35" t="s">
        <v>63</v>
      </c>
      <c r="C3" s="27" t="s">
        <v>36</v>
      </c>
      <c r="G3"/>
      <c r="H3"/>
      <c r="I3"/>
      <c r="J3"/>
      <c r="K3"/>
      <c r="L3"/>
      <c r="M3"/>
      <c r="N3"/>
      <c r="O3"/>
      <c r="P3"/>
      <c r="Q3"/>
      <c r="R3"/>
      <c r="T3"/>
      <c r="U3"/>
    </row>
    <row r="4" spans="1:21" ht="15" x14ac:dyDescent="0.25">
      <c r="A4" s="27"/>
      <c r="B4" s="36" t="s">
        <v>37</v>
      </c>
      <c r="C4" s="27"/>
      <c r="D4" s="37" t="s">
        <v>64</v>
      </c>
      <c r="E4" s="38"/>
      <c r="F4" s="38"/>
      <c r="G4" s="38"/>
      <c r="H4" s="38"/>
      <c r="I4" s="38"/>
      <c r="J4" s="38"/>
      <c r="K4"/>
      <c r="L4"/>
      <c r="M4"/>
      <c r="N4"/>
      <c r="O4"/>
      <c r="P4"/>
      <c r="Q4"/>
      <c r="R4"/>
      <c r="T4"/>
      <c r="U4"/>
    </row>
    <row r="5" spans="1:21" ht="15" x14ac:dyDescent="0.25">
      <c r="A5" s="27"/>
      <c r="B5" s="39"/>
      <c r="C5" s="27"/>
      <c r="G5"/>
      <c r="H5"/>
      <c r="I5"/>
      <c r="J5"/>
      <c r="K5"/>
      <c r="L5"/>
      <c r="M5"/>
      <c r="N5"/>
      <c r="O5"/>
      <c r="P5"/>
      <c r="Q5"/>
      <c r="R5"/>
      <c r="T5"/>
      <c r="U5"/>
    </row>
    <row r="6" spans="1:21" ht="15" x14ac:dyDescent="0.25">
      <c r="A6" s="27"/>
      <c r="B6" s="27"/>
      <c r="C6" s="27"/>
      <c r="F6" s="37" t="s">
        <v>39</v>
      </c>
      <c r="G6" s="37"/>
      <c r="H6" s="37" t="s">
        <v>40</v>
      </c>
      <c r="I6" s="37"/>
      <c r="J6" s="37"/>
      <c r="K6"/>
      <c r="L6"/>
      <c r="M6"/>
      <c r="N6"/>
      <c r="O6"/>
      <c r="P6"/>
      <c r="Q6"/>
      <c r="R6"/>
      <c r="T6"/>
      <c r="U6"/>
    </row>
    <row r="7" spans="1:21" ht="26.25" x14ac:dyDescent="0.25">
      <c r="A7" s="40" t="s">
        <v>31</v>
      </c>
      <c r="B7" s="40" t="s">
        <v>30</v>
      </c>
      <c r="C7" s="40" t="s">
        <v>32</v>
      </c>
      <c r="G7"/>
      <c r="H7"/>
      <c r="I7"/>
      <c r="J7"/>
      <c r="K7"/>
      <c r="L7"/>
      <c r="M7"/>
      <c r="N7"/>
      <c r="O7"/>
      <c r="P7"/>
      <c r="Q7"/>
      <c r="R7"/>
      <c r="T7"/>
      <c r="U7"/>
    </row>
    <row r="8" spans="1:21" ht="15" x14ac:dyDescent="0.25">
      <c r="A8" s="27"/>
      <c r="B8" s="41" t="s">
        <v>41</v>
      </c>
      <c r="C8" s="41" t="s">
        <v>23</v>
      </c>
      <c r="G8"/>
      <c r="H8"/>
      <c r="I8"/>
      <c r="J8"/>
      <c r="K8"/>
      <c r="L8"/>
      <c r="M8"/>
      <c r="N8"/>
      <c r="O8"/>
      <c r="P8"/>
      <c r="Q8"/>
      <c r="R8"/>
      <c r="T8"/>
      <c r="U8"/>
    </row>
    <row r="9" spans="1:21" ht="15" x14ac:dyDescent="0.25">
      <c r="A9" s="35">
        <v>1</v>
      </c>
      <c r="B9" s="35">
        <v>1</v>
      </c>
      <c r="C9" s="31">
        <v>95</v>
      </c>
      <c r="E9" s="27" t="s">
        <v>42</v>
      </c>
      <c r="F9" s="27"/>
      <c r="G9"/>
      <c r="H9"/>
      <c r="I9"/>
      <c r="J9"/>
      <c r="K9"/>
      <c r="L9"/>
      <c r="M9"/>
      <c r="N9"/>
      <c r="O9"/>
      <c r="P9"/>
      <c r="Q9"/>
      <c r="R9"/>
      <c r="T9"/>
      <c r="U9"/>
    </row>
    <row r="10" spans="1:21" ht="18.75" customHeight="1" x14ac:dyDescent="0.25">
      <c r="A10" s="35">
        <v>1</v>
      </c>
      <c r="B10" s="35">
        <f>B9+1</f>
        <v>2</v>
      </c>
      <c r="C10" s="31">
        <v>100</v>
      </c>
      <c r="E10" s="27" t="s">
        <v>43</v>
      </c>
      <c r="F10" s="27"/>
      <c r="G10"/>
      <c r="H10"/>
      <c r="I10"/>
      <c r="J10"/>
      <c r="K10"/>
      <c r="L10"/>
      <c r="M10"/>
      <c r="N10"/>
      <c r="O10"/>
      <c r="P10"/>
      <c r="Q10"/>
      <c r="R10"/>
      <c r="T10"/>
      <c r="U10"/>
    </row>
    <row r="11" spans="1:21" ht="18.75" customHeight="1" x14ac:dyDescent="0.25">
      <c r="A11" s="35">
        <v>1</v>
      </c>
      <c r="B11" s="35">
        <f t="shared" ref="B11:B25" si="0">B10+1</f>
        <v>3</v>
      </c>
      <c r="C11" s="31">
        <v>50</v>
      </c>
      <c r="E11" s="27" t="s">
        <v>44</v>
      </c>
      <c r="F11" s="27"/>
      <c r="G11"/>
      <c r="H11"/>
      <c r="I11"/>
      <c r="J11"/>
      <c r="K11"/>
      <c r="L11"/>
      <c r="M11"/>
      <c r="N11"/>
      <c r="O11"/>
      <c r="P11"/>
      <c r="Q11"/>
      <c r="R11"/>
      <c r="T11"/>
      <c r="U11"/>
    </row>
    <row r="12" spans="1:21" ht="15" x14ac:dyDescent="0.25">
      <c r="A12" s="35">
        <v>1</v>
      </c>
      <c r="B12" s="35">
        <f t="shared" si="0"/>
        <v>4</v>
      </c>
      <c r="C12" s="31">
        <v>95</v>
      </c>
      <c r="E12" s="27" t="s">
        <v>45</v>
      </c>
      <c r="F12" s="27"/>
      <c r="G12"/>
      <c r="H12"/>
      <c r="I12"/>
      <c r="J12"/>
      <c r="K12"/>
      <c r="L12"/>
      <c r="M12"/>
      <c r="N12"/>
      <c r="O12"/>
      <c r="P12"/>
      <c r="Q12"/>
      <c r="R12"/>
      <c r="T12"/>
      <c r="U12"/>
    </row>
    <row r="13" spans="1:21" ht="15" x14ac:dyDescent="0.25">
      <c r="A13" s="35">
        <v>1</v>
      </c>
      <c r="B13" s="35">
        <f t="shared" si="0"/>
        <v>5</v>
      </c>
      <c r="C13" s="30">
        <v>100</v>
      </c>
      <c r="E13" s="27" t="s">
        <v>46</v>
      </c>
      <c r="G13"/>
      <c r="H13"/>
      <c r="I13"/>
      <c r="J13"/>
      <c r="K13"/>
      <c r="L13"/>
      <c r="M13"/>
      <c r="N13"/>
      <c r="O13"/>
      <c r="P13"/>
      <c r="Q13"/>
      <c r="R13"/>
      <c r="T13"/>
      <c r="U13"/>
    </row>
    <row r="14" spans="1:21" ht="15" x14ac:dyDescent="0.25">
      <c r="A14" s="35">
        <v>1</v>
      </c>
      <c r="B14" s="35">
        <f t="shared" si="0"/>
        <v>6</v>
      </c>
      <c r="C14" s="30">
        <v>95</v>
      </c>
      <c r="E14" s="27" t="s">
        <v>47</v>
      </c>
      <c r="G14"/>
      <c r="H14"/>
      <c r="I14"/>
      <c r="J14"/>
      <c r="K14"/>
      <c r="L14"/>
      <c r="M14"/>
      <c r="N14"/>
      <c r="O14"/>
      <c r="P14"/>
      <c r="Q14"/>
      <c r="R14"/>
      <c r="T14"/>
      <c r="U14"/>
    </row>
    <row r="15" spans="1:21" ht="15" x14ac:dyDescent="0.25">
      <c r="A15" s="35">
        <v>1</v>
      </c>
      <c r="B15" s="35">
        <f t="shared" si="0"/>
        <v>7</v>
      </c>
      <c r="C15" s="30">
        <v>100</v>
      </c>
      <c r="E15" s="27" t="s">
        <v>48</v>
      </c>
      <c r="G15"/>
      <c r="H15"/>
      <c r="I15"/>
      <c r="J15"/>
      <c r="K15"/>
      <c r="L15"/>
      <c r="M15"/>
      <c r="N15"/>
      <c r="O15"/>
      <c r="P15"/>
      <c r="Q15"/>
      <c r="R15"/>
      <c r="T15"/>
      <c r="U15"/>
    </row>
    <row r="16" spans="1:21" ht="15" x14ac:dyDescent="0.25">
      <c r="A16" s="35">
        <v>1</v>
      </c>
      <c r="B16" s="35">
        <f t="shared" si="0"/>
        <v>8</v>
      </c>
      <c r="C16" s="30">
        <v>78</v>
      </c>
      <c r="E16" s="27" t="s">
        <v>49</v>
      </c>
      <c r="G16"/>
      <c r="H16"/>
      <c r="I16"/>
      <c r="J16"/>
      <c r="K16"/>
      <c r="L16"/>
      <c r="M16"/>
      <c r="N16"/>
      <c r="O16"/>
      <c r="P16"/>
      <c r="Q16"/>
      <c r="R16"/>
      <c r="T16"/>
      <c r="U16"/>
    </row>
    <row r="17" spans="1:21" ht="15" x14ac:dyDescent="0.25">
      <c r="A17" s="35">
        <v>1</v>
      </c>
      <c r="B17" s="35">
        <f t="shared" si="0"/>
        <v>9</v>
      </c>
      <c r="C17" s="31">
        <v>100</v>
      </c>
      <c r="E17" s="27" t="s">
        <v>50</v>
      </c>
      <c r="F17" s="27"/>
      <c r="G17"/>
      <c r="H17"/>
      <c r="I17"/>
      <c r="J17"/>
      <c r="K17"/>
      <c r="L17"/>
      <c r="M17"/>
      <c r="N17"/>
      <c r="O17"/>
      <c r="P17"/>
      <c r="Q17"/>
      <c r="R17"/>
      <c r="T17"/>
      <c r="U17"/>
    </row>
    <row r="18" spans="1:21" ht="15" x14ac:dyDescent="0.25">
      <c r="A18" s="35">
        <v>1</v>
      </c>
      <c r="B18" s="35">
        <f t="shared" si="0"/>
        <v>10</v>
      </c>
      <c r="C18" s="31">
        <v>100</v>
      </c>
      <c r="E18" s="27" t="s">
        <v>51</v>
      </c>
      <c r="F18" s="27"/>
      <c r="G18"/>
      <c r="H18"/>
      <c r="I18"/>
      <c r="J18"/>
      <c r="K18"/>
      <c r="L18"/>
      <c r="M18"/>
      <c r="N18"/>
      <c r="O18"/>
      <c r="P18"/>
      <c r="Q18"/>
      <c r="R18"/>
      <c r="T18"/>
      <c r="U18"/>
    </row>
    <row r="19" spans="1:21" ht="15" x14ac:dyDescent="0.25">
      <c r="A19" s="35">
        <v>1</v>
      </c>
      <c r="B19" s="35">
        <f t="shared" si="0"/>
        <v>11</v>
      </c>
      <c r="C19" s="31">
        <v>72</v>
      </c>
      <c r="E19" s="27" t="s">
        <v>52</v>
      </c>
      <c r="F19" s="27"/>
      <c r="G19"/>
      <c r="H19"/>
      <c r="I19"/>
      <c r="J19"/>
      <c r="K19"/>
      <c r="L19"/>
      <c r="M19"/>
      <c r="N19"/>
      <c r="O19"/>
      <c r="P19"/>
      <c r="Q19"/>
      <c r="R19"/>
      <c r="T19"/>
      <c r="U19"/>
    </row>
    <row r="20" spans="1:21" ht="15" x14ac:dyDescent="0.25">
      <c r="A20" s="35">
        <v>1</v>
      </c>
      <c r="B20" s="35">
        <f t="shared" si="0"/>
        <v>12</v>
      </c>
      <c r="C20" s="31">
        <v>100</v>
      </c>
      <c r="E20" s="27" t="s">
        <v>53</v>
      </c>
      <c r="F20" s="27"/>
      <c r="G20"/>
      <c r="H20"/>
      <c r="I20"/>
      <c r="J20"/>
      <c r="K20"/>
      <c r="L20"/>
      <c r="M20"/>
      <c r="N20"/>
      <c r="O20"/>
      <c r="P20"/>
      <c r="Q20"/>
      <c r="R20"/>
      <c r="T20"/>
      <c r="U20"/>
    </row>
    <row r="21" spans="1:21" ht="15" x14ac:dyDescent="0.25">
      <c r="A21" s="35">
        <v>1</v>
      </c>
      <c r="B21" s="35">
        <f t="shared" si="0"/>
        <v>13</v>
      </c>
      <c r="C21" s="30">
        <v>72</v>
      </c>
      <c r="E21" s="27" t="s">
        <v>54</v>
      </c>
      <c r="G21"/>
      <c r="H21"/>
      <c r="I21"/>
      <c r="J21"/>
      <c r="K21"/>
      <c r="L21"/>
      <c r="M21"/>
      <c r="N21"/>
      <c r="O21"/>
      <c r="P21"/>
      <c r="Q21"/>
      <c r="R21"/>
      <c r="T21"/>
      <c r="U21"/>
    </row>
    <row r="22" spans="1:21" ht="15" x14ac:dyDescent="0.25">
      <c r="A22" s="35">
        <v>1</v>
      </c>
      <c r="B22" s="35">
        <f t="shared" si="0"/>
        <v>14</v>
      </c>
      <c r="C22" s="30">
        <v>100</v>
      </c>
      <c r="E22" s="27" t="s">
        <v>422</v>
      </c>
      <c r="G22"/>
      <c r="H22"/>
      <c r="I22"/>
      <c r="J22"/>
      <c r="K22"/>
      <c r="L22"/>
      <c r="M22"/>
      <c r="N22"/>
      <c r="O22"/>
      <c r="P22"/>
      <c r="Q22"/>
      <c r="R22"/>
      <c r="T22"/>
      <c r="U22"/>
    </row>
    <row r="23" spans="1:21" ht="15" x14ac:dyDescent="0.25">
      <c r="A23" s="35">
        <v>1</v>
      </c>
      <c r="B23" s="35">
        <f t="shared" si="0"/>
        <v>15</v>
      </c>
      <c r="C23" s="30">
        <v>95</v>
      </c>
      <c r="E23" s="27"/>
      <c r="G23"/>
      <c r="H23"/>
      <c r="I23"/>
      <c r="J23"/>
      <c r="K23"/>
      <c r="L23"/>
      <c r="M23"/>
      <c r="N23"/>
      <c r="O23"/>
      <c r="P23"/>
      <c r="Q23"/>
      <c r="R23"/>
      <c r="T23"/>
      <c r="U23"/>
    </row>
    <row r="24" spans="1:21" ht="15" x14ac:dyDescent="0.25">
      <c r="A24" s="35">
        <v>1</v>
      </c>
      <c r="B24" s="35">
        <f t="shared" si="0"/>
        <v>16</v>
      </c>
      <c r="C24" s="30">
        <v>100</v>
      </c>
      <c r="G24"/>
      <c r="H24"/>
      <c r="I24"/>
      <c r="J24"/>
      <c r="K24"/>
      <c r="L24"/>
      <c r="M24"/>
      <c r="N24"/>
      <c r="O24"/>
      <c r="P24"/>
      <c r="Q24"/>
      <c r="R24"/>
      <c r="T24"/>
      <c r="U24"/>
    </row>
    <row r="25" spans="1:21" ht="15.75" x14ac:dyDescent="0.25">
      <c r="A25" s="45">
        <v>1</v>
      </c>
      <c r="B25" s="35">
        <f t="shared" si="0"/>
        <v>17</v>
      </c>
      <c r="C25" s="31">
        <v>100</v>
      </c>
      <c r="E25" s="42"/>
      <c r="G25"/>
      <c r="H25"/>
      <c r="I25"/>
      <c r="J25"/>
      <c r="K25"/>
      <c r="L25"/>
      <c r="M25"/>
      <c r="N25"/>
      <c r="O25"/>
      <c r="P25"/>
      <c r="Q25"/>
      <c r="R25"/>
      <c r="T25"/>
      <c r="U25"/>
    </row>
    <row r="26" spans="1:21" ht="15.75" x14ac:dyDescent="0.25">
      <c r="A26" s="45">
        <v>1</v>
      </c>
      <c r="B26" s="45">
        <v>18</v>
      </c>
      <c r="C26" s="31">
        <v>89</v>
      </c>
      <c r="E26" s="42"/>
      <c r="G26"/>
      <c r="H26"/>
      <c r="I26"/>
      <c r="J26"/>
      <c r="K26"/>
      <c r="L26"/>
      <c r="M26"/>
      <c r="N26"/>
      <c r="O26"/>
      <c r="P26"/>
      <c r="Q26"/>
      <c r="R26"/>
      <c r="T26"/>
      <c r="U26"/>
    </row>
    <row r="27" spans="1:21" ht="15.75" x14ac:dyDescent="0.25">
      <c r="A27" s="45">
        <v>1</v>
      </c>
      <c r="B27" s="45">
        <v>19</v>
      </c>
      <c r="C27" s="31">
        <v>100</v>
      </c>
      <c r="E27" s="42"/>
      <c r="G27"/>
      <c r="H27"/>
      <c r="I27"/>
      <c r="J27"/>
      <c r="K27"/>
      <c r="L27"/>
      <c r="M27"/>
      <c r="N27"/>
      <c r="O27"/>
      <c r="P27"/>
      <c r="Q27"/>
      <c r="R27"/>
      <c r="T27"/>
      <c r="U27"/>
    </row>
    <row r="28" spans="1:21" ht="15.75" x14ac:dyDescent="0.25">
      <c r="A28" s="45"/>
      <c r="B28" s="45"/>
      <c r="C28" s="34"/>
      <c r="E28" s="42"/>
      <c r="G28"/>
      <c r="H28"/>
      <c r="I28"/>
      <c r="J28"/>
      <c r="K28"/>
      <c r="L28"/>
      <c r="M28"/>
      <c r="N28"/>
      <c r="O28"/>
      <c r="P28"/>
      <c r="Q28"/>
      <c r="R28"/>
      <c r="T28"/>
      <c r="U28"/>
    </row>
    <row r="29" spans="1:21" ht="15.75" x14ac:dyDescent="0.25">
      <c r="A29" s="45"/>
      <c r="B29" s="45"/>
      <c r="C29" s="34"/>
      <c r="E29" s="42"/>
      <c r="G29"/>
      <c r="H29"/>
      <c r="I29"/>
      <c r="J29"/>
      <c r="K29"/>
      <c r="L29"/>
      <c r="M29"/>
      <c r="N29"/>
      <c r="O29"/>
      <c r="P29"/>
      <c r="Q29"/>
      <c r="R29"/>
      <c r="T29"/>
      <c r="U29"/>
    </row>
    <row r="30" spans="1:21" ht="15" x14ac:dyDescent="0.25">
      <c r="A30" s="45"/>
      <c r="B30" s="45"/>
      <c r="C30" s="34"/>
      <c r="G30"/>
      <c r="H30"/>
      <c r="I30"/>
      <c r="J30"/>
      <c r="K30"/>
      <c r="L30"/>
      <c r="M30"/>
      <c r="N30"/>
      <c r="O30"/>
      <c r="P30"/>
      <c r="Q30"/>
      <c r="R30"/>
      <c r="T30"/>
      <c r="U30"/>
    </row>
    <row r="31" spans="1:21" ht="15" x14ac:dyDescent="0.25">
      <c r="A31" s="45"/>
      <c r="B31" s="45"/>
      <c r="C31" s="34"/>
      <c r="G31"/>
      <c r="H31"/>
      <c r="I31"/>
      <c r="J31"/>
      <c r="K31"/>
      <c r="L31"/>
      <c r="M31"/>
      <c r="N31"/>
      <c r="O31"/>
      <c r="P31"/>
      <c r="Q31"/>
      <c r="R31"/>
      <c r="T31"/>
      <c r="U31"/>
    </row>
    <row r="32" spans="1:21" ht="15" x14ac:dyDescent="0.25">
      <c r="A32" s="45"/>
      <c r="B32" s="45"/>
      <c r="C32" s="34"/>
      <c r="G32"/>
      <c r="H32"/>
      <c r="I32"/>
      <c r="J32"/>
      <c r="K32"/>
      <c r="L32"/>
      <c r="M32"/>
      <c r="N32"/>
      <c r="O32"/>
      <c r="P32"/>
      <c r="Q32"/>
      <c r="R32"/>
      <c r="T32"/>
      <c r="U32"/>
    </row>
    <row r="33" spans="1:21" ht="15" x14ac:dyDescent="0.25">
      <c r="A33" s="45"/>
      <c r="B33" s="45"/>
      <c r="C33" s="34"/>
      <c r="G33"/>
      <c r="H33"/>
      <c r="I33"/>
      <c r="J33"/>
      <c r="K33"/>
      <c r="L33"/>
      <c r="M33"/>
      <c r="N33"/>
      <c r="O33"/>
      <c r="P33"/>
      <c r="Q33"/>
      <c r="R33"/>
      <c r="T33"/>
      <c r="U33"/>
    </row>
    <row r="34" spans="1:21" ht="15" x14ac:dyDescent="0.25">
      <c r="A34" s="45"/>
      <c r="B34" s="45"/>
      <c r="C34" s="34"/>
      <c r="G34"/>
      <c r="H34"/>
      <c r="I34"/>
      <c r="J34"/>
      <c r="K34"/>
      <c r="L34"/>
      <c r="M34"/>
      <c r="N34"/>
      <c r="O34"/>
      <c r="P34"/>
      <c r="Q34"/>
      <c r="R34"/>
      <c r="T34"/>
      <c r="U34"/>
    </row>
    <row r="35" spans="1:21" ht="15" x14ac:dyDescent="0.25">
      <c r="A35" s="35"/>
      <c r="B35" s="35"/>
      <c r="C35" s="35"/>
      <c r="G35"/>
      <c r="H35"/>
      <c r="I35"/>
      <c r="J35"/>
      <c r="K35"/>
      <c r="L35"/>
      <c r="M35"/>
      <c r="N35"/>
      <c r="O35"/>
      <c r="P35"/>
      <c r="Q35"/>
      <c r="R35"/>
      <c r="T35"/>
      <c r="U35"/>
    </row>
    <row r="36" spans="1:21" ht="15" x14ac:dyDescent="0.25">
      <c r="A36" s="35"/>
      <c r="B36" s="35"/>
      <c r="C36" s="35"/>
      <c r="G36"/>
      <c r="H36"/>
      <c r="I36"/>
      <c r="J36"/>
      <c r="K36"/>
      <c r="L36"/>
      <c r="M36"/>
      <c r="N36"/>
      <c r="O36"/>
      <c r="P36"/>
      <c r="Q36"/>
      <c r="R36"/>
      <c r="T36"/>
      <c r="U36"/>
    </row>
    <row r="37" spans="1:21" ht="15" x14ac:dyDescent="0.25">
      <c r="A37" s="27"/>
      <c r="B37" s="27"/>
      <c r="C37" s="43">
        <f>SUM(C9:C36)</f>
        <v>1741</v>
      </c>
      <c r="D37" s="27" t="s">
        <v>56</v>
      </c>
      <c r="G37"/>
      <c r="H37"/>
      <c r="I37"/>
      <c r="J37"/>
      <c r="K37"/>
      <c r="L37"/>
      <c r="M37"/>
      <c r="N37"/>
      <c r="O37"/>
      <c r="P37"/>
      <c r="Q37"/>
      <c r="R37"/>
      <c r="T37"/>
      <c r="U37"/>
    </row>
    <row r="38" spans="1:21" ht="15" x14ac:dyDescent="0.25">
      <c r="A38" s="43">
        <f>SUM(A9:A29)</f>
        <v>19</v>
      </c>
      <c r="B38" s="27" t="s">
        <v>57</v>
      </c>
      <c r="C38" s="27"/>
      <c r="G38"/>
      <c r="H38"/>
      <c r="I38"/>
      <c r="J38"/>
      <c r="K38"/>
      <c r="L38"/>
      <c r="M38"/>
      <c r="N38"/>
      <c r="O38"/>
      <c r="P38"/>
      <c r="Q38"/>
      <c r="R38"/>
      <c r="T38"/>
      <c r="U38"/>
    </row>
    <row r="39" spans="1:21" ht="15" x14ac:dyDescent="0.25">
      <c r="A39" s="27"/>
      <c r="B39" s="43">
        <f>C37/A38</f>
        <v>91.631578947368425</v>
      </c>
      <c r="C39" s="27" t="s">
        <v>58</v>
      </c>
      <c r="G39"/>
      <c r="H39"/>
      <c r="I39"/>
      <c r="J39"/>
      <c r="K39"/>
      <c r="L39"/>
      <c r="M39"/>
      <c r="N39"/>
      <c r="O39"/>
      <c r="P39"/>
      <c r="Q39"/>
      <c r="R39"/>
      <c r="T39"/>
      <c r="U39"/>
    </row>
    <row r="40" spans="1:21" ht="15" x14ac:dyDescent="0.25">
      <c r="A40" s="27"/>
      <c r="B40" s="27"/>
      <c r="C40" s="27"/>
      <c r="D40" s="35">
        <v>100</v>
      </c>
      <c r="E40" s="27" t="s">
        <v>59</v>
      </c>
      <c r="G40"/>
      <c r="H40"/>
      <c r="I40"/>
      <c r="J40"/>
      <c r="K40"/>
      <c r="L40"/>
      <c r="M40"/>
      <c r="N40"/>
      <c r="O40"/>
      <c r="P40"/>
      <c r="Q40"/>
      <c r="R40"/>
      <c r="T40"/>
      <c r="U40"/>
    </row>
    <row r="41" spans="1:21" ht="15" x14ac:dyDescent="0.25">
      <c r="A41" s="27"/>
      <c r="B41" s="27"/>
      <c r="C41" s="27"/>
      <c r="D41" s="44">
        <f>B39/D40</f>
        <v>0.91631578947368419</v>
      </c>
      <c r="E41" s="27" t="s">
        <v>60</v>
      </c>
      <c r="G41"/>
      <c r="H41"/>
      <c r="I41"/>
      <c r="J41"/>
      <c r="K41"/>
      <c r="L41"/>
      <c r="M41"/>
      <c r="N41"/>
      <c r="O41"/>
      <c r="P41"/>
      <c r="Q41"/>
      <c r="R41"/>
      <c r="T41"/>
      <c r="U41"/>
    </row>
    <row r="42" spans="1:21" ht="15" x14ac:dyDescent="0.25">
      <c r="A42" s="27"/>
      <c r="B42" s="27"/>
      <c r="C42" s="27"/>
      <c r="G42"/>
      <c r="H42"/>
      <c r="I42"/>
      <c r="J42"/>
      <c r="K42"/>
      <c r="L42"/>
      <c r="M42"/>
      <c r="N42"/>
      <c r="O42"/>
      <c r="P42"/>
      <c r="Q42"/>
      <c r="R42"/>
      <c r="T42"/>
      <c r="U42"/>
    </row>
    <row r="43" spans="1:21" x14ac:dyDescent="0.3">
      <c r="A43" s="120" t="s">
        <v>401</v>
      </c>
    </row>
  </sheetData>
  <pageMargins left="0.7" right="0.7" top="0.75" bottom="0.75" header="0.3" footer="0.3"/>
  <pageSetup scale="9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9" workbookViewId="0">
      <selection activeCell="M65" sqref="M65"/>
    </sheetView>
  </sheetViews>
  <sheetFormatPr defaultColWidth="9.140625" defaultRowHeight="15" x14ac:dyDescent="0.25"/>
  <cols>
    <col min="1" max="2" width="9.140625" style="57"/>
    <col min="3" max="3" width="10.5703125" style="57" customWidth="1"/>
    <col min="4" max="7" width="9.140625" style="57"/>
    <col min="8" max="8" width="9.7109375" style="57" bestFit="1" customWidth="1"/>
    <col min="9" max="16384" width="9.140625" style="57"/>
  </cols>
  <sheetData>
    <row r="1" spans="1:10" ht="21" x14ac:dyDescent="0.35">
      <c r="A1" s="61" t="s">
        <v>482</v>
      </c>
      <c r="B1" s="59"/>
      <c r="C1" s="59"/>
    </row>
    <row r="2" spans="1:10" x14ac:dyDescent="0.25">
      <c r="A2" s="59"/>
      <c r="B2" s="63">
        <v>9.1</v>
      </c>
      <c r="C2" s="59" t="s">
        <v>34</v>
      </c>
      <c r="D2" s="57" t="s">
        <v>463</v>
      </c>
    </row>
    <row r="3" spans="1:10" x14ac:dyDescent="0.25">
      <c r="A3" s="59"/>
      <c r="B3" s="63" t="s">
        <v>73</v>
      </c>
      <c r="C3" s="59" t="s">
        <v>36</v>
      </c>
      <c r="D3" s="57" t="s">
        <v>567</v>
      </c>
    </row>
    <row r="4" spans="1:10" x14ac:dyDescent="0.25">
      <c r="A4" s="59"/>
      <c r="B4" s="36" t="s">
        <v>37</v>
      </c>
      <c r="C4" s="59"/>
      <c r="D4" s="37" t="s">
        <v>472</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34">
        <v>250</v>
      </c>
      <c r="E9" s="59" t="s">
        <v>42</v>
      </c>
      <c r="F9" s="59"/>
    </row>
    <row r="10" spans="1:10" x14ac:dyDescent="0.25">
      <c r="A10" s="63">
        <v>1</v>
      </c>
      <c r="B10" s="63"/>
      <c r="C10" s="34">
        <v>225</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200</v>
      </c>
      <c r="E14" s="59" t="s">
        <v>46</v>
      </c>
      <c r="F14" s="59"/>
    </row>
    <row r="15" spans="1:10" x14ac:dyDescent="0.25">
      <c r="A15" s="63">
        <v>1</v>
      </c>
      <c r="B15" s="63"/>
      <c r="C15" s="34">
        <v>225</v>
      </c>
      <c r="E15" s="59" t="s">
        <v>47</v>
      </c>
      <c r="F15" s="59"/>
    </row>
    <row r="16" spans="1:10" x14ac:dyDescent="0.25">
      <c r="A16" s="63">
        <v>1</v>
      </c>
      <c r="B16" s="63"/>
      <c r="C16" s="34">
        <v>200</v>
      </c>
      <c r="E16" s="59" t="s">
        <v>48</v>
      </c>
      <c r="F16" s="59"/>
    </row>
    <row r="17" spans="1:6" x14ac:dyDescent="0.25">
      <c r="A17" s="63">
        <v>1</v>
      </c>
      <c r="B17" s="63"/>
      <c r="C17" s="34">
        <v>200</v>
      </c>
      <c r="E17" s="59" t="s">
        <v>49</v>
      </c>
      <c r="F17" s="59"/>
    </row>
    <row r="18" spans="1:6" x14ac:dyDescent="0.25">
      <c r="A18" s="63">
        <v>1</v>
      </c>
      <c r="B18" s="63"/>
      <c r="C18" s="34">
        <v>200</v>
      </c>
      <c r="E18" s="59" t="s">
        <v>50</v>
      </c>
      <c r="F18" s="59"/>
    </row>
    <row r="19" spans="1:6" x14ac:dyDescent="0.25">
      <c r="A19" s="63">
        <v>1</v>
      </c>
      <c r="B19" s="63"/>
      <c r="C19" s="34">
        <v>200</v>
      </c>
      <c r="E19" s="59" t="s">
        <v>51</v>
      </c>
      <c r="F19" s="59"/>
    </row>
    <row r="20" spans="1:6" x14ac:dyDescent="0.25">
      <c r="A20" s="63">
        <v>1</v>
      </c>
      <c r="B20" s="63"/>
      <c r="C20" s="34">
        <v>225</v>
      </c>
      <c r="E20" s="59" t="s">
        <v>52</v>
      </c>
    </row>
    <row r="21" spans="1:6" x14ac:dyDescent="0.25">
      <c r="A21" s="63">
        <v>1</v>
      </c>
      <c r="B21" s="63"/>
      <c r="C21" s="34">
        <v>250</v>
      </c>
      <c r="E21" s="59" t="s">
        <v>53</v>
      </c>
    </row>
    <row r="22" spans="1:6" x14ac:dyDescent="0.25">
      <c r="A22" s="63">
        <v>1</v>
      </c>
      <c r="B22" s="63"/>
      <c r="C22" s="34">
        <v>125</v>
      </c>
      <c r="E22" s="59" t="s">
        <v>54</v>
      </c>
    </row>
    <row r="23" spans="1:6" x14ac:dyDescent="0.25">
      <c r="A23" s="63"/>
      <c r="B23" s="63"/>
      <c r="C23" s="34"/>
      <c r="E23" s="59" t="s">
        <v>422</v>
      </c>
    </row>
    <row r="24" spans="1:6" x14ac:dyDescent="0.25">
      <c r="A24" s="63"/>
      <c r="B24" s="63"/>
      <c r="C24" s="34"/>
    </row>
    <row r="25" spans="1:6" x14ac:dyDescent="0.25">
      <c r="A25" s="63"/>
      <c r="B25" s="63"/>
      <c r="C25" s="34"/>
    </row>
    <row r="26" spans="1:6" x14ac:dyDescent="0.25">
      <c r="A26" s="63"/>
      <c r="B26" s="63"/>
      <c r="C26" s="34"/>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3050</v>
      </c>
      <c r="D39" s="59" t="s">
        <v>56</v>
      </c>
    </row>
    <row r="40" spans="1:5" x14ac:dyDescent="0.25">
      <c r="A40" s="62">
        <f>SUM(A9:A38)</f>
        <v>14</v>
      </c>
      <c r="B40" s="59" t="s">
        <v>57</v>
      </c>
      <c r="C40" s="59"/>
    </row>
    <row r="41" spans="1:5" x14ac:dyDescent="0.25">
      <c r="A41" s="59"/>
      <c r="B41" s="62">
        <f>C39/A40</f>
        <v>217.85714285714286</v>
      </c>
      <c r="C41" s="59" t="s">
        <v>58</v>
      </c>
    </row>
    <row r="42" spans="1:5" x14ac:dyDescent="0.25">
      <c r="A42" s="59"/>
      <c r="B42" s="59"/>
      <c r="C42" s="59"/>
      <c r="D42" s="63">
        <v>250</v>
      </c>
      <c r="E42" s="59" t="s">
        <v>59</v>
      </c>
    </row>
    <row r="43" spans="1:5" x14ac:dyDescent="0.25">
      <c r="A43" s="59"/>
      <c r="B43" s="59"/>
      <c r="C43" s="59"/>
      <c r="D43" s="65">
        <f>B41/D42</f>
        <v>0.87142857142857144</v>
      </c>
      <c r="E43" s="59" t="s">
        <v>60</v>
      </c>
    </row>
    <row r="44" spans="1:5" ht="15.75" x14ac:dyDescent="0.25">
      <c r="A44" s="120"/>
    </row>
    <row r="45" spans="1:5" ht="15.75" x14ac:dyDescent="0.25">
      <c r="A45" s="120" t="s">
        <v>166</v>
      </c>
    </row>
  </sheetData>
  <pageMargins left="0.7" right="0.7" top="0.75" bottom="0.75" header="0.3" footer="0.3"/>
  <pageSetup orientation="portrait" r:id="rId1"/>
  <drawing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5"/>
  <sheetViews>
    <sheetView topLeftCell="A25" workbookViewId="0">
      <selection activeCell="K40" sqref="K40"/>
    </sheetView>
  </sheetViews>
  <sheetFormatPr defaultColWidth="9.140625" defaultRowHeight="15" x14ac:dyDescent="0.25"/>
  <cols>
    <col min="1" max="2" width="9.140625" style="57"/>
    <col min="3" max="3" width="10.5703125" style="57" customWidth="1"/>
    <col min="4" max="7" width="9.140625" style="57"/>
    <col min="8" max="8" width="9.7109375" style="57" bestFit="1" customWidth="1"/>
    <col min="9" max="16384" width="9.140625" style="57"/>
  </cols>
  <sheetData>
    <row r="1" spans="1:10" ht="21" x14ac:dyDescent="0.35">
      <c r="A1" s="61" t="s">
        <v>482</v>
      </c>
      <c r="B1" s="59"/>
      <c r="C1" s="59"/>
    </row>
    <row r="2" spans="1:10" x14ac:dyDescent="0.25">
      <c r="A2" s="59"/>
      <c r="B2" s="63">
        <v>9.1</v>
      </c>
      <c r="C2" s="59" t="s">
        <v>34</v>
      </c>
      <c r="D2" s="57" t="s">
        <v>671</v>
      </c>
    </row>
    <row r="3" spans="1:10" x14ac:dyDescent="0.25">
      <c r="A3" s="59"/>
      <c r="B3" s="63" t="s">
        <v>77</v>
      </c>
      <c r="C3" s="59" t="s">
        <v>36</v>
      </c>
      <c r="D3" s="57" t="s">
        <v>594</v>
      </c>
    </row>
    <row r="4" spans="1:10" x14ac:dyDescent="0.25">
      <c r="A4" s="59"/>
      <c r="B4" s="36" t="s">
        <v>37</v>
      </c>
      <c r="C4" s="59"/>
      <c r="D4" s="37" t="s">
        <v>472</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c r="B9" s="63"/>
      <c r="C9" s="34"/>
      <c r="E9" s="59" t="s">
        <v>42</v>
      </c>
      <c r="F9" s="59"/>
    </row>
    <row r="10" spans="1:10" x14ac:dyDescent="0.25">
      <c r="A10" s="63"/>
      <c r="B10" s="63"/>
      <c r="C10" s="34"/>
      <c r="E10" s="59" t="s">
        <v>43</v>
      </c>
      <c r="F10" s="59"/>
    </row>
    <row r="11" spans="1:10" x14ac:dyDescent="0.25">
      <c r="A11" s="63"/>
      <c r="B11" s="63"/>
      <c r="C11" s="34"/>
      <c r="E11" s="59" t="s">
        <v>44</v>
      </c>
      <c r="F11" s="59"/>
    </row>
    <row r="12" spans="1:10" x14ac:dyDescent="0.25">
      <c r="A12" s="63"/>
      <c r="B12" s="63"/>
      <c r="C12" s="34"/>
      <c r="E12" s="59"/>
      <c r="F12" s="59"/>
    </row>
    <row r="13" spans="1:10" x14ac:dyDescent="0.25">
      <c r="A13" s="63"/>
      <c r="B13" s="63"/>
      <c r="C13" s="34"/>
      <c r="E13" s="59" t="s">
        <v>45</v>
      </c>
      <c r="F13" s="59"/>
    </row>
    <row r="14" spans="1:10" x14ac:dyDescent="0.25">
      <c r="A14" s="63"/>
      <c r="B14" s="63"/>
      <c r="C14" s="34"/>
      <c r="E14" s="59" t="s">
        <v>46</v>
      </c>
      <c r="F14" s="59"/>
    </row>
    <row r="15" spans="1:10" x14ac:dyDescent="0.25">
      <c r="A15" s="63"/>
      <c r="B15" s="63"/>
      <c r="C15" s="34"/>
      <c r="E15" s="59" t="s">
        <v>47</v>
      </c>
      <c r="F15" s="59"/>
    </row>
    <row r="16" spans="1:10" x14ac:dyDescent="0.25">
      <c r="A16" s="63"/>
      <c r="B16" s="63"/>
      <c r="C16" s="34"/>
      <c r="E16" s="59" t="s">
        <v>48</v>
      </c>
      <c r="F16" s="59"/>
    </row>
    <row r="17" spans="1:6" x14ac:dyDescent="0.25">
      <c r="A17" s="63"/>
      <c r="B17" s="63"/>
      <c r="C17" s="34"/>
      <c r="E17" s="59" t="s">
        <v>49</v>
      </c>
      <c r="F17" s="59"/>
    </row>
    <row r="18" spans="1:6" x14ac:dyDescent="0.25">
      <c r="A18" s="63"/>
      <c r="B18" s="63"/>
      <c r="C18" s="34"/>
      <c r="E18" s="59" t="s">
        <v>50</v>
      </c>
      <c r="F18" s="59"/>
    </row>
    <row r="19" spans="1:6" x14ac:dyDescent="0.25">
      <c r="A19" s="63"/>
      <c r="B19" s="63"/>
      <c r="C19" s="34"/>
      <c r="E19" s="59" t="s">
        <v>51</v>
      </c>
      <c r="F19" s="59"/>
    </row>
    <row r="20" spans="1:6" x14ac:dyDescent="0.25">
      <c r="A20" s="63"/>
      <c r="B20" s="63"/>
      <c r="C20" s="34"/>
      <c r="E20" s="59" t="s">
        <v>52</v>
      </c>
    </row>
    <row r="21" spans="1:6" x14ac:dyDescent="0.25">
      <c r="A21" s="63"/>
      <c r="B21" s="63"/>
      <c r="C21" s="34"/>
      <c r="E21" s="59" t="s">
        <v>53</v>
      </c>
    </row>
    <row r="22" spans="1:6" x14ac:dyDescent="0.25">
      <c r="A22" s="63"/>
      <c r="B22" s="63"/>
      <c r="C22" s="34"/>
      <c r="E22" s="59" t="s">
        <v>54</v>
      </c>
    </row>
    <row r="23" spans="1:6" x14ac:dyDescent="0.25">
      <c r="A23" s="63"/>
      <c r="B23" s="63"/>
      <c r="C23" s="34"/>
      <c r="E23" s="59" t="s">
        <v>422</v>
      </c>
    </row>
    <row r="24" spans="1:6" x14ac:dyDescent="0.25">
      <c r="A24" s="63"/>
      <c r="B24" s="63"/>
      <c r="C24" s="34"/>
    </row>
    <row r="25" spans="1:6" x14ac:dyDescent="0.25">
      <c r="A25" s="63"/>
      <c r="B25" s="63"/>
      <c r="C25" s="34"/>
    </row>
    <row r="26" spans="1:6" x14ac:dyDescent="0.25">
      <c r="A26" s="63"/>
      <c r="B26" s="63"/>
      <c r="C26" s="34"/>
    </row>
    <row r="27" spans="1:6" ht="15.75" x14ac:dyDescent="0.25">
      <c r="A27" s="63"/>
      <c r="B27" s="63"/>
      <c r="C27" s="34"/>
      <c r="E27" s="42"/>
    </row>
    <row r="28" spans="1:6" ht="15.75" x14ac:dyDescent="0.25">
      <c r="A28" s="63"/>
      <c r="B28" s="63"/>
      <c r="C28" s="34"/>
      <c r="E28" s="42" t="s">
        <v>672</v>
      </c>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0</v>
      </c>
      <c r="D39" s="59" t="s">
        <v>56</v>
      </c>
    </row>
    <row r="40" spans="1:5" x14ac:dyDescent="0.25">
      <c r="A40" s="62">
        <f>SUM(A9:A38)</f>
        <v>0</v>
      </c>
      <c r="B40" s="59" t="s">
        <v>57</v>
      </c>
      <c r="C40" s="59"/>
    </row>
    <row r="41" spans="1:5" x14ac:dyDescent="0.25">
      <c r="A41" s="59"/>
      <c r="B41" s="62" t="e">
        <f>C39/A40</f>
        <v>#DIV/0!</v>
      </c>
      <c r="C41" s="59" t="s">
        <v>58</v>
      </c>
    </row>
    <row r="42" spans="1:5" x14ac:dyDescent="0.25">
      <c r="A42" s="59"/>
      <c r="B42" s="59"/>
      <c r="C42" s="59"/>
      <c r="D42" s="63">
        <v>5</v>
      </c>
      <c r="E42" s="59" t="s">
        <v>59</v>
      </c>
    </row>
    <row r="43" spans="1:5" x14ac:dyDescent="0.25">
      <c r="A43" s="59"/>
      <c r="B43" s="59"/>
      <c r="C43" s="59"/>
      <c r="D43" s="65">
        <v>0.91</v>
      </c>
      <c r="E43" s="59" t="s">
        <v>60</v>
      </c>
    </row>
    <row r="44" spans="1:5" ht="15.75" x14ac:dyDescent="0.25">
      <c r="A44" s="120"/>
    </row>
    <row r="45" spans="1:5" ht="15.75" x14ac:dyDescent="0.25">
      <c r="A45" s="120" t="s">
        <v>670</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866753" r:id="rId4">
          <objectPr defaultSize="0" r:id="rId5">
            <anchor moveWithCells="1">
              <from>
                <xdr:col>1</xdr:col>
                <xdr:colOff>0</xdr:colOff>
                <xdr:row>46</xdr:row>
                <xdr:rowOff>0</xdr:rowOff>
              </from>
              <to>
                <xdr:col>11</xdr:col>
                <xdr:colOff>76200</xdr:colOff>
                <xdr:row>56</xdr:row>
                <xdr:rowOff>28575</xdr:rowOff>
              </to>
            </anchor>
          </objectPr>
        </oleObject>
      </mc:Choice>
      <mc:Fallback>
        <oleObject progId="Word.Document.12" shapeId="1866753" r:id="rId4"/>
      </mc:Fallback>
    </mc:AlternateContent>
  </oleObjec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25" workbookViewId="0">
      <selection activeCell="K15" sqref="K15"/>
    </sheetView>
  </sheetViews>
  <sheetFormatPr defaultColWidth="9.140625" defaultRowHeight="15" x14ac:dyDescent="0.25"/>
  <cols>
    <col min="1" max="2" width="9.140625" style="57"/>
    <col min="3" max="3" width="10.5703125" style="57" customWidth="1"/>
    <col min="4" max="7" width="9.140625" style="57"/>
    <col min="8" max="8" width="9.7109375" style="57" bestFit="1" customWidth="1"/>
    <col min="9" max="16384" width="9.140625" style="57"/>
  </cols>
  <sheetData>
    <row r="1" spans="1:10" ht="21" x14ac:dyDescent="0.35">
      <c r="A1" s="61" t="s">
        <v>482</v>
      </c>
      <c r="B1" s="59"/>
      <c r="C1" s="59"/>
    </row>
    <row r="2" spans="1:10" x14ac:dyDescent="0.25">
      <c r="A2" s="59"/>
      <c r="B2" s="63">
        <v>9.1</v>
      </c>
      <c r="C2" s="59" t="s">
        <v>34</v>
      </c>
      <c r="D2" s="57" t="s">
        <v>463</v>
      </c>
    </row>
    <row r="3" spans="1:10" x14ac:dyDescent="0.25">
      <c r="A3" s="59"/>
      <c r="B3" s="63" t="s">
        <v>73</v>
      </c>
      <c r="C3" s="59" t="s">
        <v>36</v>
      </c>
      <c r="D3" s="57" t="s">
        <v>567</v>
      </c>
    </row>
    <row r="4" spans="1:10" x14ac:dyDescent="0.25">
      <c r="A4" s="59"/>
      <c r="B4" s="36" t="s">
        <v>37</v>
      </c>
      <c r="C4" s="59"/>
      <c r="D4" s="37" t="s">
        <v>472</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34">
        <v>250</v>
      </c>
      <c r="E9" s="59" t="s">
        <v>42</v>
      </c>
      <c r="F9" s="59"/>
    </row>
    <row r="10" spans="1:10" x14ac:dyDescent="0.25">
      <c r="A10" s="63">
        <v>1</v>
      </c>
      <c r="B10" s="63"/>
      <c r="C10" s="34">
        <v>225</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200</v>
      </c>
      <c r="E14" s="59" t="s">
        <v>46</v>
      </c>
      <c r="F14" s="59"/>
    </row>
    <row r="15" spans="1:10" x14ac:dyDescent="0.25">
      <c r="A15" s="63">
        <v>1</v>
      </c>
      <c r="B15" s="63"/>
      <c r="C15" s="34">
        <v>225</v>
      </c>
      <c r="E15" s="59" t="s">
        <v>47</v>
      </c>
      <c r="F15" s="59"/>
    </row>
    <row r="16" spans="1:10" x14ac:dyDescent="0.25">
      <c r="A16" s="63">
        <v>1</v>
      </c>
      <c r="B16" s="63"/>
      <c r="C16" s="34">
        <v>200</v>
      </c>
      <c r="E16" s="59" t="s">
        <v>48</v>
      </c>
      <c r="F16" s="59"/>
    </row>
    <row r="17" spans="1:6" x14ac:dyDescent="0.25">
      <c r="A17" s="63">
        <v>1</v>
      </c>
      <c r="B17" s="63"/>
      <c r="C17" s="34">
        <v>200</v>
      </c>
      <c r="E17" s="59" t="s">
        <v>49</v>
      </c>
      <c r="F17" s="59"/>
    </row>
    <row r="18" spans="1:6" x14ac:dyDescent="0.25">
      <c r="A18" s="63">
        <v>1</v>
      </c>
      <c r="B18" s="63"/>
      <c r="C18" s="34">
        <v>200</v>
      </c>
      <c r="E18" s="59" t="s">
        <v>50</v>
      </c>
      <c r="F18" s="59"/>
    </row>
    <row r="19" spans="1:6" x14ac:dyDescent="0.25">
      <c r="A19" s="63">
        <v>1</v>
      </c>
      <c r="B19" s="63"/>
      <c r="C19" s="34">
        <v>200</v>
      </c>
      <c r="E19" s="59" t="s">
        <v>51</v>
      </c>
      <c r="F19" s="59"/>
    </row>
    <row r="20" spans="1:6" x14ac:dyDescent="0.25">
      <c r="A20" s="63">
        <v>1</v>
      </c>
      <c r="B20" s="63"/>
      <c r="C20" s="34">
        <v>225</v>
      </c>
      <c r="E20" s="59" t="s">
        <v>52</v>
      </c>
    </row>
    <row r="21" spans="1:6" x14ac:dyDescent="0.25">
      <c r="A21" s="63">
        <v>1</v>
      </c>
      <c r="B21" s="63"/>
      <c r="C21" s="34">
        <v>250</v>
      </c>
      <c r="E21" s="59" t="s">
        <v>53</v>
      </c>
    </row>
    <row r="22" spans="1:6" x14ac:dyDescent="0.25">
      <c r="A22" s="63">
        <v>1</v>
      </c>
      <c r="B22" s="63"/>
      <c r="C22" s="34">
        <v>125</v>
      </c>
      <c r="E22" s="59" t="s">
        <v>54</v>
      </c>
    </row>
    <row r="23" spans="1:6" x14ac:dyDescent="0.25">
      <c r="A23" s="63"/>
      <c r="B23" s="63"/>
      <c r="C23" s="34"/>
      <c r="E23" s="59" t="s">
        <v>422</v>
      </c>
    </row>
    <row r="24" spans="1:6" x14ac:dyDescent="0.25">
      <c r="A24" s="63"/>
      <c r="B24" s="63"/>
      <c r="C24" s="34"/>
    </row>
    <row r="25" spans="1:6" x14ac:dyDescent="0.25">
      <c r="A25" s="63"/>
      <c r="B25" s="63"/>
      <c r="C25" s="34"/>
    </row>
    <row r="26" spans="1:6" x14ac:dyDescent="0.25">
      <c r="A26" s="63"/>
      <c r="B26" s="63"/>
      <c r="C26" s="34"/>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3050</v>
      </c>
      <c r="D39" s="59" t="s">
        <v>56</v>
      </c>
    </row>
    <row r="40" spans="1:5" x14ac:dyDescent="0.25">
      <c r="A40" s="62">
        <f>SUM(A9:A38)</f>
        <v>14</v>
      </c>
      <c r="B40" s="59" t="s">
        <v>57</v>
      </c>
      <c r="C40" s="59"/>
    </row>
    <row r="41" spans="1:5" x14ac:dyDescent="0.25">
      <c r="A41" s="59"/>
      <c r="B41" s="62">
        <f>C39/A40</f>
        <v>217.85714285714286</v>
      </c>
      <c r="C41" s="59" t="s">
        <v>58</v>
      </c>
    </row>
    <row r="42" spans="1:5" x14ac:dyDescent="0.25">
      <c r="A42" s="59"/>
      <c r="B42" s="59"/>
      <c r="C42" s="59"/>
      <c r="D42" s="63">
        <v>250</v>
      </c>
      <c r="E42" s="59" t="s">
        <v>59</v>
      </c>
    </row>
    <row r="43" spans="1:5" x14ac:dyDescent="0.25">
      <c r="A43" s="59"/>
      <c r="B43" s="59"/>
      <c r="C43" s="59"/>
      <c r="D43" s="65">
        <f>B41/D42</f>
        <v>0.87142857142857144</v>
      </c>
      <c r="E43" s="59" t="s">
        <v>60</v>
      </c>
    </row>
    <row r="44" spans="1:5" ht="15.75" x14ac:dyDescent="0.25">
      <c r="A44" s="120"/>
    </row>
    <row r="45" spans="1:5" ht="15.75" x14ac:dyDescent="0.25">
      <c r="A45" s="120" t="s">
        <v>166</v>
      </c>
    </row>
  </sheetData>
  <pageMargins left="0.7" right="0.7" top="0.75" bottom="0.75" header="0.3" footer="0.3"/>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 workbookViewId="0">
      <selection activeCell="H33" sqref="H33"/>
    </sheetView>
  </sheetViews>
  <sheetFormatPr defaultColWidth="9.140625" defaultRowHeight="15" x14ac:dyDescent="0.25"/>
  <cols>
    <col min="1" max="2" width="9.140625" style="57"/>
    <col min="3" max="3" width="10.5703125" style="57" customWidth="1"/>
    <col min="4" max="7" width="9.140625" style="57"/>
    <col min="8" max="8" width="9.7109375" style="57" bestFit="1" customWidth="1"/>
    <col min="9" max="16384" width="9.140625" style="57"/>
  </cols>
  <sheetData>
    <row r="1" spans="1:10" ht="21" x14ac:dyDescent="0.35">
      <c r="A1" s="61" t="s">
        <v>482</v>
      </c>
      <c r="B1" s="59"/>
      <c r="C1" s="59"/>
    </row>
    <row r="2" spans="1:10" x14ac:dyDescent="0.25">
      <c r="A2" s="59"/>
      <c r="B2" s="63">
        <v>9.1</v>
      </c>
      <c r="C2" s="59" t="s">
        <v>34</v>
      </c>
      <c r="D2" s="57" t="s">
        <v>463</v>
      </c>
    </row>
    <row r="3" spans="1:10" x14ac:dyDescent="0.25">
      <c r="A3" s="59"/>
      <c r="B3" s="63" t="s">
        <v>73</v>
      </c>
      <c r="C3" s="59" t="s">
        <v>36</v>
      </c>
      <c r="D3" s="57" t="s">
        <v>516</v>
      </c>
    </row>
    <row r="4" spans="1:10" x14ac:dyDescent="0.25">
      <c r="A4" s="59"/>
      <c r="B4" s="36" t="s">
        <v>37</v>
      </c>
      <c r="C4" s="59"/>
      <c r="D4" s="37" t="s">
        <v>472</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34">
        <v>240</v>
      </c>
      <c r="E9" s="59" t="s">
        <v>42</v>
      </c>
      <c r="F9" s="59"/>
    </row>
    <row r="10" spans="1:10" x14ac:dyDescent="0.25">
      <c r="A10" s="63">
        <v>1</v>
      </c>
      <c r="B10" s="63"/>
      <c r="C10" s="34">
        <v>230</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250</v>
      </c>
      <c r="E14" s="59" t="s">
        <v>46</v>
      </c>
      <c r="F14" s="59"/>
    </row>
    <row r="15" spans="1:10" x14ac:dyDescent="0.25">
      <c r="A15" s="63">
        <v>1</v>
      </c>
      <c r="B15" s="63"/>
      <c r="C15" s="34">
        <v>240</v>
      </c>
      <c r="E15" s="59" t="s">
        <v>47</v>
      </c>
      <c r="F15" s="59"/>
    </row>
    <row r="16" spans="1:10" x14ac:dyDescent="0.25">
      <c r="A16" s="63">
        <v>1</v>
      </c>
      <c r="B16" s="63"/>
      <c r="C16" s="34">
        <v>245</v>
      </c>
      <c r="E16" s="59" t="s">
        <v>48</v>
      </c>
      <c r="F16" s="59"/>
    </row>
    <row r="17" spans="1:6" x14ac:dyDescent="0.25">
      <c r="A17" s="63">
        <v>1</v>
      </c>
      <c r="B17" s="63"/>
      <c r="C17" s="34">
        <v>240</v>
      </c>
      <c r="E17" s="59" t="s">
        <v>49</v>
      </c>
      <c r="F17" s="59"/>
    </row>
    <row r="18" spans="1:6" x14ac:dyDescent="0.25">
      <c r="A18" s="63">
        <v>1</v>
      </c>
      <c r="B18" s="63"/>
      <c r="C18" s="34">
        <v>230</v>
      </c>
      <c r="E18" s="59" t="s">
        <v>50</v>
      </c>
      <c r="F18" s="59"/>
    </row>
    <row r="19" spans="1:6" x14ac:dyDescent="0.25">
      <c r="A19" s="63">
        <v>1</v>
      </c>
      <c r="B19" s="63"/>
      <c r="C19" s="34">
        <v>245</v>
      </c>
      <c r="E19" s="59" t="s">
        <v>51</v>
      </c>
      <c r="F19" s="59"/>
    </row>
    <row r="20" spans="1:6" x14ac:dyDescent="0.25">
      <c r="A20" s="63">
        <v>1</v>
      </c>
      <c r="B20" s="63"/>
      <c r="C20" s="34">
        <v>250</v>
      </c>
      <c r="E20" s="59" t="s">
        <v>52</v>
      </c>
    </row>
    <row r="21" spans="1:6" x14ac:dyDescent="0.25">
      <c r="A21" s="63">
        <v>1</v>
      </c>
      <c r="B21" s="63"/>
      <c r="C21" s="34">
        <v>250</v>
      </c>
      <c r="E21" s="59" t="s">
        <v>53</v>
      </c>
    </row>
    <row r="22" spans="1:6" x14ac:dyDescent="0.25">
      <c r="A22" s="63">
        <v>1</v>
      </c>
      <c r="B22" s="63"/>
      <c r="C22" s="34">
        <v>250</v>
      </c>
    </row>
    <row r="23" spans="1:6" x14ac:dyDescent="0.25">
      <c r="A23" s="63">
        <v>1</v>
      </c>
      <c r="B23" s="63"/>
      <c r="C23" s="34">
        <v>240</v>
      </c>
      <c r="E23" s="59" t="s">
        <v>54</v>
      </c>
    </row>
    <row r="24" spans="1:6" x14ac:dyDescent="0.25">
      <c r="A24" s="63">
        <v>1</v>
      </c>
      <c r="B24" s="63"/>
      <c r="C24" s="34">
        <v>0</v>
      </c>
      <c r="E24" s="59" t="s">
        <v>422</v>
      </c>
    </row>
    <row r="25" spans="1:6" x14ac:dyDescent="0.25">
      <c r="A25" s="63">
        <v>1</v>
      </c>
      <c r="B25" s="63"/>
      <c r="C25" s="34">
        <v>225</v>
      </c>
    </row>
    <row r="26" spans="1:6" x14ac:dyDescent="0.25">
      <c r="A26" s="63">
        <v>1</v>
      </c>
      <c r="B26" s="63"/>
      <c r="C26" s="34">
        <v>250</v>
      </c>
    </row>
    <row r="27" spans="1:6" ht="15.75" x14ac:dyDescent="0.25">
      <c r="A27" s="63">
        <v>1</v>
      </c>
      <c r="B27" s="63"/>
      <c r="C27" s="34">
        <v>0</v>
      </c>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4135</v>
      </c>
      <c r="D39" s="59" t="s">
        <v>56</v>
      </c>
    </row>
    <row r="40" spans="1:5" x14ac:dyDescent="0.25">
      <c r="A40" s="62">
        <f>SUM(A9:A38)</f>
        <v>19</v>
      </c>
      <c r="B40" s="59" t="s">
        <v>57</v>
      </c>
      <c r="C40" s="59"/>
    </row>
    <row r="41" spans="1:5" x14ac:dyDescent="0.25">
      <c r="A41" s="59"/>
      <c r="B41" s="62">
        <f>C39/A40</f>
        <v>217.63157894736841</v>
      </c>
      <c r="C41" s="59" t="s">
        <v>58</v>
      </c>
    </row>
    <row r="42" spans="1:5" x14ac:dyDescent="0.25">
      <c r="A42" s="59"/>
      <c r="B42" s="59"/>
      <c r="C42" s="59"/>
      <c r="D42" s="63">
        <v>250</v>
      </c>
      <c r="E42" s="59" t="s">
        <v>59</v>
      </c>
    </row>
    <row r="43" spans="1:5" x14ac:dyDescent="0.25">
      <c r="A43" s="59"/>
      <c r="B43" s="59"/>
      <c r="C43" s="59"/>
      <c r="D43" s="65">
        <f>B41/D42</f>
        <v>0.87052631578947359</v>
      </c>
      <c r="E43" s="59" t="s">
        <v>60</v>
      </c>
    </row>
    <row r="44" spans="1:5" ht="15.75" x14ac:dyDescent="0.25">
      <c r="A44" s="120"/>
    </row>
    <row r="45" spans="1:5" ht="15.75" x14ac:dyDescent="0.25">
      <c r="A45" s="120" t="s">
        <v>166</v>
      </c>
    </row>
  </sheetData>
  <pageMargins left="0.7" right="0.7" top="0.75" bottom="0.75" header="0.3" footer="0.3"/>
  <pageSetup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45"/>
  <sheetViews>
    <sheetView topLeftCell="A31" workbookViewId="0"/>
  </sheetViews>
  <sheetFormatPr defaultColWidth="9.140625" defaultRowHeight="15" x14ac:dyDescent="0.25"/>
  <cols>
    <col min="1" max="2" width="9.140625" style="57"/>
    <col min="3" max="3" width="10.5703125" style="57" customWidth="1"/>
    <col min="4" max="7" width="9.140625" style="57"/>
    <col min="8" max="8" width="9.7109375" style="57" bestFit="1" customWidth="1"/>
    <col min="9" max="16384" width="9.140625" style="57"/>
  </cols>
  <sheetData>
    <row r="1" spans="1:10" ht="21" x14ac:dyDescent="0.35">
      <c r="A1" s="61" t="s">
        <v>482</v>
      </c>
      <c r="B1" s="59"/>
      <c r="C1" s="59"/>
    </row>
    <row r="2" spans="1:10" x14ac:dyDescent="0.25">
      <c r="A2" s="59"/>
      <c r="B2" s="63">
        <v>9.1</v>
      </c>
      <c r="C2" s="59" t="s">
        <v>34</v>
      </c>
      <c r="D2" s="57" t="s">
        <v>463</v>
      </c>
    </row>
    <row r="3" spans="1:10" x14ac:dyDescent="0.25">
      <c r="A3" s="59"/>
      <c r="B3" s="63" t="s">
        <v>73</v>
      </c>
      <c r="C3" s="59" t="s">
        <v>36</v>
      </c>
      <c r="D3" s="57" t="s">
        <v>427</v>
      </c>
    </row>
    <row r="4" spans="1:10" x14ac:dyDescent="0.25">
      <c r="A4" s="59"/>
      <c r="B4" s="36" t="s">
        <v>37</v>
      </c>
      <c r="C4" s="59"/>
      <c r="D4" s="37" t="s">
        <v>472</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34">
        <v>240</v>
      </c>
      <c r="E9" s="59" t="s">
        <v>42</v>
      </c>
      <c r="F9" s="59"/>
    </row>
    <row r="10" spans="1:10" x14ac:dyDescent="0.25">
      <c r="A10" s="63">
        <v>1</v>
      </c>
      <c r="B10" s="63">
        <v>2</v>
      </c>
      <c r="C10" s="34">
        <v>230</v>
      </c>
      <c r="E10" s="59" t="s">
        <v>43</v>
      </c>
      <c r="F10" s="59"/>
    </row>
    <row r="11" spans="1:10" x14ac:dyDescent="0.25">
      <c r="A11" s="63">
        <v>1</v>
      </c>
      <c r="B11" s="63">
        <v>3</v>
      </c>
      <c r="C11" s="34">
        <v>250</v>
      </c>
      <c r="E11" s="59" t="s">
        <v>44</v>
      </c>
      <c r="F11" s="59"/>
    </row>
    <row r="12" spans="1:10" x14ac:dyDescent="0.25">
      <c r="A12" s="63">
        <v>1</v>
      </c>
      <c r="B12" s="63">
        <v>4</v>
      </c>
      <c r="C12" s="34">
        <v>250</v>
      </c>
      <c r="E12" s="59"/>
      <c r="F12" s="59"/>
    </row>
    <row r="13" spans="1:10" x14ac:dyDescent="0.25">
      <c r="A13" s="63">
        <v>1</v>
      </c>
      <c r="B13" s="63">
        <v>5</v>
      </c>
      <c r="C13" s="34">
        <v>250</v>
      </c>
      <c r="E13" s="59" t="s">
        <v>45</v>
      </c>
      <c r="F13" s="59"/>
    </row>
    <row r="14" spans="1:10" x14ac:dyDescent="0.25">
      <c r="A14" s="63">
        <v>1</v>
      </c>
      <c r="B14" s="63">
        <v>6</v>
      </c>
      <c r="C14" s="34">
        <v>250</v>
      </c>
      <c r="E14" s="59" t="s">
        <v>46</v>
      </c>
      <c r="F14" s="59"/>
    </row>
    <row r="15" spans="1:10" x14ac:dyDescent="0.25">
      <c r="A15" s="63">
        <v>1</v>
      </c>
      <c r="B15" s="63">
        <v>7</v>
      </c>
      <c r="C15" s="34">
        <v>240</v>
      </c>
      <c r="E15" s="59" t="s">
        <v>47</v>
      </c>
      <c r="F15" s="59"/>
    </row>
    <row r="16" spans="1:10" x14ac:dyDescent="0.25">
      <c r="A16" s="63">
        <v>1</v>
      </c>
      <c r="B16" s="63">
        <v>8</v>
      </c>
      <c r="C16" s="34">
        <v>245</v>
      </c>
      <c r="E16" s="59" t="s">
        <v>48</v>
      </c>
      <c r="F16" s="59"/>
    </row>
    <row r="17" spans="1:6" x14ac:dyDescent="0.25">
      <c r="A17" s="63">
        <v>1</v>
      </c>
      <c r="B17" s="63">
        <v>9</v>
      </c>
      <c r="C17" s="34">
        <v>240</v>
      </c>
      <c r="E17" s="59" t="s">
        <v>49</v>
      </c>
      <c r="F17" s="59"/>
    </row>
    <row r="18" spans="1:6" x14ac:dyDescent="0.25">
      <c r="A18" s="63">
        <v>1</v>
      </c>
      <c r="B18" s="63">
        <v>10</v>
      </c>
      <c r="C18" s="34">
        <v>230</v>
      </c>
      <c r="E18" s="59" t="s">
        <v>50</v>
      </c>
      <c r="F18" s="59"/>
    </row>
    <row r="19" spans="1:6" x14ac:dyDescent="0.25">
      <c r="A19" s="63">
        <v>1</v>
      </c>
      <c r="B19" s="63">
        <v>11</v>
      </c>
      <c r="C19" s="34">
        <v>245</v>
      </c>
      <c r="E19" s="59" t="s">
        <v>51</v>
      </c>
      <c r="F19" s="59"/>
    </row>
    <row r="20" spans="1:6" x14ac:dyDescent="0.25">
      <c r="A20" s="63">
        <v>1</v>
      </c>
      <c r="B20" s="63">
        <v>12</v>
      </c>
      <c r="C20" s="34">
        <v>250</v>
      </c>
      <c r="E20" s="59" t="s">
        <v>52</v>
      </c>
    </row>
    <row r="21" spans="1:6" x14ac:dyDescent="0.25">
      <c r="A21" s="63">
        <v>1</v>
      </c>
      <c r="B21" s="63">
        <v>13</v>
      </c>
      <c r="C21" s="34">
        <v>250</v>
      </c>
      <c r="E21" s="59" t="s">
        <v>53</v>
      </c>
    </row>
    <row r="22" spans="1:6" x14ac:dyDescent="0.25">
      <c r="A22" s="63">
        <v>1</v>
      </c>
      <c r="B22" s="63">
        <v>14</v>
      </c>
      <c r="C22" s="34">
        <v>250</v>
      </c>
    </row>
    <row r="23" spans="1:6" x14ac:dyDescent="0.25">
      <c r="A23" s="63">
        <v>1</v>
      </c>
      <c r="B23" s="63">
        <v>15</v>
      </c>
      <c r="C23" s="34">
        <v>240</v>
      </c>
      <c r="E23" s="59" t="s">
        <v>54</v>
      </c>
    </row>
    <row r="24" spans="1:6" x14ac:dyDescent="0.25">
      <c r="A24" s="63">
        <v>1</v>
      </c>
      <c r="B24" s="63">
        <v>16</v>
      </c>
      <c r="C24" s="34">
        <v>250</v>
      </c>
      <c r="E24" s="59" t="s">
        <v>422</v>
      </c>
    </row>
    <row r="25" spans="1:6" x14ac:dyDescent="0.25">
      <c r="A25" s="63">
        <v>1</v>
      </c>
      <c r="B25" s="63">
        <v>17</v>
      </c>
      <c r="C25" s="34">
        <v>225</v>
      </c>
    </row>
    <row r="26" spans="1:6" x14ac:dyDescent="0.25">
      <c r="A26" s="63">
        <v>1</v>
      </c>
      <c r="B26" s="63">
        <v>18</v>
      </c>
      <c r="C26" s="34">
        <v>250</v>
      </c>
    </row>
    <row r="27" spans="1:6" ht="15.75" x14ac:dyDescent="0.25">
      <c r="A27" s="63">
        <v>1</v>
      </c>
      <c r="B27" s="63">
        <v>19</v>
      </c>
      <c r="C27" s="34">
        <v>0</v>
      </c>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4385</v>
      </c>
      <c r="D39" s="59" t="s">
        <v>56</v>
      </c>
    </row>
    <row r="40" spans="1:5" x14ac:dyDescent="0.25">
      <c r="A40" s="62">
        <f>SUM(A9:A38)</f>
        <v>19</v>
      </c>
      <c r="B40" s="59" t="s">
        <v>57</v>
      </c>
      <c r="C40" s="59"/>
    </row>
    <row r="41" spans="1:5" x14ac:dyDescent="0.25">
      <c r="A41" s="59"/>
      <c r="B41" s="62">
        <f>C39/A40</f>
        <v>230.78947368421052</v>
      </c>
      <c r="C41" s="59" t="s">
        <v>58</v>
      </c>
    </row>
    <row r="42" spans="1:5" x14ac:dyDescent="0.25">
      <c r="A42" s="59"/>
      <c r="B42" s="59"/>
      <c r="C42" s="59"/>
      <c r="D42" s="63">
        <v>250</v>
      </c>
      <c r="E42" s="59" t="s">
        <v>59</v>
      </c>
    </row>
    <row r="43" spans="1:5" x14ac:dyDescent="0.25">
      <c r="A43" s="59"/>
      <c r="B43" s="59"/>
      <c r="C43" s="59"/>
      <c r="D43" s="65">
        <f>B41/D42</f>
        <v>0.92315789473684207</v>
      </c>
      <c r="E43" s="59" t="s">
        <v>60</v>
      </c>
    </row>
    <row r="44" spans="1:5" ht="15.75" x14ac:dyDescent="0.25">
      <c r="A44" s="120"/>
    </row>
    <row r="45" spans="1:5" ht="15.75" x14ac:dyDescent="0.25">
      <c r="A45" s="120" t="s">
        <v>166</v>
      </c>
    </row>
  </sheetData>
  <pageMargins left="0.7" right="0.7" top="0.75" bottom="0.75" header="0.3" footer="0.3"/>
  <pageSetup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J63"/>
  <sheetViews>
    <sheetView topLeftCell="A20" workbookViewId="0">
      <selection activeCell="E42" sqref="E42"/>
    </sheetView>
  </sheetViews>
  <sheetFormatPr defaultRowHeight="15" x14ac:dyDescent="0.25"/>
  <cols>
    <col min="8" max="8" width="9.7109375" bestFit="1" customWidth="1"/>
  </cols>
  <sheetData>
    <row r="1" spans="1:9" ht="15.75" x14ac:dyDescent="0.25">
      <c r="A1" s="120" t="s">
        <v>166</v>
      </c>
    </row>
    <row r="2" spans="1:9" ht="15.75" x14ac:dyDescent="0.25">
      <c r="A2" s="122"/>
    </row>
    <row r="3" spans="1:9" ht="18" customHeight="1" x14ac:dyDescent="0.25">
      <c r="A3" s="457" t="s">
        <v>167</v>
      </c>
      <c r="B3" s="457"/>
      <c r="C3" s="457"/>
      <c r="D3" s="457"/>
      <c r="E3" s="457"/>
      <c r="F3" s="457"/>
      <c r="G3" s="457"/>
      <c r="H3" s="457"/>
      <c r="I3" s="457"/>
    </row>
    <row r="4" spans="1:9" ht="15.75" x14ac:dyDescent="0.25">
      <c r="A4" s="122"/>
    </row>
    <row r="5" spans="1:9" ht="129.75" customHeight="1" x14ac:dyDescent="0.25">
      <c r="A5" s="456" t="s">
        <v>168</v>
      </c>
      <c r="B5" s="456"/>
      <c r="C5" s="456"/>
      <c r="D5" s="456"/>
      <c r="E5" s="456"/>
      <c r="F5" s="456"/>
      <c r="G5" s="456"/>
      <c r="H5" s="456"/>
      <c r="I5" s="456"/>
    </row>
    <row r="6" spans="1:9" ht="15.75" x14ac:dyDescent="0.25">
      <c r="A6" s="121"/>
    </row>
    <row r="7" spans="1:9" ht="33" customHeight="1" x14ac:dyDescent="0.25">
      <c r="A7" s="457" t="s">
        <v>169</v>
      </c>
      <c r="B7" s="457"/>
      <c r="C7" s="457"/>
      <c r="D7" s="457"/>
      <c r="E7" s="457"/>
      <c r="F7" s="457"/>
      <c r="G7" s="457"/>
      <c r="H7" s="457"/>
      <c r="I7" s="457"/>
    </row>
    <row r="8" spans="1:9" ht="15.75" x14ac:dyDescent="0.25">
      <c r="A8" s="121"/>
    </row>
    <row r="9" spans="1:9" s="57" customFormat="1" ht="33" customHeight="1" x14ac:dyDescent="0.25">
      <c r="A9" s="457" t="s">
        <v>170</v>
      </c>
      <c r="B9" s="457"/>
      <c r="C9" s="457"/>
      <c r="D9" s="457"/>
      <c r="E9" s="457"/>
      <c r="F9" s="457"/>
      <c r="G9" s="457"/>
      <c r="H9" s="457"/>
      <c r="I9" s="457"/>
    </row>
    <row r="10" spans="1:9" ht="15.75" x14ac:dyDescent="0.25">
      <c r="A10" s="121"/>
    </row>
    <row r="11" spans="1:9" ht="15.75" x14ac:dyDescent="0.25">
      <c r="A11" s="123" t="s">
        <v>148</v>
      </c>
    </row>
    <row r="12" spans="1:9" ht="15.75" x14ac:dyDescent="0.25">
      <c r="A12" s="124" t="s">
        <v>171</v>
      </c>
      <c r="H12" s="125">
        <v>25</v>
      </c>
      <c r="I12" t="s">
        <v>165</v>
      </c>
    </row>
    <row r="13" spans="1:9" ht="15.75" x14ac:dyDescent="0.25">
      <c r="A13" s="124" t="s">
        <v>172</v>
      </c>
      <c r="H13" s="125">
        <v>75</v>
      </c>
      <c r="I13" s="57" t="s">
        <v>165</v>
      </c>
    </row>
    <row r="14" spans="1:9" ht="15.75" x14ac:dyDescent="0.25">
      <c r="A14" s="124" t="s">
        <v>173</v>
      </c>
      <c r="H14" s="125">
        <v>75</v>
      </c>
      <c r="I14" s="57" t="s">
        <v>165</v>
      </c>
    </row>
    <row r="15" spans="1:9" ht="16.5" thickBot="1" x14ac:dyDescent="0.3">
      <c r="A15" s="124" t="s">
        <v>174</v>
      </c>
      <c r="H15" s="125">
        <v>25</v>
      </c>
      <c r="I15" s="57" t="s">
        <v>165</v>
      </c>
    </row>
    <row r="16" spans="1:9" ht="16.5" thickBot="1" x14ac:dyDescent="0.3">
      <c r="A16" s="130" t="s">
        <v>155</v>
      </c>
      <c r="B16" s="131"/>
      <c r="C16" s="131"/>
      <c r="D16" s="131"/>
      <c r="E16" s="131"/>
      <c r="F16" s="131"/>
      <c r="G16" s="131"/>
      <c r="H16" s="131">
        <v>200</v>
      </c>
      <c r="I16" s="132" t="s">
        <v>165</v>
      </c>
    </row>
    <row r="18" spans="1:10" ht="18.75" x14ac:dyDescent="0.25">
      <c r="A18" s="128" t="s">
        <v>75</v>
      </c>
    </row>
    <row r="19" spans="1:10" s="57" customFormat="1" ht="21" x14ac:dyDescent="0.35">
      <c r="A19" s="61" t="s">
        <v>388</v>
      </c>
      <c r="B19" s="59"/>
      <c r="C19" s="59"/>
    </row>
    <row r="20" spans="1:10" s="57" customFormat="1" x14ac:dyDescent="0.25">
      <c r="A20" s="59"/>
      <c r="B20" s="63">
        <v>9.1</v>
      </c>
      <c r="C20" s="59" t="s">
        <v>34</v>
      </c>
      <c r="E20" s="57" t="s">
        <v>389</v>
      </c>
    </row>
    <row r="21" spans="1:10" s="57" customFormat="1" x14ac:dyDescent="0.25">
      <c r="A21" s="59"/>
      <c r="B21" s="63" t="s">
        <v>73</v>
      </c>
      <c r="C21" s="59" t="s">
        <v>36</v>
      </c>
    </row>
    <row r="22" spans="1:10" s="57" customFormat="1" x14ac:dyDescent="0.25">
      <c r="A22" s="59"/>
      <c r="B22" s="36" t="s">
        <v>37</v>
      </c>
      <c r="C22" s="59"/>
      <c r="D22" s="37" t="s">
        <v>390</v>
      </c>
      <c r="E22" s="64"/>
      <c r="F22" s="64"/>
      <c r="G22" s="64"/>
      <c r="H22" s="64"/>
      <c r="I22" s="64"/>
      <c r="J22" s="64"/>
    </row>
    <row r="23" spans="1:10" s="57" customFormat="1" x14ac:dyDescent="0.25">
      <c r="A23" s="59"/>
      <c r="B23" s="39"/>
      <c r="C23" s="59"/>
    </row>
    <row r="24" spans="1:10" s="57" customFormat="1" x14ac:dyDescent="0.25">
      <c r="A24" s="59"/>
      <c r="B24" s="59"/>
      <c r="C24" s="59"/>
      <c r="F24" s="37" t="s">
        <v>39</v>
      </c>
      <c r="G24" s="37"/>
      <c r="H24" s="37" t="s">
        <v>391</v>
      </c>
      <c r="I24" s="37"/>
      <c r="J24" s="37"/>
    </row>
    <row r="25" spans="1:10" s="57" customFormat="1" ht="26.25" x14ac:dyDescent="0.25">
      <c r="A25" s="58" t="s">
        <v>31</v>
      </c>
      <c r="B25" s="58" t="s">
        <v>30</v>
      </c>
      <c r="C25" s="58" t="s">
        <v>32</v>
      </c>
    </row>
    <row r="26" spans="1:10" s="57" customFormat="1" x14ac:dyDescent="0.25">
      <c r="A26" s="59"/>
      <c r="B26" s="60" t="s">
        <v>41</v>
      </c>
      <c r="C26" s="60" t="s">
        <v>23</v>
      </c>
    </row>
    <row r="27" spans="1:10" s="57" customFormat="1" x14ac:dyDescent="0.25">
      <c r="A27" s="63"/>
      <c r="B27" s="63">
        <v>1</v>
      </c>
      <c r="C27" s="66">
        <v>175</v>
      </c>
      <c r="E27" s="59" t="s">
        <v>42</v>
      </c>
      <c r="F27" s="59"/>
    </row>
    <row r="28" spans="1:10" s="57" customFormat="1" x14ac:dyDescent="0.25">
      <c r="A28" s="63"/>
      <c r="B28" s="63">
        <v>2</v>
      </c>
      <c r="C28" s="66">
        <v>174</v>
      </c>
      <c r="E28" s="59" t="s">
        <v>43</v>
      </c>
      <c r="F28" s="59"/>
    </row>
    <row r="29" spans="1:10" s="57" customFormat="1" x14ac:dyDescent="0.25">
      <c r="A29" s="63"/>
      <c r="B29" s="63">
        <v>3</v>
      </c>
      <c r="C29" s="66">
        <v>168</v>
      </c>
      <c r="E29" s="59" t="s">
        <v>44</v>
      </c>
      <c r="F29" s="59"/>
    </row>
    <row r="30" spans="1:10" s="57" customFormat="1" x14ac:dyDescent="0.25">
      <c r="A30" s="63"/>
      <c r="B30" s="63">
        <v>4</v>
      </c>
      <c r="C30" s="66">
        <v>179</v>
      </c>
      <c r="E30" s="59"/>
      <c r="F30" s="59"/>
    </row>
    <row r="31" spans="1:10" s="57" customFormat="1" x14ac:dyDescent="0.25">
      <c r="A31" s="63"/>
      <c r="B31" s="63">
        <v>5</v>
      </c>
      <c r="C31" s="66">
        <v>188</v>
      </c>
      <c r="E31" s="59" t="s">
        <v>45</v>
      </c>
      <c r="F31" s="59"/>
    </row>
    <row r="32" spans="1:10" s="57" customFormat="1" x14ac:dyDescent="0.25">
      <c r="A32" s="63"/>
      <c r="B32" s="63">
        <v>6</v>
      </c>
      <c r="C32" s="66">
        <v>190</v>
      </c>
      <c r="E32" s="59" t="s">
        <v>46</v>
      </c>
      <c r="F32" s="59"/>
    </row>
    <row r="33" spans="1:6" s="57" customFormat="1" x14ac:dyDescent="0.25">
      <c r="A33" s="63"/>
      <c r="B33" s="63">
        <v>7</v>
      </c>
      <c r="C33" s="66">
        <v>187</v>
      </c>
      <c r="E33" s="59" t="s">
        <v>47</v>
      </c>
      <c r="F33" s="59"/>
    </row>
    <row r="34" spans="1:6" s="57" customFormat="1" x14ac:dyDescent="0.25">
      <c r="A34" s="63"/>
      <c r="B34" s="63">
        <v>8</v>
      </c>
      <c r="C34" s="66">
        <v>194</v>
      </c>
      <c r="E34" s="59" t="s">
        <v>48</v>
      </c>
      <c r="F34" s="59"/>
    </row>
    <row r="35" spans="1:6" s="57" customFormat="1" x14ac:dyDescent="0.25">
      <c r="A35" s="63"/>
      <c r="B35" s="63">
        <v>9</v>
      </c>
      <c r="C35" s="66">
        <v>180</v>
      </c>
      <c r="E35" s="59" t="s">
        <v>49</v>
      </c>
      <c r="F35" s="59"/>
    </row>
    <row r="36" spans="1:6" s="57" customFormat="1" x14ac:dyDescent="0.25">
      <c r="A36" s="63"/>
      <c r="B36" s="63">
        <v>10</v>
      </c>
      <c r="C36" s="66">
        <v>180</v>
      </c>
      <c r="E36" s="59" t="s">
        <v>50</v>
      </c>
      <c r="F36" s="59"/>
    </row>
    <row r="37" spans="1:6" s="57" customFormat="1" x14ac:dyDescent="0.25">
      <c r="A37" s="63"/>
      <c r="B37" s="63">
        <v>11</v>
      </c>
      <c r="C37" s="66">
        <v>179</v>
      </c>
      <c r="E37" s="59" t="s">
        <v>51</v>
      </c>
      <c r="F37" s="59"/>
    </row>
    <row r="38" spans="1:6" s="57" customFormat="1" x14ac:dyDescent="0.25">
      <c r="A38" s="63"/>
      <c r="B38" s="63">
        <v>12</v>
      </c>
      <c r="C38" s="66">
        <v>178</v>
      </c>
      <c r="E38" s="59" t="s">
        <v>52</v>
      </c>
    </row>
    <row r="39" spans="1:6" s="57" customFormat="1" x14ac:dyDescent="0.25">
      <c r="A39" s="63"/>
      <c r="B39" s="63">
        <v>13</v>
      </c>
      <c r="C39" s="66">
        <v>181</v>
      </c>
      <c r="E39" s="59" t="s">
        <v>53</v>
      </c>
    </row>
    <row r="40" spans="1:6" s="57" customFormat="1" x14ac:dyDescent="0.25">
      <c r="A40" s="63"/>
      <c r="B40" s="63">
        <v>14</v>
      </c>
      <c r="C40" s="66">
        <v>190</v>
      </c>
    </row>
    <row r="41" spans="1:6" s="57" customFormat="1" x14ac:dyDescent="0.25">
      <c r="A41" s="63"/>
      <c r="B41" s="63">
        <v>15</v>
      </c>
      <c r="C41" s="66">
        <v>184</v>
      </c>
      <c r="E41" s="59" t="s">
        <v>54</v>
      </c>
    </row>
    <row r="42" spans="1:6" s="57" customFormat="1" x14ac:dyDescent="0.25">
      <c r="A42" s="63"/>
      <c r="B42" s="63">
        <v>16</v>
      </c>
      <c r="C42" s="66">
        <v>188</v>
      </c>
      <c r="E42" s="59" t="s">
        <v>422</v>
      </c>
    </row>
    <row r="43" spans="1:6" s="57" customFormat="1" x14ac:dyDescent="0.25">
      <c r="A43" s="63"/>
      <c r="B43" s="63">
        <v>17</v>
      </c>
      <c r="C43" s="66">
        <v>194</v>
      </c>
    </row>
    <row r="44" spans="1:6" s="57" customFormat="1" x14ac:dyDescent="0.25">
      <c r="A44" s="63"/>
      <c r="B44" s="63">
        <v>18</v>
      </c>
      <c r="C44" s="66">
        <v>193</v>
      </c>
    </row>
    <row r="45" spans="1:6" s="57" customFormat="1" ht="15.75" x14ac:dyDescent="0.25">
      <c r="A45" s="63"/>
      <c r="B45" s="63">
        <v>19</v>
      </c>
      <c r="C45" s="66">
        <v>198</v>
      </c>
      <c r="E45" s="42"/>
    </row>
    <row r="46" spans="1:6" s="57" customFormat="1" ht="15.75" x14ac:dyDescent="0.25">
      <c r="A46" s="63"/>
      <c r="B46" s="63">
        <v>20</v>
      </c>
      <c r="C46" s="66">
        <v>193</v>
      </c>
      <c r="E46" s="42"/>
    </row>
    <row r="47" spans="1:6" s="57" customFormat="1" ht="15.75" x14ac:dyDescent="0.25">
      <c r="A47" s="63"/>
      <c r="B47" s="63"/>
      <c r="C47" s="30"/>
      <c r="E47" s="42"/>
    </row>
    <row r="48" spans="1:6" s="57" customFormat="1" ht="15.75" x14ac:dyDescent="0.25">
      <c r="A48" s="63"/>
      <c r="B48" s="63"/>
      <c r="C48" s="30"/>
      <c r="E48" s="42"/>
    </row>
    <row r="49" spans="1:5" s="57" customFormat="1" ht="15.75" x14ac:dyDescent="0.25">
      <c r="A49" s="63"/>
      <c r="B49" s="63"/>
      <c r="C49" s="67"/>
      <c r="E49" s="42"/>
    </row>
    <row r="50" spans="1:5" s="57" customFormat="1" x14ac:dyDescent="0.25">
      <c r="A50" s="63"/>
      <c r="B50" s="63"/>
      <c r="C50" s="67"/>
    </row>
    <row r="51" spans="1:5" s="57" customFormat="1" x14ac:dyDescent="0.25">
      <c r="A51" s="63"/>
      <c r="B51" s="63"/>
      <c r="C51" s="67"/>
    </row>
    <row r="52" spans="1:5" s="57" customFormat="1" x14ac:dyDescent="0.25">
      <c r="A52" s="63"/>
      <c r="B52" s="63"/>
      <c r="C52" s="67"/>
    </row>
    <row r="53" spans="1:5" s="57" customFormat="1" x14ac:dyDescent="0.25">
      <c r="A53" s="63"/>
      <c r="B53" s="63"/>
      <c r="C53" s="67"/>
    </row>
    <row r="54" spans="1:5" s="57" customFormat="1" x14ac:dyDescent="0.25">
      <c r="A54" s="63"/>
      <c r="B54" s="63"/>
      <c r="C54" s="67"/>
    </row>
    <row r="55" spans="1:5" s="57" customFormat="1" x14ac:dyDescent="0.25">
      <c r="A55" s="63"/>
      <c r="B55" s="63"/>
      <c r="C55" s="68"/>
    </row>
    <row r="56" spans="1:5" s="57" customFormat="1" x14ac:dyDescent="0.25">
      <c r="A56" s="63"/>
      <c r="B56" s="63"/>
      <c r="C56" s="68"/>
    </row>
    <row r="57" spans="1:5" s="57" customFormat="1" x14ac:dyDescent="0.25">
      <c r="A57" s="59"/>
      <c r="B57" s="59"/>
      <c r="C57" s="62">
        <f>SUM(C27:C56)</f>
        <v>3693</v>
      </c>
      <c r="D57" s="59" t="s">
        <v>56</v>
      </c>
    </row>
    <row r="58" spans="1:5" s="57" customFormat="1" x14ac:dyDescent="0.25">
      <c r="A58" s="62">
        <v>20</v>
      </c>
      <c r="B58" s="59" t="s">
        <v>57</v>
      </c>
      <c r="C58" s="59"/>
    </row>
    <row r="59" spans="1:5" s="57" customFormat="1" x14ac:dyDescent="0.25">
      <c r="A59" s="59"/>
      <c r="B59" s="62">
        <f>C57/A58</f>
        <v>184.65</v>
      </c>
      <c r="C59" s="59" t="s">
        <v>58</v>
      </c>
    </row>
    <row r="60" spans="1:5" s="57" customFormat="1" x14ac:dyDescent="0.25">
      <c r="A60" s="59"/>
      <c r="B60" s="59"/>
      <c r="C60" s="59"/>
      <c r="D60" s="63">
        <v>200</v>
      </c>
      <c r="E60" s="59" t="s">
        <v>59</v>
      </c>
    </row>
    <row r="61" spans="1:5" s="57" customFormat="1" x14ac:dyDescent="0.25">
      <c r="A61" s="59"/>
      <c r="B61" s="59"/>
      <c r="C61" s="59"/>
      <c r="D61" s="65">
        <f>B59/D60</f>
        <v>0.92325000000000002</v>
      </c>
      <c r="E61" s="59" t="s">
        <v>60</v>
      </c>
    </row>
    <row r="62" spans="1:5" s="57" customFormat="1" ht="15.75" x14ac:dyDescent="0.25">
      <c r="A62" s="120"/>
    </row>
    <row r="63" spans="1:5" ht="15.75" x14ac:dyDescent="0.25">
      <c r="A63" s="120"/>
    </row>
  </sheetData>
  <mergeCells count="4">
    <mergeCell ref="A3:I3"/>
    <mergeCell ref="A5:I5"/>
    <mergeCell ref="A7:I7"/>
    <mergeCell ref="A9:I9"/>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37" zoomScale="85" zoomScaleNormal="85" workbookViewId="0">
      <selection activeCell="N52" sqref="N52"/>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9.1999999999999993</v>
      </c>
      <c r="C2" s="59" t="s">
        <v>34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384</v>
      </c>
      <c r="C3" s="59" t="s">
        <v>36</v>
      </c>
      <c r="D3" s="57"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7">
        <v>395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67">
        <v>425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67">
        <v>360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7">
        <v>400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7">
        <v>395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7">
        <v>385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7">
        <v>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67"/>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67"/>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67"/>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8"/>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2360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337.14285714285717</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400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0.84285714285714297</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166</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1641473" r:id="rId4">
          <objectPr defaultSize="0" r:id="rId5">
            <anchor moveWithCells="1">
              <from>
                <xdr:col>1</xdr:col>
                <xdr:colOff>0</xdr:colOff>
                <xdr:row>46</xdr:row>
                <xdr:rowOff>0</xdr:rowOff>
              </from>
              <to>
                <xdr:col>10</xdr:col>
                <xdr:colOff>361950</xdr:colOff>
                <xdr:row>58</xdr:row>
                <xdr:rowOff>180975</xdr:rowOff>
              </to>
            </anchor>
          </objectPr>
        </oleObject>
      </mc:Choice>
      <mc:Fallback>
        <oleObject progId="Word.Document.12" shapeId="1641473" r:id="rId4"/>
      </mc:Fallback>
    </mc:AlternateContent>
  </oleObjects>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37" zoomScale="85" zoomScaleNormal="85" workbookViewId="0">
      <selection activeCell="O46" sqref="O46"/>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9.1999999999999993</v>
      </c>
      <c r="C2" s="59" t="s">
        <v>34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384</v>
      </c>
      <c r="C3" s="59" t="s">
        <v>36</v>
      </c>
      <c r="D3" s="57"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7">
        <v>395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67">
        <v>425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67">
        <v>360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7">
        <v>400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7">
        <v>395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7">
        <v>385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7">
        <v>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67"/>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67"/>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67"/>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8"/>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2360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337.14285714285717</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400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0.84285714285714297</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166</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1159169" r:id="rId4">
          <objectPr defaultSize="0" r:id="rId5">
            <anchor moveWithCells="1">
              <from>
                <xdr:col>1</xdr:col>
                <xdr:colOff>0</xdr:colOff>
                <xdr:row>46</xdr:row>
                <xdr:rowOff>0</xdr:rowOff>
              </from>
              <to>
                <xdr:col>10</xdr:col>
                <xdr:colOff>361950</xdr:colOff>
                <xdr:row>58</xdr:row>
                <xdr:rowOff>180975</xdr:rowOff>
              </to>
            </anchor>
          </objectPr>
        </oleObject>
      </mc:Choice>
      <mc:Fallback>
        <oleObject progId="Word.Document.12" shapeId="1159169" r:id="rId4"/>
      </mc:Fallback>
    </mc:AlternateContent>
  </oleObjects>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10" zoomScale="85" zoomScaleNormal="85" workbookViewId="0">
      <selection activeCell="L12" sqref="L12"/>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9.1999999999999993</v>
      </c>
      <c r="C2" s="59" t="s">
        <v>34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384</v>
      </c>
      <c r="C3" s="59" t="s">
        <v>36</v>
      </c>
      <c r="D3" s="57"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7">
        <v>395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67">
        <v>425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67">
        <v>360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7">
        <v>400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7">
        <v>395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7">
        <v>385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7">
        <v>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67"/>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67"/>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67"/>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8"/>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2360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337.14285714285717</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400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0.84285714285714297</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166</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856066" r:id="rId4">
          <objectPr defaultSize="0" r:id="rId5">
            <anchor moveWithCells="1">
              <from>
                <xdr:col>1</xdr:col>
                <xdr:colOff>0</xdr:colOff>
                <xdr:row>46</xdr:row>
                <xdr:rowOff>0</xdr:rowOff>
              </from>
              <to>
                <xdr:col>10</xdr:col>
                <xdr:colOff>361950</xdr:colOff>
                <xdr:row>58</xdr:row>
                <xdr:rowOff>180975</xdr:rowOff>
              </to>
            </anchor>
          </objectPr>
        </oleObject>
      </mc:Choice>
      <mc:Fallback>
        <oleObject progId="Word.Document.12" shapeId="856066"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84"/>
  <sheetViews>
    <sheetView topLeftCell="A52" workbookViewId="0">
      <selection activeCell="L51" sqref="L51"/>
    </sheetView>
  </sheetViews>
  <sheetFormatPr defaultColWidth="9.140625" defaultRowHeight="18.75" x14ac:dyDescent="0.3"/>
  <cols>
    <col min="1" max="1" width="7" style="57" customWidth="1"/>
    <col min="2" max="2" width="8.28515625" style="57" customWidth="1"/>
    <col min="3" max="3" width="10.28515625" style="57" customWidth="1"/>
    <col min="4" max="4" width="7.7109375"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v>
      </c>
      <c r="C2" s="59" t="s">
        <v>34</v>
      </c>
      <c r="D2" s="187" t="s">
        <v>431</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424</v>
      </c>
      <c r="C3" s="59" t="s">
        <v>36</v>
      </c>
      <c r="D3" s="187" t="s">
        <v>429</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426</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430</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67">
        <v>225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67">
        <v>225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67">
        <v>237</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67">
        <v>160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67">
        <v>215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67">
        <v>190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67">
        <v>250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67">
        <v>250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67">
        <v>200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67">
        <v>223</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67">
        <v>190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67">
        <v>25</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67">
        <v>230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67">
        <v>245</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67">
        <v>182</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67">
        <v>250</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56"/>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56"/>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56"/>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56"/>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56"/>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56"/>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56"/>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56"/>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56"/>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56"/>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3297</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16</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206.0625</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250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0.82425000000000004</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235</v>
      </c>
    </row>
    <row r="46" spans="1:29" x14ac:dyDescent="0.3">
      <c r="A46" s="460"/>
      <c r="B46" s="460"/>
      <c r="C46" s="460"/>
      <c r="D46" s="460"/>
      <c r="E46" s="460"/>
      <c r="F46" s="460"/>
      <c r="G46" s="460"/>
      <c r="H46" s="460"/>
      <c r="I46" s="460"/>
      <c r="J46" s="460"/>
    </row>
    <row r="47" spans="1:29" x14ac:dyDescent="0.3">
      <c r="A47" s="198"/>
      <c r="B47" s="71"/>
      <c r="C47" s="71"/>
      <c r="D47" s="71"/>
      <c r="E47" s="71"/>
      <c r="F47" s="71"/>
      <c r="G47" s="71"/>
      <c r="H47" s="71"/>
      <c r="I47" s="199"/>
      <c r="J47" s="200"/>
    </row>
    <row r="48" spans="1:29" ht="132" customHeight="1" x14ac:dyDescent="0.3">
      <c r="A48" s="461"/>
      <c r="B48" s="461"/>
      <c r="C48" s="461"/>
      <c r="D48" s="461"/>
      <c r="E48" s="461"/>
      <c r="F48" s="461"/>
      <c r="G48" s="461"/>
      <c r="H48" s="461"/>
      <c r="I48" s="461"/>
      <c r="J48" s="461"/>
    </row>
    <row r="49" spans="1:10" x14ac:dyDescent="0.3">
      <c r="A49" s="198"/>
      <c r="B49" s="71"/>
      <c r="C49" s="71"/>
      <c r="D49" s="71"/>
      <c r="E49" s="71"/>
      <c r="F49" s="71"/>
      <c r="G49" s="71"/>
      <c r="H49" s="71"/>
      <c r="I49" s="199"/>
      <c r="J49" s="200"/>
    </row>
    <row r="50" spans="1:10" ht="61.5" customHeight="1" x14ac:dyDescent="0.3">
      <c r="A50" s="460"/>
      <c r="B50" s="460"/>
      <c r="C50" s="460"/>
      <c r="D50" s="460"/>
      <c r="E50" s="460"/>
      <c r="F50" s="460"/>
      <c r="G50" s="460"/>
      <c r="H50" s="460"/>
      <c r="I50" s="460"/>
      <c r="J50" s="460"/>
    </row>
    <row r="51" spans="1:10" x14ac:dyDescent="0.3">
      <c r="A51" s="198"/>
      <c r="B51" s="71"/>
      <c r="C51" s="71"/>
      <c r="D51" s="71"/>
      <c r="E51" s="71"/>
      <c r="F51" s="71"/>
      <c r="G51" s="71"/>
      <c r="H51" s="71"/>
      <c r="I51" s="199"/>
      <c r="J51" s="200"/>
    </row>
    <row r="52" spans="1:10" ht="40.5" customHeight="1" x14ac:dyDescent="0.3">
      <c r="A52" s="460"/>
      <c r="B52" s="460"/>
      <c r="C52" s="460"/>
      <c r="D52" s="460"/>
      <c r="E52" s="460"/>
      <c r="F52" s="460"/>
      <c r="G52" s="460"/>
      <c r="H52" s="460"/>
      <c r="I52" s="460"/>
      <c r="J52" s="460"/>
    </row>
    <row r="53" spans="1:10" x14ac:dyDescent="0.3">
      <c r="A53" s="198"/>
      <c r="B53" s="71"/>
      <c r="C53" s="71"/>
      <c r="D53" s="71"/>
      <c r="E53" s="71"/>
      <c r="F53" s="71"/>
      <c r="G53" s="71"/>
      <c r="H53" s="71"/>
      <c r="I53" s="199"/>
      <c r="J53" s="200"/>
    </row>
    <row r="54" spans="1:10" x14ac:dyDescent="0.3">
      <c r="A54" s="198"/>
      <c r="B54" s="71"/>
      <c r="C54" s="71"/>
      <c r="D54" s="71"/>
      <c r="E54" s="71"/>
      <c r="F54" s="71"/>
      <c r="G54" s="71"/>
      <c r="H54" s="71"/>
      <c r="I54" s="199"/>
      <c r="J54" s="200"/>
    </row>
    <row r="55" spans="1:10" x14ac:dyDescent="0.3">
      <c r="A55" s="459"/>
      <c r="B55" s="459"/>
      <c r="C55" s="459"/>
      <c r="D55" s="459"/>
      <c r="E55" s="458"/>
      <c r="F55" s="458"/>
      <c r="G55" s="458"/>
      <c r="H55" s="458"/>
      <c r="I55" s="199"/>
      <c r="J55" s="200"/>
    </row>
    <row r="56" spans="1:10" x14ac:dyDescent="0.3">
      <c r="A56" s="144"/>
      <c r="B56" s="144"/>
      <c r="C56" s="144"/>
      <c r="D56" s="144"/>
      <c r="E56" s="145"/>
      <c r="F56" s="145"/>
      <c r="G56" s="145"/>
      <c r="H56" s="145"/>
      <c r="I56" s="199"/>
      <c r="J56" s="200"/>
    </row>
    <row r="57" spans="1:10" x14ac:dyDescent="0.3">
      <c r="A57" s="459"/>
      <c r="B57" s="459"/>
      <c r="C57" s="459"/>
      <c r="D57" s="459"/>
      <c r="E57" s="458"/>
      <c r="F57" s="458"/>
      <c r="G57" s="458"/>
      <c r="H57" s="458"/>
      <c r="I57" s="199"/>
      <c r="J57" s="200"/>
    </row>
    <row r="58" spans="1:10" x14ac:dyDescent="0.3">
      <c r="A58" s="459"/>
      <c r="B58" s="459"/>
      <c r="C58" s="459"/>
      <c r="D58" s="459"/>
      <c r="E58" s="458"/>
      <c r="F58" s="458"/>
      <c r="G58" s="458"/>
      <c r="H58" s="458"/>
      <c r="I58" s="199"/>
      <c r="J58" s="200"/>
    </row>
    <row r="59" spans="1:10" ht="46.5" customHeight="1" x14ac:dyDescent="0.3">
      <c r="A59" s="459"/>
      <c r="B59" s="459"/>
      <c r="C59" s="459"/>
      <c r="D59" s="459"/>
      <c r="E59" s="458"/>
      <c r="F59" s="458"/>
      <c r="G59" s="458"/>
      <c r="H59" s="458"/>
      <c r="I59" s="199"/>
      <c r="J59" s="200"/>
    </row>
    <row r="60" spans="1:10" x14ac:dyDescent="0.3">
      <c r="A60" s="459"/>
      <c r="B60" s="459"/>
      <c r="C60" s="459"/>
      <c r="D60" s="459"/>
      <c r="E60" s="458"/>
      <c r="F60" s="458"/>
      <c r="G60" s="458"/>
      <c r="H60" s="458"/>
      <c r="I60" s="199"/>
      <c r="J60" s="200"/>
    </row>
    <row r="61" spans="1:10" x14ac:dyDescent="0.3">
      <c r="A61" s="459"/>
      <c r="B61" s="459"/>
      <c r="C61" s="459"/>
      <c r="D61" s="459"/>
      <c r="E61" s="458"/>
      <c r="F61" s="458"/>
      <c r="G61" s="458"/>
      <c r="H61" s="458"/>
      <c r="I61" s="199"/>
      <c r="J61" s="200"/>
    </row>
    <row r="62" spans="1:10" x14ac:dyDescent="0.3">
      <c r="A62" s="459"/>
      <c r="B62" s="459"/>
      <c r="C62" s="459"/>
      <c r="D62" s="459"/>
      <c r="E62" s="458"/>
      <c r="F62" s="458"/>
      <c r="G62" s="458"/>
      <c r="H62" s="458"/>
      <c r="I62" s="199"/>
      <c r="J62" s="200"/>
    </row>
    <row r="63" spans="1:10" x14ac:dyDescent="0.3">
      <c r="A63" s="459"/>
      <c r="B63" s="459"/>
      <c r="C63" s="459"/>
      <c r="D63" s="459"/>
      <c r="E63" s="458"/>
      <c r="F63" s="458"/>
      <c r="G63" s="458"/>
      <c r="H63" s="458"/>
      <c r="I63" s="199"/>
      <c r="J63" s="200"/>
    </row>
    <row r="64" spans="1:10" x14ac:dyDescent="0.3">
      <c r="A64" s="459"/>
      <c r="B64" s="459"/>
      <c r="C64" s="459"/>
      <c r="D64" s="459"/>
      <c r="E64" s="458"/>
      <c r="F64" s="458"/>
      <c r="G64" s="458"/>
      <c r="H64" s="458"/>
      <c r="I64" s="199"/>
      <c r="J64" s="200"/>
    </row>
    <row r="65" spans="1:10" x14ac:dyDescent="0.3">
      <c r="A65" s="201"/>
      <c r="B65" s="201"/>
      <c r="C65" s="201"/>
      <c r="D65" s="201"/>
      <c r="E65" s="201"/>
      <c r="F65" s="201"/>
      <c r="G65" s="201"/>
      <c r="H65" s="201"/>
      <c r="I65" s="199"/>
      <c r="J65" s="200"/>
    </row>
    <row r="66" spans="1:10" x14ac:dyDescent="0.3">
      <c r="A66" s="202"/>
      <c r="B66" s="202"/>
      <c r="C66" s="202"/>
      <c r="D66" s="144"/>
      <c r="E66" s="458"/>
      <c r="F66" s="458"/>
      <c r="G66" s="458"/>
      <c r="H66" s="458"/>
      <c r="I66" s="199"/>
      <c r="J66" s="200"/>
    </row>
    <row r="67" spans="1:10" x14ac:dyDescent="0.3">
      <c r="A67" s="198"/>
      <c r="B67" s="71"/>
      <c r="C67" s="71"/>
      <c r="D67" s="71"/>
      <c r="E67" s="71"/>
      <c r="F67" s="71"/>
      <c r="G67" s="71"/>
      <c r="H67" s="71"/>
      <c r="I67" s="199"/>
      <c r="J67" s="200"/>
    </row>
    <row r="68" spans="1:10" x14ac:dyDescent="0.3">
      <c r="A68" s="198"/>
      <c r="B68" s="71"/>
      <c r="C68" s="71"/>
      <c r="D68" s="71"/>
      <c r="E68" s="71"/>
      <c r="F68" s="71"/>
      <c r="G68" s="71"/>
      <c r="H68" s="71"/>
      <c r="I68" s="199"/>
      <c r="J68" s="200"/>
    </row>
    <row r="69" spans="1:10" x14ac:dyDescent="0.3">
      <c r="A69" s="198"/>
      <c r="B69" s="71"/>
      <c r="C69" s="71"/>
      <c r="D69" s="71"/>
      <c r="E69" s="71"/>
      <c r="F69" s="71"/>
      <c r="G69" s="71"/>
      <c r="H69" s="71"/>
      <c r="I69" s="199"/>
      <c r="J69" s="200"/>
    </row>
    <row r="70" spans="1:10" x14ac:dyDescent="0.3">
      <c r="A70" s="198"/>
      <c r="B70" s="71"/>
      <c r="C70" s="71"/>
      <c r="D70" s="71"/>
      <c r="E70" s="71"/>
      <c r="F70" s="71"/>
      <c r="G70" s="71"/>
      <c r="H70" s="71"/>
      <c r="I70" s="199"/>
      <c r="J70" s="200"/>
    </row>
    <row r="71" spans="1:10" x14ac:dyDescent="0.3">
      <c r="A71" s="122"/>
      <c r="G71" s="57"/>
      <c r="H71" s="57"/>
    </row>
    <row r="72" spans="1:10" x14ac:dyDescent="0.3">
      <c r="A72" s="122"/>
      <c r="G72" s="57"/>
      <c r="H72" s="57"/>
    </row>
    <row r="73" spans="1:10" x14ac:dyDescent="0.3">
      <c r="A73" s="122"/>
      <c r="G73" s="57"/>
      <c r="H73" s="57"/>
    </row>
    <row r="74" spans="1:10" x14ac:dyDescent="0.3">
      <c r="A74" s="122"/>
      <c r="G74" s="57"/>
      <c r="H74" s="57"/>
    </row>
    <row r="75" spans="1:10" x14ac:dyDescent="0.3">
      <c r="A75" s="122"/>
      <c r="G75" s="57"/>
      <c r="H75" s="57"/>
    </row>
    <row r="76" spans="1:10" x14ac:dyDescent="0.3">
      <c r="A76" s="122"/>
      <c r="G76" s="57"/>
      <c r="H76" s="57"/>
    </row>
    <row r="77" spans="1:10" x14ac:dyDescent="0.3">
      <c r="A77" s="122"/>
      <c r="G77" s="57"/>
      <c r="H77" s="57"/>
    </row>
    <row r="78" spans="1:10" x14ac:dyDescent="0.3">
      <c r="A78" s="122"/>
      <c r="G78" s="57"/>
      <c r="H78" s="57"/>
    </row>
    <row r="79" spans="1:10" x14ac:dyDescent="0.3">
      <c r="A79" s="122"/>
      <c r="G79" s="57"/>
      <c r="H79" s="57"/>
    </row>
    <row r="80" spans="1:10" x14ac:dyDescent="0.3">
      <c r="A80" s="122"/>
      <c r="G80" s="57"/>
      <c r="H80" s="57"/>
    </row>
    <row r="81" spans="1:8" x14ac:dyDescent="0.3">
      <c r="A81" s="122"/>
      <c r="G81" s="57"/>
      <c r="H81" s="57"/>
    </row>
    <row r="82" spans="1:8" x14ac:dyDescent="0.3">
      <c r="A82" s="122"/>
      <c r="G82" s="57"/>
      <c r="H82" s="57"/>
    </row>
    <row r="83" spans="1:8" x14ac:dyDescent="0.3">
      <c r="A83" s="122"/>
      <c r="G83" s="57"/>
      <c r="H83" s="57"/>
    </row>
    <row r="84" spans="1:8" x14ac:dyDescent="0.3">
      <c r="A84" s="122"/>
      <c r="G84" s="57"/>
      <c r="H84" s="57"/>
    </row>
  </sheetData>
  <mergeCells count="33">
    <mergeCell ref="E66:F66"/>
    <mergeCell ref="G66:H66"/>
    <mergeCell ref="A63:D63"/>
    <mergeCell ref="E63:F63"/>
    <mergeCell ref="G63:H63"/>
    <mergeCell ref="A64:D64"/>
    <mergeCell ref="E64:F64"/>
    <mergeCell ref="G64:H64"/>
    <mergeCell ref="A61:D61"/>
    <mergeCell ref="E61:F61"/>
    <mergeCell ref="G61:H61"/>
    <mergeCell ref="A62:D62"/>
    <mergeCell ref="E62:F62"/>
    <mergeCell ref="G62:H62"/>
    <mergeCell ref="A59:D59"/>
    <mergeCell ref="E59:F59"/>
    <mergeCell ref="G59:H59"/>
    <mergeCell ref="A60:D60"/>
    <mergeCell ref="E60:F60"/>
    <mergeCell ref="G60:H60"/>
    <mergeCell ref="A57:D57"/>
    <mergeCell ref="E57:F57"/>
    <mergeCell ref="G57:H57"/>
    <mergeCell ref="A58:D58"/>
    <mergeCell ref="E58:F58"/>
    <mergeCell ref="G58:H58"/>
    <mergeCell ref="A46:J46"/>
    <mergeCell ref="A48:J48"/>
    <mergeCell ref="A50:J50"/>
    <mergeCell ref="A52:J52"/>
    <mergeCell ref="A55:D55"/>
    <mergeCell ref="E55:F55"/>
    <mergeCell ref="G55:H55"/>
  </mergeCells>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40" workbookViewId="0">
      <selection activeCell="H41" sqref="H41"/>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9.1999999999999993</v>
      </c>
      <c r="C2" s="59" t="s">
        <v>34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90</v>
      </c>
      <c r="C3" s="59" t="s">
        <v>36</v>
      </c>
      <c r="D3" s="57" t="s">
        <v>516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91</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c r="B9" s="63"/>
      <c r="C9" s="67"/>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c r="B10" s="63"/>
      <c r="C10" s="67"/>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c r="B11" s="63"/>
      <c r="C11" s="67"/>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c r="B12" s="63"/>
      <c r="C12" s="67"/>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c r="B13" s="63"/>
      <c r="C13" s="67"/>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c r="B14" s="63"/>
      <c r="C14" s="67"/>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c r="B15" s="63"/>
      <c r="C15" s="67"/>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67"/>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67"/>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67"/>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8"/>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0</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t="e">
        <f>C39/A40</f>
        <v>#DIV/0!</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t="s">
        <v>561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166</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623617" r:id="rId4">
          <objectPr defaultSize="0" autoPict="0" r:id="rId5">
            <anchor moveWithCells="1">
              <from>
                <xdr:col>1</xdr:col>
                <xdr:colOff>0</xdr:colOff>
                <xdr:row>46</xdr:row>
                <xdr:rowOff>0</xdr:rowOff>
              </from>
              <to>
                <xdr:col>13</xdr:col>
                <xdr:colOff>209550</xdr:colOff>
                <xdr:row>59</xdr:row>
                <xdr:rowOff>95250</xdr:rowOff>
              </to>
            </anchor>
          </objectPr>
        </oleObject>
      </mc:Choice>
      <mc:Fallback>
        <oleObject progId="Word.Document.12" shapeId="623617" r:id="rId4"/>
      </mc:Fallback>
    </mc:AlternateContent>
  </oleObjec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C45"/>
  <sheetViews>
    <sheetView topLeftCell="A34" workbookViewId="0"/>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9.1999999999999993</v>
      </c>
      <c r="C2" s="59" t="s">
        <v>34</v>
      </c>
      <c r="D2" s="57" t="s">
        <v>439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384</v>
      </c>
      <c r="C3" s="59" t="s">
        <v>36</v>
      </c>
      <c r="D3" s="57"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88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435</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67">
        <v>500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67">
        <v>500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67">
        <v>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67">
        <v>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67">
        <v>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67">
        <v>500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67">
        <v>500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67">
        <v>500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67">
        <v>500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67">
        <v>500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67">
        <v>500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67">
        <v>500</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67">
        <v>500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67"/>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67"/>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8"/>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5000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384.61538461538464</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500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0.76923076923076927</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166</v>
      </c>
    </row>
  </sheetData>
  <pageMargins left="0.7" right="0.7" top="0.75" bottom="0.75" header="0.3" footer="0.3"/>
  <pageSetup scale="9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C45"/>
  <sheetViews>
    <sheetView topLeftCell="A37" workbookViewId="0">
      <selection activeCell="E24" sqref="E24"/>
    </sheetView>
  </sheetViews>
  <sheetFormatPr defaultRowHeight="18.75" x14ac:dyDescent="0.3"/>
  <cols>
    <col min="7" max="9" width="9.140625" style="1"/>
    <col min="10" max="10" width="9.140625" style="29"/>
    <col min="11" max="26" width="9.140625" style="1"/>
    <col min="28" max="28" width="9.140625" style="4"/>
    <col min="29" max="29" width="9.140625" style="28"/>
  </cols>
  <sheetData>
    <row r="1" spans="1:29" ht="21" x14ac:dyDescent="0.35">
      <c r="A1" s="21" t="s">
        <v>33</v>
      </c>
      <c r="B1" s="27"/>
      <c r="C1" s="27"/>
      <c r="G1"/>
      <c r="H1"/>
      <c r="I1" s="21" t="s">
        <v>65</v>
      </c>
      <c r="J1"/>
      <c r="K1"/>
      <c r="L1"/>
      <c r="M1"/>
      <c r="N1"/>
      <c r="O1"/>
      <c r="P1"/>
      <c r="Q1"/>
      <c r="R1"/>
      <c r="S1"/>
      <c r="T1"/>
      <c r="U1"/>
      <c r="V1"/>
      <c r="W1"/>
      <c r="X1"/>
      <c r="Y1"/>
      <c r="Z1"/>
      <c r="AB1"/>
      <c r="AC1"/>
    </row>
    <row r="2" spans="1:29" ht="15" x14ac:dyDescent="0.25">
      <c r="A2" s="27"/>
      <c r="B2" s="35">
        <v>9.1999999999999993</v>
      </c>
      <c r="C2" s="27" t="s">
        <v>34</v>
      </c>
      <c r="G2"/>
      <c r="H2"/>
      <c r="I2"/>
      <c r="J2"/>
      <c r="K2"/>
      <c r="L2"/>
      <c r="M2"/>
      <c r="N2"/>
      <c r="O2"/>
      <c r="P2"/>
      <c r="Q2"/>
      <c r="R2"/>
      <c r="S2"/>
      <c r="T2"/>
      <c r="U2"/>
      <c r="V2"/>
      <c r="W2"/>
      <c r="X2"/>
      <c r="Y2"/>
      <c r="Z2"/>
      <c r="AB2"/>
      <c r="AC2"/>
    </row>
    <row r="3" spans="1:29" ht="15" x14ac:dyDescent="0.25">
      <c r="A3" s="27"/>
      <c r="B3" s="35" t="s">
        <v>35</v>
      </c>
      <c r="C3" s="27" t="s">
        <v>36</v>
      </c>
      <c r="G3"/>
      <c r="H3"/>
      <c r="I3"/>
      <c r="J3"/>
      <c r="K3"/>
      <c r="L3"/>
      <c r="M3"/>
      <c r="N3"/>
      <c r="O3"/>
      <c r="P3"/>
      <c r="Q3"/>
      <c r="R3"/>
      <c r="S3"/>
      <c r="T3"/>
      <c r="U3"/>
      <c r="V3"/>
      <c r="W3"/>
      <c r="X3"/>
      <c r="Y3"/>
      <c r="Z3"/>
      <c r="AB3"/>
      <c r="AC3"/>
    </row>
    <row r="4" spans="1:29" ht="15" x14ac:dyDescent="0.25">
      <c r="A4" s="27"/>
      <c r="B4" s="36" t="s">
        <v>37</v>
      </c>
      <c r="C4" s="27"/>
      <c r="D4" s="37" t="s">
        <v>38</v>
      </c>
      <c r="E4" s="38"/>
      <c r="F4" s="38"/>
      <c r="G4" s="38"/>
      <c r="H4" s="38"/>
      <c r="I4" s="38"/>
      <c r="J4" s="38"/>
      <c r="K4"/>
      <c r="L4"/>
      <c r="M4"/>
      <c r="N4"/>
      <c r="O4"/>
      <c r="P4"/>
      <c r="Q4"/>
      <c r="R4"/>
      <c r="S4"/>
      <c r="T4"/>
      <c r="U4"/>
      <c r="V4"/>
      <c r="W4"/>
      <c r="X4"/>
      <c r="Y4"/>
      <c r="Z4"/>
      <c r="AB4"/>
      <c r="AC4"/>
    </row>
    <row r="5" spans="1:29" ht="15" x14ac:dyDescent="0.25">
      <c r="A5" s="27"/>
      <c r="B5" s="39"/>
      <c r="C5" s="27"/>
      <c r="G5"/>
      <c r="H5"/>
      <c r="I5"/>
      <c r="J5"/>
      <c r="K5"/>
      <c r="L5"/>
      <c r="M5"/>
      <c r="N5"/>
      <c r="O5"/>
      <c r="P5"/>
      <c r="Q5"/>
      <c r="R5"/>
      <c r="S5"/>
      <c r="T5"/>
      <c r="U5"/>
      <c r="V5"/>
      <c r="W5"/>
      <c r="X5"/>
      <c r="Y5"/>
      <c r="Z5"/>
      <c r="AB5"/>
      <c r="AC5"/>
    </row>
    <row r="6" spans="1:29" ht="15" x14ac:dyDescent="0.25">
      <c r="A6" s="27"/>
      <c r="B6" s="27"/>
      <c r="C6" s="27"/>
      <c r="F6" s="37" t="s">
        <v>39</v>
      </c>
      <c r="G6" s="37"/>
      <c r="H6" s="37" t="s">
        <v>40</v>
      </c>
      <c r="I6" s="37"/>
      <c r="J6" s="37"/>
      <c r="K6"/>
      <c r="L6"/>
      <c r="M6"/>
      <c r="N6"/>
      <c r="O6"/>
      <c r="P6"/>
      <c r="Q6"/>
      <c r="R6"/>
      <c r="S6"/>
      <c r="T6"/>
      <c r="U6"/>
      <c r="V6"/>
      <c r="W6"/>
      <c r="X6"/>
      <c r="Y6"/>
      <c r="Z6"/>
      <c r="AB6"/>
      <c r="AC6"/>
    </row>
    <row r="7" spans="1:29" ht="26.25" x14ac:dyDescent="0.25">
      <c r="A7" s="40" t="s">
        <v>31</v>
      </c>
      <c r="B7" s="40" t="s">
        <v>30</v>
      </c>
      <c r="C7" s="40" t="s">
        <v>32</v>
      </c>
      <c r="G7"/>
      <c r="H7"/>
      <c r="I7"/>
      <c r="J7"/>
      <c r="K7"/>
      <c r="L7"/>
      <c r="M7"/>
      <c r="N7"/>
      <c r="O7"/>
      <c r="P7"/>
      <c r="Q7"/>
      <c r="R7"/>
      <c r="S7"/>
      <c r="T7"/>
      <c r="U7"/>
      <c r="V7"/>
      <c r="W7"/>
      <c r="X7"/>
      <c r="Y7"/>
      <c r="Z7"/>
      <c r="AB7"/>
      <c r="AC7"/>
    </row>
    <row r="8" spans="1:29" ht="15" x14ac:dyDescent="0.25">
      <c r="A8" s="27"/>
      <c r="B8" s="41" t="s">
        <v>41</v>
      </c>
      <c r="C8" s="41" t="s">
        <v>23</v>
      </c>
      <c r="G8"/>
      <c r="H8"/>
      <c r="I8"/>
      <c r="J8"/>
      <c r="K8"/>
      <c r="L8"/>
      <c r="M8"/>
      <c r="N8"/>
      <c r="O8"/>
      <c r="P8"/>
      <c r="Q8"/>
      <c r="R8"/>
      <c r="S8"/>
      <c r="T8"/>
      <c r="U8"/>
      <c r="V8"/>
      <c r="W8"/>
      <c r="X8"/>
      <c r="Y8"/>
      <c r="Z8"/>
      <c r="AB8"/>
      <c r="AC8"/>
    </row>
    <row r="9" spans="1:29" ht="15" x14ac:dyDescent="0.25">
      <c r="A9" s="35">
        <v>1</v>
      </c>
      <c r="B9" s="35">
        <v>1</v>
      </c>
      <c r="C9" s="31">
        <v>136</v>
      </c>
      <c r="E9" s="27" t="s">
        <v>42</v>
      </c>
      <c r="F9" s="27"/>
      <c r="G9"/>
      <c r="H9"/>
      <c r="I9"/>
      <c r="J9"/>
      <c r="K9"/>
      <c r="L9"/>
      <c r="M9"/>
      <c r="N9"/>
      <c r="O9"/>
      <c r="P9"/>
      <c r="Q9"/>
      <c r="R9"/>
      <c r="S9"/>
      <c r="T9"/>
      <c r="U9"/>
      <c r="V9"/>
      <c r="W9"/>
      <c r="X9"/>
      <c r="Y9"/>
      <c r="Z9"/>
      <c r="AB9"/>
      <c r="AC9"/>
    </row>
    <row r="10" spans="1:29" ht="15" x14ac:dyDescent="0.25">
      <c r="A10" s="35">
        <v>1</v>
      </c>
      <c r="B10" s="35">
        <v>2</v>
      </c>
      <c r="C10" s="31">
        <v>136</v>
      </c>
      <c r="E10" s="27" t="s">
        <v>43</v>
      </c>
      <c r="F10" s="27"/>
      <c r="G10"/>
      <c r="H10"/>
      <c r="I10"/>
      <c r="J10"/>
      <c r="K10"/>
      <c r="L10"/>
      <c r="M10"/>
      <c r="N10"/>
      <c r="O10"/>
      <c r="P10"/>
      <c r="Q10"/>
      <c r="R10"/>
      <c r="S10"/>
      <c r="T10"/>
      <c r="U10"/>
      <c r="V10"/>
      <c r="W10"/>
      <c r="X10"/>
      <c r="Y10"/>
      <c r="Z10"/>
      <c r="AB10"/>
      <c r="AC10"/>
    </row>
    <row r="11" spans="1:29" ht="15" x14ac:dyDescent="0.25">
      <c r="A11" s="35">
        <v>1</v>
      </c>
      <c r="B11" s="35">
        <v>3</v>
      </c>
      <c r="C11" s="31">
        <v>136</v>
      </c>
      <c r="E11" s="27" t="s">
        <v>44</v>
      </c>
      <c r="F11" s="27"/>
      <c r="G11"/>
      <c r="H11"/>
      <c r="I11"/>
      <c r="J11"/>
      <c r="K11"/>
      <c r="L11"/>
      <c r="M11"/>
      <c r="N11"/>
      <c r="O11"/>
      <c r="P11"/>
      <c r="Q11"/>
      <c r="R11"/>
      <c r="S11"/>
      <c r="T11"/>
      <c r="U11"/>
      <c r="V11"/>
      <c r="W11"/>
      <c r="X11"/>
      <c r="Y11"/>
      <c r="Z11"/>
      <c r="AB11"/>
      <c r="AC11"/>
    </row>
    <row r="12" spans="1:29" ht="15" x14ac:dyDescent="0.25">
      <c r="A12" s="35">
        <v>1</v>
      </c>
      <c r="B12" s="35">
        <v>4</v>
      </c>
      <c r="C12" s="31">
        <v>146</v>
      </c>
      <c r="E12" s="27"/>
      <c r="F12" s="27"/>
      <c r="G12"/>
      <c r="H12"/>
      <c r="I12"/>
      <c r="J12"/>
      <c r="K12"/>
      <c r="L12"/>
      <c r="M12"/>
      <c r="N12"/>
      <c r="O12"/>
      <c r="P12"/>
      <c r="Q12"/>
      <c r="R12"/>
      <c r="S12"/>
      <c r="T12"/>
      <c r="U12"/>
      <c r="V12"/>
      <c r="W12"/>
      <c r="X12"/>
      <c r="Y12"/>
      <c r="Z12"/>
      <c r="AB12"/>
      <c r="AC12"/>
    </row>
    <row r="13" spans="1:29" ht="15" x14ac:dyDescent="0.25">
      <c r="A13" s="35">
        <v>1</v>
      </c>
      <c r="B13" s="35">
        <v>5</v>
      </c>
      <c r="C13" s="30">
        <v>138</v>
      </c>
      <c r="E13" s="27" t="s">
        <v>45</v>
      </c>
      <c r="F13" s="27"/>
      <c r="G13"/>
      <c r="H13"/>
      <c r="I13"/>
      <c r="J13"/>
      <c r="K13"/>
      <c r="L13"/>
      <c r="M13"/>
      <c r="N13"/>
      <c r="O13"/>
      <c r="P13"/>
      <c r="Q13"/>
      <c r="R13"/>
      <c r="S13"/>
      <c r="T13"/>
      <c r="U13"/>
      <c r="V13"/>
      <c r="W13"/>
      <c r="X13"/>
      <c r="Y13"/>
      <c r="Z13"/>
      <c r="AB13"/>
      <c r="AC13"/>
    </row>
    <row r="14" spans="1:29" ht="15" x14ac:dyDescent="0.25">
      <c r="A14" s="35">
        <v>1</v>
      </c>
      <c r="B14" s="35">
        <v>6</v>
      </c>
      <c r="C14" s="30">
        <v>138</v>
      </c>
      <c r="E14" s="27" t="s">
        <v>46</v>
      </c>
      <c r="F14" s="27"/>
      <c r="G14"/>
      <c r="H14"/>
      <c r="I14"/>
      <c r="J14"/>
      <c r="K14"/>
      <c r="L14"/>
      <c r="M14"/>
      <c r="N14"/>
      <c r="O14"/>
      <c r="P14"/>
      <c r="Q14"/>
      <c r="R14"/>
      <c r="S14"/>
      <c r="T14"/>
      <c r="U14"/>
      <c r="V14"/>
      <c r="W14"/>
      <c r="X14"/>
      <c r="Y14"/>
      <c r="Z14"/>
      <c r="AB14"/>
      <c r="AC14"/>
    </row>
    <row r="15" spans="1:29" ht="15" x14ac:dyDescent="0.25">
      <c r="A15" s="35">
        <v>1</v>
      </c>
      <c r="B15" s="35">
        <v>7</v>
      </c>
      <c r="C15" s="30">
        <v>138</v>
      </c>
      <c r="E15" s="27" t="s">
        <v>47</v>
      </c>
      <c r="F15" s="27"/>
      <c r="G15"/>
      <c r="H15"/>
      <c r="I15"/>
      <c r="J15"/>
      <c r="K15"/>
      <c r="L15"/>
      <c r="M15"/>
      <c r="N15"/>
      <c r="O15"/>
      <c r="P15"/>
      <c r="Q15"/>
      <c r="R15"/>
      <c r="S15"/>
      <c r="T15"/>
      <c r="U15"/>
      <c r="V15"/>
      <c r="W15"/>
      <c r="X15"/>
      <c r="Y15"/>
      <c r="Z15"/>
      <c r="AB15"/>
      <c r="AC15"/>
    </row>
    <row r="16" spans="1:29" ht="15" x14ac:dyDescent="0.25">
      <c r="A16" s="35">
        <v>1</v>
      </c>
      <c r="B16" s="35">
        <v>8</v>
      </c>
      <c r="C16" s="30">
        <v>138</v>
      </c>
      <c r="E16" s="27" t="s">
        <v>48</v>
      </c>
      <c r="F16" s="27"/>
      <c r="G16"/>
      <c r="H16"/>
      <c r="I16"/>
      <c r="J16"/>
      <c r="K16"/>
      <c r="L16"/>
      <c r="M16"/>
      <c r="N16"/>
      <c r="O16"/>
      <c r="P16"/>
      <c r="Q16"/>
      <c r="R16"/>
      <c r="S16"/>
      <c r="T16"/>
      <c r="U16"/>
      <c r="V16"/>
      <c r="W16"/>
      <c r="X16"/>
      <c r="Y16"/>
      <c r="Z16"/>
      <c r="AB16"/>
      <c r="AC16"/>
    </row>
    <row r="17" spans="1:29" ht="15" x14ac:dyDescent="0.25">
      <c r="A17" s="35">
        <v>1</v>
      </c>
      <c r="B17" s="35">
        <v>9</v>
      </c>
      <c r="C17" s="31">
        <v>136</v>
      </c>
      <c r="E17" s="27" t="s">
        <v>49</v>
      </c>
      <c r="F17" s="27"/>
      <c r="G17"/>
      <c r="H17"/>
      <c r="I17"/>
      <c r="J17"/>
      <c r="K17"/>
      <c r="L17"/>
      <c r="M17"/>
      <c r="N17"/>
      <c r="O17"/>
      <c r="P17"/>
      <c r="Q17"/>
      <c r="R17"/>
      <c r="S17"/>
      <c r="T17"/>
      <c r="U17"/>
      <c r="V17"/>
      <c r="W17"/>
      <c r="X17"/>
      <c r="Y17"/>
      <c r="Z17"/>
      <c r="AB17"/>
      <c r="AC17"/>
    </row>
    <row r="18" spans="1:29" ht="15" x14ac:dyDescent="0.25">
      <c r="A18" s="35">
        <v>1</v>
      </c>
      <c r="B18" s="35">
        <v>10</v>
      </c>
      <c r="C18" s="31">
        <v>136</v>
      </c>
      <c r="E18" s="27" t="s">
        <v>50</v>
      </c>
      <c r="F18" s="27"/>
      <c r="G18"/>
      <c r="H18"/>
      <c r="I18"/>
      <c r="J18"/>
      <c r="K18"/>
      <c r="L18"/>
      <c r="M18"/>
      <c r="N18"/>
      <c r="O18"/>
      <c r="P18"/>
      <c r="Q18"/>
      <c r="R18"/>
      <c r="S18"/>
      <c r="T18"/>
      <c r="U18"/>
      <c r="V18"/>
      <c r="W18"/>
      <c r="X18"/>
      <c r="Y18"/>
      <c r="Z18"/>
      <c r="AB18"/>
      <c r="AC18"/>
    </row>
    <row r="19" spans="1:29" ht="15" x14ac:dyDescent="0.25">
      <c r="A19" s="35">
        <v>1</v>
      </c>
      <c r="B19" s="35">
        <v>11</v>
      </c>
      <c r="C19" s="31">
        <v>136</v>
      </c>
      <c r="E19" s="27" t="s">
        <v>51</v>
      </c>
      <c r="F19" s="27"/>
      <c r="G19"/>
      <c r="H19"/>
      <c r="I19"/>
      <c r="J19"/>
      <c r="K19"/>
      <c r="L19"/>
      <c r="M19"/>
      <c r="N19"/>
      <c r="O19"/>
      <c r="P19"/>
      <c r="Q19"/>
      <c r="R19"/>
      <c r="S19"/>
      <c r="T19"/>
      <c r="U19"/>
      <c r="V19"/>
      <c r="W19"/>
      <c r="X19"/>
      <c r="Y19"/>
      <c r="Z19"/>
      <c r="AB19"/>
      <c r="AC19"/>
    </row>
    <row r="20" spans="1:29" ht="15" x14ac:dyDescent="0.25">
      <c r="A20" s="35">
        <v>1</v>
      </c>
      <c r="B20" s="35">
        <v>12</v>
      </c>
      <c r="C20" s="31">
        <v>136</v>
      </c>
      <c r="E20" s="27" t="s">
        <v>52</v>
      </c>
      <c r="G20"/>
      <c r="H20"/>
      <c r="I20"/>
      <c r="J20"/>
      <c r="K20"/>
      <c r="L20"/>
      <c r="M20"/>
      <c r="N20"/>
      <c r="O20"/>
      <c r="P20"/>
      <c r="Q20"/>
      <c r="R20"/>
      <c r="S20"/>
      <c r="T20"/>
      <c r="U20"/>
      <c r="V20"/>
      <c r="W20"/>
      <c r="X20"/>
      <c r="Y20"/>
      <c r="Z20"/>
      <c r="AB20"/>
      <c r="AC20"/>
    </row>
    <row r="21" spans="1:29" ht="15" x14ac:dyDescent="0.25">
      <c r="A21" s="35">
        <v>1</v>
      </c>
      <c r="B21" s="35">
        <v>13</v>
      </c>
      <c r="C21" s="30">
        <v>140</v>
      </c>
      <c r="E21" s="27" t="s">
        <v>53</v>
      </c>
      <c r="G21"/>
      <c r="H21"/>
      <c r="I21"/>
      <c r="J21"/>
      <c r="K21"/>
      <c r="L21"/>
      <c r="M21"/>
      <c r="N21"/>
      <c r="O21"/>
      <c r="P21"/>
      <c r="Q21"/>
      <c r="R21"/>
      <c r="S21"/>
      <c r="T21"/>
      <c r="U21"/>
      <c r="V21"/>
      <c r="W21"/>
      <c r="X21"/>
      <c r="Y21"/>
      <c r="Z21"/>
      <c r="AB21"/>
      <c r="AC21"/>
    </row>
    <row r="22" spans="1:29" ht="15" x14ac:dyDescent="0.25">
      <c r="A22" s="35">
        <v>1</v>
      </c>
      <c r="B22" s="35">
        <v>14</v>
      </c>
      <c r="C22" s="30">
        <v>140</v>
      </c>
      <c r="G22"/>
      <c r="H22"/>
      <c r="I22"/>
      <c r="J22"/>
      <c r="K22"/>
      <c r="L22"/>
      <c r="M22"/>
      <c r="N22"/>
      <c r="O22"/>
      <c r="P22"/>
      <c r="Q22"/>
      <c r="R22"/>
      <c r="S22"/>
      <c r="T22"/>
      <c r="U22"/>
      <c r="V22"/>
      <c r="W22"/>
      <c r="X22"/>
      <c r="Y22"/>
      <c r="Z22"/>
      <c r="AB22"/>
      <c r="AC22"/>
    </row>
    <row r="23" spans="1:29" ht="15" x14ac:dyDescent="0.25">
      <c r="A23" s="35">
        <v>1</v>
      </c>
      <c r="B23" s="35">
        <v>15</v>
      </c>
      <c r="C23" s="30">
        <v>140</v>
      </c>
      <c r="E23" s="27" t="s">
        <v>54</v>
      </c>
      <c r="G23"/>
      <c r="H23"/>
      <c r="I23"/>
      <c r="J23"/>
      <c r="K23"/>
      <c r="L23"/>
      <c r="M23"/>
      <c r="N23"/>
      <c r="O23"/>
      <c r="P23"/>
      <c r="Q23"/>
      <c r="R23"/>
      <c r="S23"/>
      <c r="T23"/>
      <c r="U23"/>
      <c r="V23"/>
      <c r="W23"/>
      <c r="X23"/>
      <c r="Y23"/>
      <c r="Z23"/>
      <c r="AB23"/>
      <c r="AC23"/>
    </row>
    <row r="24" spans="1:29" ht="15" x14ac:dyDescent="0.25">
      <c r="A24" s="35">
        <v>1</v>
      </c>
      <c r="B24" s="35">
        <v>16</v>
      </c>
      <c r="C24" s="30">
        <v>140</v>
      </c>
      <c r="E24" s="27" t="s">
        <v>422</v>
      </c>
      <c r="G24"/>
      <c r="H24"/>
      <c r="I24"/>
      <c r="J24"/>
      <c r="K24"/>
      <c r="L24"/>
      <c r="M24"/>
      <c r="N24"/>
      <c r="O24"/>
      <c r="P24"/>
      <c r="Q24"/>
      <c r="R24"/>
      <c r="S24"/>
      <c r="T24"/>
      <c r="U24"/>
      <c r="V24"/>
      <c r="W24"/>
      <c r="X24"/>
      <c r="Y24"/>
      <c r="Z24"/>
      <c r="AB24"/>
      <c r="AC24"/>
    </row>
    <row r="25" spans="1:29" ht="15" x14ac:dyDescent="0.25">
      <c r="A25" s="35">
        <v>1</v>
      </c>
      <c r="B25" s="35">
        <v>17</v>
      </c>
      <c r="C25" s="31">
        <v>136</v>
      </c>
      <c r="G25"/>
      <c r="H25"/>
      <c r="I25"/>
      <c r="J25"/>
      <c r="K25"/>
      <c r="L25"/>
      <c r="M25"/>
      <c r="N25"/>
      <c r="O25"/>
      <c r="P25"/>
      <c r="Q25"/>
      <c r="R25"/>
      <c r="S25"/>
      <c r="T25"/>
      <c r="U25"/>
      <c r="V25"/>
      <c r="W25"/>
      <c r="X25"/>
      <c r="Y25"/>
      <c r="Z25"/>
      <c r="AB25"/>
      <c r="AC25"/>
    </row>
    <row r="26" spans="1:29" ht="15" x14ac:dyDescent="0.25">
      <c r="A26" s="35">
        <v>1</v>
      </c>
      <c r="B26" s="35">
        <v>18</v>
      </c>
      <c r="C26" s="31">
        <v>136</v>
      </c>
      <c r="G26"/>
      <c r="H26"/>
      <c r="I26"/>
      <c r="J26"/>
      <c r="K26"/>
      <c r="L26"/>
      <c r="M26"/>
      <c r="N26"/>
      <c r="O26"/>
      <c r="P26"/>
      <c r="Q26"/>
      <c r="R26"/>
      <c r="S26"/>
      <c r="T26"/>
      <c r="U26"/>
      <c r="V26"/>
      <c r="W26"/>
      <c r="X26"/>
      <c r="Y26"/>
      <c r="Z26"/>
      <c r="AB26"/>
      <c r="AC26"/>
    </row>
    <row r="27" spans="1:29" ht="15.75" x14ac:dyDescent="0.25">
      <c r="A27" s="35">
        <v>1</v>
      </c>
      <c r="B27" s="35">
        <v>19</v>
      </c>
      <c r="C27" s="31">
        <v>136</v>
      </c>
      <c r="E27" s="42"/>
      <c r="G27"/>
      <c r="H27"/>
      <c r="I27"/>
      <c r="J27"/>
      <c r="K27"/>
      <c r="L27"/>
      <c r="M27"/>
      <c r="N27"/>
      <c r="O27"/>
      <c r="P27"/>
      <c r="Q27"/>
      <c r="R27"/>
      <c r="S27"/>
      <c r="T27"/>
      <c r="U27"/>
      <c r="V27"/>
      <c r="W27"/>
      <c r="X27"/>
      <c r="Y27"/>
      <c r="Z27"/>
      <c r="AB27"/>
      <c r="AC27"/>
    </row>
    <row r="28" spans="1:29" ht="15.75" x14ac:dyDescent="0.25">
      <c r="A28" s="35">
        <v>1</v>
      </c>
      <c r="B28" s="35">
        <v>20</v>
      </c>
      <c r="C28" s="31">
        <v>136</v>
      </c>
      <c r="E28" s="42"/>
      <c r="G28"/>
      <c r="H28"/>
      <c r="I28"/>
      <c r="J28"/>
      <c r="K28"/>
      <c r="L28"/>
      <c r="M28"/>
      <c r="N28"/>
      <c r="O28"/>
      <c r="P28"/>
      <c r="Q28"/>
      <c r="R28"/>
      <c r="S28"/>
      <c r="T28"/>
      <c r="U28"/>
      <c r="V28"/>
      <c r="W28"/>
      <c r="X28"/>
      <c r="Y28"/>
      <c r="Z28"/>
      <c r="AB28"/>
      <c r="AC28"/>
    </row>
    <row r="29" spans="1:29" ht="15.75" x14ac:dyDescent="0.25">
      <c r="A29" s="35">
        <v>1</v>
      </c>
      <c r="B29" s="35">
        <v>21</v>
      </c>
      <c r="C29" s="30">
        <v>128</v>
      </c>
      <c r="E29" s="42"/>
      <c r="G29"/>
      <c r="H29"/>
      <c r="I29"/>
      <c r="J29"/>
      <c r="K29"/>
      <c r="L29"/>
      <c r="M29"/>
      <c r="N29"/>
      <c r="O29"/>
      <c r="P29"/>
      <c r="Q29"/>
      <c r="R29"/>
      <c r="S29"/>
      <c r="T29"/>
      <c r="U29"/>
      <c r="V29"/>
      <c r="W29"/>
      <c r="X29"/>
      <c r="Y29"/>
      <c r="Z29"/>
      <c r="AB29"/>
      <c r="AC29"/>
    </row>
    <row r="30" spans="1:29" ht="15.75" x14ac:dyDescent="0.25">
      <c r="A30" s="35">
        <v>1</v>
      </c>
      <c r="B30" s="35">
        <v>22</v>
      </c>
      <c r="C30" s="30">
        <v>128</v>
      </c>
      <c r="E30" s="42"/>
      <c r="G30"/>
      <c r="H30"/>
      <c r="I30"/>
      <c r="J30"/>
      <c r="K30"/>
      <c r="L30"/>
      <c r="M30"/>
      <c r="N30"/>
      <c r="O30"/>
      <c r="P30"/>
      <c r="Q30"/>
      <c r="R30"/>
      <c r="S30"/>
      <c r="T30"/>
      <c r="U30"/>
      <c r="V30"/>
      <c r="W30"/>
      <c r="X30"/>
      <c r="Y30"/>
      <c r="Z30"/>
      <c r="AB30"/>
      <c r="AC30"/>
    </row>
    <row r="31" spans="1:29" ht="15.75" x14ac:dyDescent="0.25">
      <c r="A31" s="35">
        <v>1</v>
      </c>
      <c r="B31" s="35">
        <v>23</v>
      </c>
      <c r="C31" s="30">
        <v>128</v>
      </c>
      <c r="E31" s="42"/>
      <c r="G31"/>
      <c r="H31"/>
      <c r="I31"/>
      <c r="J31"/>
      <c r="K31"/>
      <c r="L31"/>
      <c r="M31"/>
      <c r="N31"/>
      <c r="O31"/>
      <c r="P31"/>
      <c r="Q31"/>
      <c r="R31"/>
      <c r="S31"/>
      <c r="T31"/>
      <c r="U31"/>
      <c r="V31"/>
      <c r="W31"/>
      <c r="X31"/>
      <c r="Y31"/>
      <c r="Z31"/>
      <c r="AB31"/>
      <c r="AC31"/>
    </row>
    <row r="32" spans="1:29" ht="15.75" thickBot="1" x14ac:dyDescent="0.3">
      <c r="A32" s="35">
        <v>1</v>
      </c>
      <c r="B32" s="35">
        <v>24</v>
      </c>
      <c r="C32" s="32">
        <v>128</v>
      </c>
      <c r="G32"/>
      <c r="H32"/>
      <c r="I32"/>
      <c r="J32"/>
      <c r="K32"/>
      <c r="L32"/>
      <c r="M32"/>
      <c r="N32"/>
      <c r="O32"/>
      <c r="P32"/>
      <c r="Q32"/>
      <c r="R32"/>
      <c r="S32"/>
      <c r="T32"/>
      <c r="U32"/>
      <c r="V32"/>
      <c r="W32"/>
      <c r="X32"/>
      <c r="Y32"/>
      <c r="Z32"/>
      <c r="AB32"/>
      <c r="AC32"/>
    </row>
    <row r="33" spans="1:29" ht="15" x14ac:dyDescent="0.25">
      <c r="A33" s="35"/>
      <c r="B33" s="35">
        <v>25</v>
      </c>
      <c r="C33" s="31"/>
      <c r="G33"/>
      <c r="H33"/>
      <c r="I33"/>
      <c r="J33"/>
      <c r="K33"/>
      <c r="L33"/>
      <c r="M33"/>
      <c r="N33"/>
      <c r="O33"/>
      <c r="P33"/>
      <c r="Q33"/>
      <c r="R33"/>
      <c r="S33"/>
      <c r="T33"/>
      <c r="U33"/>
      <c r="V33"/>
      <c r="W33"/>
      <c r="X33"/>
      <c r="Y33"/>
      <c r="Z33"/>
      <c r="AB33"/>
      <c r="AC33"/>
    </row>
    <row r="34" spans="1:29" ht="15" x14ac:dyDescent="0.25">
      <c r="A34" s="35"/>
      <c r="B34" s="35">
        <v>26</v>
      </c>
      <c r="C34" s="31"/>
      <c r="G34"/>
      <c r="H34"/>
      <c r="I34"/>
      <c r="J34"/>
      <c r="K34"/>
      <c r="L34"/>
      <c r="M34"/>
      <c r="N34"/>
      <c r="O34"/>
      <c r="P34"/>
      <c r="Q34"/>
      <c r="R34"/>
      <c r="S34"/>
      <c r="T34"/>
      <c r="U34"/>
      <c r="V34"/>
      <c r="W34"/>
      <c r="X34"/>
      <c r="Y34"/>
      <c r="Z34"/>
      <c r="AB34"/>
      <c r="AC34"/>
    </row>
    <row r="35" spans="1:29" ht="15" x14ac:dyDescent="0.25">
      <c r="A35" s="35"/>
      <c r="B35" s="35">
        <v>27</v>
      </c>
      <c r="C35" s="31"/>
      <c r="G35"/>
      <c r="H35"/>
      <c r="I35"/>
      <c r="J35"/>
      <c r="K35"/>
      <c r="L35"/>
      <c r="M35"/>
      <c r="N35"/>
      <c r="O35"/>
      <c r="P35"/>
      <c r="Q35"/>
      <c r="R35"/>
      <c r="S35"/>
      <c r="T35"/>
      <c r="U35"/>
      <c r="V35"/>
      <c r="W35"/>
      <c r="X35"/>
      <c r="Y35"/>
      <c r="Z35"/>
      <c r="AB35"/>
      <c r="AC35"/>
    </row>
    <row r="36" spans="1:29" ht="15" x14ac:dyDescent="0.25">
      <c r="A36" s="35"/>
      <c r="B36" s="35">
        <v>28</v>
      </c>
      <c r="C36" s="31"/>
      <c r="G36"/>
      <c r="H36"/>
      <c r="I36"/>
      <c r="J36"/>
      <c r="K36"/>
      <c r="L36"/>
      <c r="M36"/>
      <c r="N36"/>
      <c r="O36"/>
      <c r="P36"/>
      <c r="Q36"/>
      <c r="R36"/>
      <c r="S36"/>
      <c r="T36"/>
      <c r="U36"/>
      <c r="V36"/>
      <c r="W36"/>
      <c r="X36"/>
      <c r="Y36"/>
      <c r="Z36"/>
      <c r="AB36"/>
      <c r="AC36"/>
    </row>
    <row r="37" spans="1:29" ht="15" x14ac:dyDescent="0.25">
      <c r="A37" s="35"/>
      <c r="B37" s="35">
        <v>29</v>
      </c>
      <c r="C37" s="35"/>
      <c r="G37"/>
      <c r="H37"/>
      <c r="I37"/>
      <c r="J37"/>
      <c r="K37"/>
      <c r="L37"/>
      <c r="M37"/>
      <c r="N37"/>
      <c r="O37"/>
      <c r="P37"/>
      <c r="Q37"/>
      <c r="R37"/>
      <c r="S37"/>
      <c r="T37"/>
      <c r="U37"/>
      <c r="V37"/>
      <c r="W37"/>
      <c r="X37"/>
      <c r="Y37"/>
      <c r="Z37"/>
      <c r="AB37"/>
      <c r="AC37"/>
    </row>
    <row r="38" spans="1:29" ht="15" x14ac:dyDescent="0.25">
      <c r="A38" s="35"/>
      <c r="B38" s="35">
        <v>30</v>
      </c>
      <c r="C38" s="35"/>
      <c r="G38"/>
      <c r="H38"/>
      <c r="I38"/>
      <c r="J38"/>
      <c r="K38"/>
      <c r="L38"/>
      <c r="M38"/>
      <c r="N38"/>
      <c r="O38"/>
      <c r="P38"/>
      <c r="Q38"/>
      <c r="R38"/>
      <c r="S38"/>
      <c r="T38"/>
      <c r="U38"/>
      <c r="V38"/>
      <c r="W38"/>
      <c r="X38"/>
      <c r="Y38"/>
      <c r="Z38"/>
      <c r="AB38"/>
      <c r="AC38"/>
    </row>
    <row r="39" spans="1:29" ht="15" x14ac:dyDescent="0.25">
      <c r="A39" s="27"/>
      <c r="B39" s="27"/>
      <c r="C39" s="43">
        <f>SUM(C9:C38)</f>
        <v>3266</v>
      </c>
      <c r="D39" s="27" t="s">
        <v>56</v>
      </c>
      <c r="G39"/>
      <c r="H39"/>
      <c r="I39"/>
      <c r="J39"/>
      <c r="K39"/>
      <c r="L39"/>
      <c r="M39"/>
      <c r="N39"/>
      <c r="O39"/>
      <c r="P39"/>
      <c r="Q39"/>
      <c r="R39"/>
      <c r="S39"/>
      <c r="T39"/>
      <c r="U39"/>
      <c r="V39"/>
      <c r="W39"/>
      <c r="X39"/>
      <c r="Y39"/>
      <c r="Z39"/>
      <c r="AB39"/>
      <c r="AC39"/>
    </row>
    <row r="40" spans="1:29" ht="15" x14ac:dyDescent="0.25">
      <c r="A40" s="43">
        <f>SUM(A9:A38)</f>
        <v>24</v>
      </c>
      <c r="B40" s="27" t="s">
        <v>57</v>
      </c>
      <c r="C40" s="27"/>
      <c r="G40"/>
      <c r="H40"/>
      <c r="I40"/>
      <c r="J40"/>
      <c r="K40"/>
      <c r="L40"/>
      <c r="M40"/>
      <c r="N40"/>
      <c r="O40"/>
      <c r="P40"/>
      <c r="Q40"/>
      <c r="R40"/>
      <c r="S40"/>
      <c r="T40"/>
      <c r="U40"/>
      <c r="V40"/>
      <c r="W40"/>
      <c r="X40"/>
      <c r="Y40"/>
      <c r="Z40"/>
      <c r="AB40"/>
      <c r="AC40"/>
    </row>
    <row r="41" spans="1:29" ht="15" x14ac:dyDescent="0.25">
      <c r="A41" s="27"/>
      <c r="B41" s="43">
        <f>C39/A40</f>
        <v>136.08333333333334</v>
      </c>
      <c r="C41" s="27" t="s">
        <v>58</v>
      </c>
      <c r="G41"/>
      <c r="H41"/>
      <c r="I41"/>
      <c r="J41"/>
      <c r="K41"/>
      <c r="L41"/>
      <c r="M41"/>
      <c r="N41"/>
      <c r="O41"/>
      <c r="P41"/>
      <c r="Q41"/>
      <c r="R41"/>
      <c r="S41"/>
      <c r="T41"/>
      <c r="U41"/>
      <c r="V41"/>
      <c r="W41"/>
      <c r="X41"/>
      <c r="Y41"/>
      <c r="Z41"/>
      <c r="AB41"/>
      <c r="AC41"/>
    </row>
    <row r="42" spans="1:29" ht="15" x14ac:dyDescent="0.25">
      <c r="A42" s="27"/>
      <c r="B42" s="27"/>
      <c r="C42" s="27"/>
      <c r="D42" s="35">
        <v>150</v>
      </c>
      <c r="E42" s="27" t="s">
        <v>59</v>
      </c>
      <c r="G42"/>
      <c r="H42"/>
      <c r="I42"/>
      <c r="J42"/>
      <c r="K42"/>
      <c r="L42"/>
      <c r="M42"/>
      <c r="N42"/>
      <c r="O42"/>
      <c r="P42"/>
      <c r="Q42"/>
      <c r="R42"/>
      <c r="S42"/>
      <c r="T42"/>
      <c r="U42"/>
      <c r="V42"/>
      <c r="W42"/>
      <c r="X42"/>
      <c r="Y42"/>
      <c r="Z42"/>
      <c r="AB42"/>
      <c r="AC42"/>
    </row>
    <row r="43" spans="1:29" ht="15" x14ac:dyDescent="0.25">
      <c r="A43" s="27"/>
      <c r="B43" s="27"/>
      <c r="C43" s="27"/>
      <c r="D43" s="44">
        <f>B41/D42</f>
        <v>0.90722222222222226</v>
      </c>
      <c r="E43" s="27" t="s">
        <v>60</v>
      </c>
      <c r="G43"/>
      <c r="H43"/>
      <c r="I43"/>
      <c r="J43"/>
      <c r="K43"/>
      <c r="L43"/>
      <c r="M43"/>
      <c r="N43"/>
      <c r="O43"/>
      <c r="P43"/>
      <c r="Q43"/>
      <c r="R43"/>
      <c r="S43"/>
      <c r="T43"/>
      <c r="U43"/>
      <c r="V43"/>
      <c r="W43"/>
      <c r="X43"/>
      <c r="Y43"/>
      <c r="Z43"/>
      <c r="AB43"/>
      <c r="AC43"/>
    </row>
    <row r="44" spans="1:29" ht="15" x14ac:dyDescent="0.25">
      <c r="A44" s="27"/>
      <c r="B44" s="27"/>
      <c r="C44" s="27"/>
      <c r="G44"/>
      <c r="H44"/>
      <c r="I44"/>
      <c r="J44"/>
      <c r="K44"/>
      <c r="L44"/>
      <c r="M44"/>
      <c r="N44"/>
      <c r="O44"/>
      <c r="P44"/>
      <c r="Q44"/>
      <c r="R44"/>
      <c r="S44"/>
      <c r="T44"/>
      <c r="U44"/>
      <c r="V44"/>
      <c r="W44"/>
      <c r="X44"/>
      <c r="Y44"/>
      <c r="Z44"/>
      <c r="AB44"/>
      <c r="AC44"/>
    </row>
    <row r="45" spans="1:29" x14ac:dyDescent="0.3">
      <c r="A45" s="120" t="s">
        <v>166</v>
      </c>
    </row>
  </sheetData>
  <pageMargins left="0.7" right="0.7" top="0.75" bottom="0.75" header="0.3" footer="0.3"/>
  <pageSetup scale="9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9"/>
  <sheetViews>
    <sheetView topLeftCell="A46" workbookViewId="0">
      <selection activeCell="O62" sqref="O62"/>
    </sheetView>
  </sheetViews>
  <sheetFormatPr defaultColWidth="9.140625" defaultRowHeight="18.75" x14ac:dyDescent="0.3"/>
  <cols>
    <col min="1" max="2" width="9.140625" style="57"/>
    <col min="3" max="3" width="10" style="57" customWidth="1"/>
    <col min="4" max="4" width="12.140625" style="57" customWidth="1"/>
    <col min="5" max="6" width="9.140625" style="57"/>
    <col min="7" max="9" width="9.140625" style="1"/>
    <col min="10" max="10" width="13.28515625" style="29" customWidth="1"/>
    <col min="11" max="15" width="9.140625" style="1"/>
    <col min="16" max="16" width="11.5703125" style="1" customWidth="1"/>
    <col min="17"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9.3000000000000007</v>
      </c>
      <c r="C2" s="59" t="s">
        <v>34</v>
      </c>
      <c r="D2" s="254" t="s">
        <v>508</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500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64">
        <v>119</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64">
        <v>119</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64">
        <v>119</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264">
        <v>147</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264">
        <v>147</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264">
        <v>147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264">
        <v>147</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64">
        <v>148</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64">
        <v>148</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64">
        <v>148</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264">
        <v>138</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264">
        <v>138</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264">
        <v>138</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260"/>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56"/>
      <c r="E24" s="59" t="s">
        <v>55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56"/>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56"/>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56"/>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257" t="s">
        <v>494</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56"/>
      <c r="E29" s="258" t="s">
        <v>495</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56"/>
      <c r="E30" s="258" t="s">
        <v>496</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56"/>
      <c r="E31" s="258" t="s">
        <v>498</v>
      </c>
      <c r="F31" s="257"/>
      <c r="G31" s="257"/>
      <c r="H31" s="257"/>
      <c r="I31" s="57"/>
      <c r="J31" s="57"/>
      <c r="K31" s="57"/>
      <c r="L31" s="57"/>
      <c r="M31" s="57"/>
      <c r="N31" s="57"/>
      <c r="O31" s="57"/>
      <c r="P31" s="57"/>
      <c r="Q31" s="57"/>
      <c r="R31" s="57"/>
      <c r="S31" s="57"/>
      <c r="T31" s="57"/>
      <c r="U31" s="57"/>
      <c r="V31" s="57"/>
      <c r="W31" s="57"/>
      <c r="X31" s="57"/>
      <c r="Y31" s="57"/>
      <c r="Z31" s="57"/>
      <c r="AB31" s="57"/>
      <c r="AC31" s="57"/>
    </row>
    <row r="32" spans="1:29" ht="15.75" x14ac:dyDescent="0.25">
      <c r="A32" s="63"/>
      <c r="B32" s="63"/>
      <c r="C32" s="56"/>
      <c r="E32" s="258" t="s">
        <v>497</v>
      </c>
      <c r="F32" s="257"/>
      <c r="G32" s="257"/>
      <c r="H32" s="2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1803</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138.69230769230768</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0.92461538461538451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402</v>
      </c>
    </row>
    <row r="46" spans="1:29" x14ac:dyDescent="0.3">
      <c r="B46" s="1"/>
      <c r="E46" s="1"/>
      <c r="F46" s="1"/>
      <c r="J46" s="57"/>
      <c r="K46" s="57"/>
      <c r="L46" s="263"/>
      <c r="M46" s="199"/>
      <c r="N46" s="199"/>
      <c r="O46" s="199"/>
      <c r="P46" s="199"/>
      <c r="Q46" s="199"/>
      <c r="R46" s="199"/>
      <c r="S46" s="199"/>
      <c r="T46" s="199"/>
      <c r="U46" s="199"/>
      <c r="V46" s="199"/>
    </row>
    <row r="47" spans="1:29" x14ac:dyDescent="0.3">
      <c r="B47" s="1"/>
      <c r="E47" s="1"/>
      <c r="F47" s="1"/>
      <c r="J47" s="57"/>
      <c r="K47" s="57"/>
      <c r="L47" s="263"/>
      <c r="M47" s="199"/>
      <c r="N47" s="199"/>
      <c r="O47" s="199"/>
      <c r="P47" s="199"/>
      <c r="Q47" s="199"/>
      <c r="R47" s="199"/>
      <c r="S47" s="199"/>
      <c r="T47" s="199"/>
      <c r="U47" s="199"/>
      <c r="V47" s="199"/>
    </row>
    <row r="48" spans="1:29" x14ac:dyDescent="0.3">
      <c r="J48" s="57"/>
      <c r="K48" s="57"/>
      <c r="L48" s="71"/>
      <c r="M48" s="199"/>
      <c r="N48" s="71"/>
      <c r="O48" s="71"/>
      <c r="P48" s="199"/>
      <c r="Q48" s="199"/>
      <c r="R48" s="199"/>
      <c r="S48" s="199"/>
      <c r="T48" s="199"/>
      <c r="U48" s="199"/>
      <c r="V48" s="199"/>
    </row>
    <row r="49" spans="10:22" x14ac:dyDescent="0.3">
      <c r="J49" s="57"/>
      <c r="K49" s="57"/>
      <c r="L49" s="71"/>
      <c r="M49" s="199"/>
      <c r="N49" s="71"/>
      <c r="O49" s="71"/>
      <c r="P49" s="199"/>
      <c r="Q49" s="199"/>
      <c r="R49" s="199"/>
      <c r="S49" s="199"/>
      <c r="T49" s="199"/>
      <c r="U49" s="199"/>
      <c r="V49" s="199"/>
    </row>
    <row r="50" spans="10:22" x14ac:dyDescent="0.3">
      <c r="J50" s="57"/>
      <c r="K50" s="57"/>
      <c r="L50" s="71"/>
      <c r="M50" s="199"/>
      <c r="N50" s="71"/>
      <c r="O50" s="71"/>
      <c r="P50" s="199"/>
      <c r="Q50" s="199"/>
      <c r="R50" s="199"/>
      <c r="S50" s="199"/>
      <c r="T50" s="199"/>
      <c r="U50" s="199"/>
      <c r="V50" s="199"/>
    </row>
    <row r="51" spans="10:22" x14ac:dyDescent="0.3">
      <c r="J51" s="57"/>
      <c r="K51" s="57"/>
      <c r="L51" s="71"/>
      <c r="M51" s="199"/>
      <c r="N51" s="71"/>
      <c r="O51" s="71"/>
      <c r="P51" s="199"/>
      <c r="Q51" s="199"/>
      <c r="R51" s="199"/>
      <c r="S51" s="199"/>
      <c r="T51" s="199"/>
      <c r="U51" s="199"/>
      <c r="V51" s="199"/>
    </row>
    <row r="52" spans="10:22" x14ac:dyDescent="0.3">
      <c r="J52" s="57"/>
      <c r="K52" s="57"/>
      <c r="L52" s="71"/>
      <c r="M52" s="199"/>
      <c r="N52" s="71"/>
      <c r="O52" s="71"/>
      <c r="P52" s="199"/>
      <c r="Q52" s="199"/>
      <c r="R52" s="199"/>
      <c r="S52" s="199"/>
      <c r="T52" s="199"/>
      <c r="U52" s="199"/>
      <c r="V52" s="199"/>
    </row>
    <row r="53" spans="10:22" x14ac:dyDescent="0.3">
      <c r="J53" s="57"/>
      <c r="K53" s="57"/>
      <c r="L53" s="71"/>
      <c r="M53" s="199"/>
      <c r="N53" s="71"/>
      <c r="O53" s="71"/>
      <c r="P53" s="199"/>
      <c r="Q53" s="199"/>
      <c r="R53" s="199"/>
      <c r="S53" s="199"/>
      <c r="T53" s="199"/>
      <c r="U53" s="199"/>
      <c r="V53" s="199"/>
    </row>
    <row r="54" spans="10:22" x14ac:dyDescent="0.3">
      <c r="J54" s="57"/>
      <c r="K54" s="57"/>
      <c r="L54" s="71"/>
      <c r="M54" s="199"/>
      <c r="N54" s="71"/>
      <c r="O54" s="71"/>
      <c r="P54" s="199"/>
      <c r="Q54" s="199"/>
      <c r="R54" s="199"/>
      <c r="S54" s="199"/>
      <c r="T54" s="199"/>
      <c r="U54" s="199"/>
      <c r="V54" s="199"/>
    </row>
    <row r="55" spans="10:22" x14ac:dyDescent="0.3">
      <c r="J55" s="57"/>
      <c r="K55" s="57"/>
      <c r="L55" s="71"/>
      <c r="M55" s="199"/>
      <c r="N55" s="71"/>
      <c r="O55" s="71"/>
      <c r="P55" s="199"/>
      <c r="Q55" s="199"/>
      <c r="R55" s="199"/>
      <c r="S55" s="199"/>
      <c r="T55" s="199"/>
      <c r="U55" s="199"/>
      <c r="V55" s="199"/>
    </row>
    <row r="56" spans="10:22" ht="14.25" customHeight="1" x14ac:dyDescent="0.3">
      <c r="J56" s="57"/>
      <c r="K56" s="57"/>
      <c r="L56" s="71"/>
      <c r="M56" s="199"/>
      <c r="N56" s="71"/>
      <c r="O56" s="71"/>
      <c r="P56" s="199"/>
      <c r="Q56" s="199"/>
      <c r="R56" s="199"/>
      <c r="S56" s="199"/>
      <c r="T56" s="199"/>
      <c r="U56" s="199"/>
      <c r="V56" s="199"/>
    </row>
    <row r="57" spans="10:22" x14ac:dyDescent="0.3">
      <c r="J57" s="57"/>
      <c r="K57" s="57"/>
      <c r="L57" s="71"/>
      <c r="M57" s="199"/>
      <c r="N57" s="71"/>
      <c r="O57" s="71"/>
      <c r="P57" s="199"/>
      <c r="Q57" s="199"/>
      <c r="R57" s="199"/>
      <c r="S57" s="199"/>
      <c r="T57" s="199"/>
      <c r="U57" s="199"/>
      <c r="V57" s="199"/>
    </row>
    <row r="58" spans="10:22" x14ac:dyDescent="0.3">
      <c r="J58" s="57"/>
      <c r="K58" s="57"/>
      <c r="L58" s="71"/>
      <c r="M58" s="199"/>
      <c r="N58" s="71"/>
      <c r="O58" s="71"/>
      <c r="P58" s="199"/>
      <c r="Q58" s="199"/>
      <c r="R58" s="199"/>
      <c r="S58" s="199"/>
      <c r="T58" s="199"/>
      <c r="U58" s="199"/>
      <c r="V58" s="199"/>
    </row>
    <row r="59" spans="10:22" x14ac:dyDescent="0.3">
      <c r="J59" s="57"/>
      <c r="K59" s="57"/>
      <c r="L59" s="71"/>
      <c r="M59" s="199"/>
      <c r="N59" s="71"/>
      <c r="O59" s="71"/>
      <c r="P59" s="199"/>
      <c r="Q59" s="199"/>
      <c r="R59" s="199"/>
      <c r="S59" s="199"/>
      <c r="T59" s="199"/>
      <c r="U59" s="199"/>
      <c r="V59" s="199"/>
    </row>
    <row r="60" spans="10:22" x14ac:dyDescent="0.3">
      <c r="J60" s="57"/>
      <c r="K60" s="57"/>
      <c r="L60" s="71"/>
      <c r="M60" s="199"/>
      <c r="N60" s="71"/>
      <c r="O60" s="71"/>
      <c r="P60" s="199"/>
      <c r="Q60" s="199"/>
      <c r="R60" s="199"/>
      <c r="S60" s="199"/>
      <c r="T60" s="199"/>
      <c r="U60" s="199"/>
      <c r="V60" s="199"/>
    </row>
    <row r="61" spans="10:22" x14ac:dyDescent="0.3">
      <c r="J61" s="57"/>
      <c r="K61" s="57"/>
      <c r="L61" s="71"/>
      <c r="M61" s="199"/>
      <c r="N61" s="71"/>
      <c r="O61" s="71"/>
      <c r="P61" s="199"/>
      <c r="Q61" s="199"/>
      <c r="R61" s="199"/>
      <c r="S61" s="199"/>
      <c r="T61" s="199"/>
      <c r="U61" s="199"/>
      <c r="V61" s="199"/>
    </row>
    <row r="62" spans="10:22" ht="21.75" customHeight="1" x14ac:dyDescent="0.3">
      <c r="J62" s="57"/>
      <c r="K62" s="57"/>
      <c r="L62" s="71"/>
      <c r="M62" s="199"/>
      <c r="N62" s="71"/>
      <c r="O62" s="71"/>
      <c r="P62" s="199"/>
      <c r="Q62" s="199"/>
      <c r="R62" s="199"/>
      <c r="S62" s="199"/>
      <c r="T62" s="199"/>
      <c r="U62" s="199"/>
      <c r="V62" s="199"/>
    </row>
    <row r="63" spans="10:22" ht="21.75" customHeight="1" x14ac:dyDescent="0.3">
      <c r="J63" s="57"/>
      <c r="K63" s="57"/>
      <c r="L63" s="71"/>
      <c r="M63" s="199"/>
      <c r="N63" s="71"/>
      <c r="O63" s="71"/>
      <c r="P63" s="199"/>
      <c r="Q63" s="199"/>
      <c r="R63" s="199"/>
      <c r="S63" s="199"/>
      <c r="T63" s="199"/>
      <c r="U63" s="199"/>
      <c r="V63" s="199"/>
    </row>
    <row r="64" spans="10:22" ht="21.75" customHeight="1" x14ac:dyDescent="0.3">
      <c r="J64" s="57"/>
      <c r="K64" s="57"/>
      <c r="L64" s="71"/>
      <c r="M64" s="199"/>
      <c r="N64" s="71"/>
      <c r="O64" s="71"/>
      <c r="P64" s="199"/>
      <c r="Q64" s="199"/>
      <c r="R64" s="199"/>
      <c r="S64" s="199"/>
      <c r="T64" s="199"/>
      <c r="U64" s="199"/>
      <c r="V64" s="199"/>
    </row>
    <row r="65" spans="10:22" ht="21.75" customHeight="1" x14ac:dyDescent="0.3">
      <c r="J65" s="57"/>
      <c r="K65" s="57"/>
      <c r="L65" s="71"/>
      <c r="M65" s="199"/>
      <c r="N65" s="71"/>
      <c r="O65" s="71"/>
      <c r="P65" s="199"/>
      <c r="Q65" s="199"/>
      <c r="R65" s="199"/>
      <c r="S65" s="199"/>
      <c r="T65" s="199"/>
      <c r="U65" s="199"/>
      <c r="V65" s="199"/>
    </row>
    <row r="66" spans="10:22" ht="21.75" customHeight="1" x14ac:dyDescent="0.3">
      <c r="J66" s="57"/>
      <c r="K66" s="57"/>
      <c r="L66" s="71"/>
      <c r="M66" s="199"/>
      <c r="N66" s="71"/>
      <c r="O66" s="71"/>
      <c r="P66" s="199"/>
      <c r="Q66" s="199"/>
      <c r="R66" s="199"/>
      <c r="S66" s="199"/>
      <c r="T66" s="199"/>
      <c r="U66" s="199"/>
      <c r="V66" s="199"/>
    </row>
    <row r="67" spans="10:22" ht="21.75" customHeight="1" x14ac:dyDescent="0.3">
      <c r="J67" s="57"/>
      <c r="K67" s="57"/>
      <c r="L67" s="71"/>
      <c r="M67" s="199"/>
      <c r="N67" s="71"/>
      <c r="O67" s="71"/>
      <c r="P67" s="199"/>
      <c r="Q67" s="199"/>
      <c r="R67" s="199"/>
      <c r="S67" s="199"/>
      <c r="T67" s="199"/>
      <c r="U67" s="199"/>
      <c r="V67" s="199"/>
    </row>
    <row r="68" spans="10:22" ht="21.75" customHeight="1" x14ac:dyDescent="0.3">
      <c r="J68" s="57"/>
      <c r="K68" s="57"/>
      <c r="L68" s="71"/>
      <c r="M68" s="199"/>
      <c r="N68" s="71"/>
      <c r="O68" s="71"/>
      <c r="P68" s="199"/>
      <c r="Q68" s="199"/>
      <c r="R68" s="199"/>
      <c r="S68" s="199"/>
      <c r="T68" s="199"/>
      <c r="U68" s="199"/>
      <c r="V68" s="199"/>
    </row>
    <row r="69" spans="10:22" ht="21.75" customHeight="1" x14ac:dyDescent="0.3">
      <c r="J69" s="57"/>
      <c r="K69" s="57"/>
      <c r="L69" s="71"/>
      <c r="M69" s="199"/>
      <c r="N69" s="71"/>
      <c r="O69" s="71"/>
      <c r="P69" s="199"/>
      <c r="Q69" s="199"/>
      <c r="R69" s="199"/>
      <c r="S69" s="199"/>
      <c r="T69" s="199"/>
      <c r="U69" s="199"/>
      <c r="V69" s="199"/>
    </row>
    <row r="70" spans="10:22" ht="21.75" customHeight="1" x14ac:dyDescent="0.3">
      <c r="J70" s="57"/>
      <c r="K70" s="57"/>
      <c r="L70" s="71"/>
      <c r="M70" s="199"/>
      <c r="N70" s="71"/>
      <c r="O70" s="71"/>
      <c r="P70" s="199"/>
      <c r="Q70" s="199"/>
      <c r="R70" s="199"/>
      <c r="S70" s="199"/>
      <c r="T70" s="199"/>
      <c r="U70" s="199"/>
      <c r="V70" s="199"/>
    </row>
    <row r="71" spans="10:22" ht="21.75" customHeight="1" x14ac:dyDescent="0.3">
      <c r="J71" s="57"/>
      <c r="K71" s="57"/>
      <c r="L71" s="71"/>
      <c r="M71" s="199"/>
      <c r="N71" s="71"/>
      <c r="O71" s="71"/>
      <c r="P71" s="199"/>
      <c r="Q71" s="199"/>
      <c r="R71" s="199"/>
      <c r="S71" s="199"/>
      <c r="T71" s="199"/>
      <c r="U71" s="199"/>
    </row>
    <row r="72" spans="10:22" ht="21.75" customHeight="1" x14ac:dyDescent="0.3">
      <c r="J72" s="57"/>
      <c r="K72" s="57"/>
      <c r="L72" s="71"/>
      <c r="M72" s="199"/>
      <c r="N72" s="71"/>
      <c r="O72" s="71"/>
      <c r="P72" s="199"/>
      <c r="Q72" s="199"/>
      <c r="R72" s="199"/>
      <c r="S72" s="199"/>
      <c r="T72" s="199"/>
      <c r="U72" s="199"/>
    </row>
    <row r="73" spans="10:22" ht="21.75" customHeight="1" x14ac:dyDescent="0.3">
      <c r="J73" s="57"/>
      <c r="K73" s="57"/>
      <c r="L73" s="71"/>
      <c r="M73" s="199"/>
      <c r="N73" s="71"/>
      <c r="O73" s="71"/>
      <c r="P73" s="199"/>
      <c r="Q73" s="199"/>
      <c r="R73" s="199"/>
      <c r="S73" s="199"/>
      <c r="T73" s="199"/>
      <c r="U73" s="199"/>
    </row>
    <row r="74" spans="10:22" ht="21.75" customHeight="1" x14ac:dyDescent="0.3">
      <c r="J74" s="57"/>
      <c r="K74" s="57"/>
      <c r="L74" s="71"/>
      <c r="M74" s="199"/>
      <c r="N74" s="71"/>
      <c r="O74" s="71"/>
      <c r="P74" s="199"/>
      <c r="Q74" s="199"/>
      <c r="R74" s="199"/>
      <c r="S74" s="199"/>
      <c r="T74" s="199"/>
      <c r="U74" s="199"/>
    </row>
    <row r="75" spans="10:22" ht="21.75" customHeight="1" x14ac:dyDescent="0.3">
      <c r="J75" s="57"/>
      <c r="K75" s="57"/>
      <c r="L75" s="71"/>
      <c r="M75" s="199"/>
      <c r="N75" s="71"/>
      <c r="O75" s="71"/>
      <c r="P75" s="199"/>
      <c r="Q75" s="199"/>
      <c r="R75" s="199"/>
      <c r="S75" s="199"/>
      <c r="T75" s="199"/>
      <c r="U75" s="199"/>
    </row>
    <row r="76" spans="10:22" ht="21.75" customHeight="1" x14ac:dyDescent="0.3">
      <c r="J76" s="57"/>
      <c r="K76" s="57"/>
      <c r="L76" s="71"/>
      <c r="M76" s="199"/>
      <c r="N76" s="71"/>
      <c r="O76" s="71"/>
      <c r="P76" s="199"/>
      <c r="Q76" s="199"/>
      <c r="R76" s="199"/>
      <c r="S76" s="199"/>
      <c r="T76" s="199"/>
      <c r="U76" s="199"/>
    </row>
    <row r="77" spans="10:22" ht="21.75" customHeight="1" x14ac:dyDescent="0.3">
      <c r="J77" s="57"/>
      <c r="K77" s="57"/>
      <c r="L77" s="71"/>
      <c r="M77" s="199"/>
      <c r="N77" s="71"/>
      <c r="O77" s="71"/>
      <c r="P77" s="199"/>
      <c r="Q77" s="199"/>
      <c r="R77" s="199"/>
      <c r="S77" s="199"/>
      <c r="T77" s="199"/>
      <c r="U77" s="199"/>
    </row>
    <row r="78" spans="10:22" x14ac:dyDescent="0.3">
      <c r="J78" s="57"/>
      <c r="K78" s="57"/>
      <c r="L78" s="71"/>
      <c r="M78" s="199"/>
      <c r="N78" s="71"/>
      <c r="O78" s="71"/>
      <c r="P78" s="199"/>
      <c r="Q78" s="199"/>
      <c r="R78" s="199"/>
      <c r="S78" s="199"/>
      <c r="T78" s="199"/>
      <c r="U78" s="199"/>
    </row>
    <row r="79" spans="10:22" x14ac:dyDescent="0.3">
      <c r="J79" s="57"/>
      <c r="K79" s="57"/>
      <c r="L79" s="71"/>
      <c r="M79" s="199"/>
      <c r="N79" s="71"/>
      <c r="O79" s="71"/>
      <c r="P79" s="199"/>
      <c r="Q79" s="199"/>
      <c r="R79" s="199"/>
      <c r="S79" s="199"/>
      <c r="T79" s="199"/>
      <c r="U79" s="199"/>
    </row>
    <row r="80" spans="10:22" x14ac:dyDescent="0.3">
      <c r="J80" s="57"/>
      <c r="K80" s="57"/>
      <c r="L80" s="71"/>
      <c r="M80" s="199"/>
      <c r="N80" s="71"/>
      <c r="O80" s="71"/>
      <c r="P80" s="199"/>
      <c r="Q80" s="199"/>
      <c r="R80" s="199"/>
      <c r="S80" s="199"/>
      <c r="T80" s="199"/>
      <c r="U80" s="199"/>
    </row>
    <row r="81" spans="2:21" x14ac:dyDescent="0.3">
      <c r="J81" s="57"/>
      <c r="K81" s="57"/>
      <c r="L81" s="71"/>
      <c r="M81" s="199"/>
      <c r="N81" s="71"/>
      <c r="O81" s="71"/>
      <c r="P81" s="199"/>
      <c r="Q81" s="199"/>
      <c r="R81" s="199"/>
      <c r="S81" s="199"/>
      <c r="T81" s="199"/>
      <c r="U81" s="199"/>
    </row>
    <row r="82" spans="2:21" x14ac:dyDescent="0.3">
      <c r="J82" s="57"/>
      <c r="K82" s="57"/>
      <c r="L82" s="71"/>
      <c r="M82" s="199"/>
      <c r="N82" s="71"/>
      <c r="O82" s="71"/>
      <c r="P82" s="199"/>
      <c r="Q82" s="199"/>
      <c r="R82" s="199"/>
      <c r="S82" s="199"/>
      <c r="T82" s="199"/>
      <c r="U82" s="199"/>
    </row>
    <row r="83" spans="2:21" x14ac:dyDescent="0.3">
      <c r="J83" s="57"/>
      <c r="K83" s="57"/>
      <c r="L83" s="71"/>
      <c r="M83" s="199"/>
      <c r="N83" s="71"/>
      <c r="O83" s="71"/>
      <c r="P83" s="199"/>
      <c r="Q83" s="199"/>
      <c r="R83" s="199"/>
      <c r="S83" s="199"/>
      <c r="T83" s="199"/>
      <c r="U83" s="199"/>
    </row>
    <row r="84" spans="2:21" x14ac:dyDescent="0.3">
      <c r="J84" s="57"/>
      <c r="K84" s="57"/>
      <c r="L84" s="71"/>
      <c r="M84" s="199"/>
      <c r="N84" s="71"/>
      <c r="O84" s="71"/>
      <c r="P84" s="199"/>
      <c r="Q84" s="199"/>
      <c r="R84" s="199"/>
      <c r="S84" s="199"/>
      <c r="T84" s="199"/>
      <c r="U84" s="199"/>
    </row>
    <row r="85" spans="2:21" x14ac:dyDescent="0.3">
      <c r="J85" s="57"/>
      <c r="K85" s="57"/>
      <c r="L85" s="71"/>
      <c r="M85" s="199"/>
      <c r="N85" s="71"/>
      <c r="O85" s="71"/>
      <c r="P85" s="199"/>
      <c r="Q85" s="199"/>
      <c r="R85" s="199"/>
      <c r="S85" s="199"/>
      <c r="T85" s="199"/>
      <c r="U85" s="199"/>
    </row>
    <row r="86" spans="2:21" x14ac:dyDescent="0.3">
      <c r="J86" s="57"/>
      <c r="K86" s="57"/>
      <c r="L86" s="71"/>
      <c r="M86" s="199"/>
      <c r="N86" s="71"/>
      <c r="O86" s="71"/>
      <c r="P86" s="199"/>
      <c r="Q86" s="199"/>
      <c r="R86" s="199"/>
      <c r="S86" s="199"/>
      <c r="T86" s="199"/>
      <c r="U86" s="199"/>
    </row>
    <row r="87" spans="2:21" x14ac:dyDescent="0.3">
      <c r="J87" s="57"/>
      <c r="K87" s="57"/>
      <c r="L87" s="71"/>
      <c r="M87" s="199"/>
      <c r="N87" s="71"/>
      <c r="O87" s="71"/>
      <c r="P87" s="199"/>
      <c r="Q87" s="199"/>
      <c r="R87" s="199"/>
      <c r="S87" s="199"/>
      <c r="T87" s="199"/>
      <c r="U87" s="199"/>
    </row>
    <row r="88" spans="2:21" x14ac:dyDescent="0.3">
      <c r="J88" s="57"/>
      <c r="K88" s="57"/>
      <c r="L88" s="71"/>
      <c r="M88" s="199"/>
      <c r="N88" s="71"/>
      <c r="O88" s="71"/>
      <c r="P88" s="199"/>
      <c r="Q88" s="199"/>
      <c r="R88" s="199"/>
      <c r="S88" s="199"/>
      <c r="T88" s="199"/>
      <c r="U88" s="199"/>
    </row>
    <row r="89" spans="2:21" x14ac:dyDescent="0.3">
      <c r="J89" s="57"/>
      <c r="K89" s="57"/>
      <c r="L89" s="71"/>
      <c r="M89" s="199"/>
      <c r="N89" s="71"/>
      <c r="O89" s="71"/>
      <c r="P89" s="199"/>
      <c r="Q89" s="199"/>
      <c r="R89" s="199"/>
      <c r="S89" s="199"/>
      <c r="T89" s="199"/>
      <c r="U89" s="199"/>
    </row>
    <row r="90" spans="2:21" x14ac:dyDescent="0.3">
      <c r="J90" s="57"/>
      <c r="K90" s="57"/>
      <c r="L90" s="71"/>
      <c r="M90" s="199"/>
      <c r="N90" s="71"/>
      <c r="O90" s="71"/>
      <c r="P90" s="199"/>
      <c r="Q90" s="199"/>
      <c r="R90" s="199"/>
      <c r="S90" s="199"/>
      <c r="T90" s="199"/>
      <c r="U90" s="199"/>
    </row>
    <row r="91" spans="2:21" x14ac:dyDescent="0.3">
      <c r="J91" s="57"/>
      <c r="K91" s="57"/>
      <c r="L91" s="71"/>
      <c r="M91" s="199"/>
      <c r="N91" s="71"/>
      <c r="O91" s="71"/>
      <c r="P91" s="199"/>
      <c r="Q91" s="199"/>
      <c r="R91" s="199"/>
      <c r="S91" s="199"/>
      <c r="T91" s="199"/>
      <c r="U91" s="199"/>
    </row>
    <row r="92" spans="2:21" x14ac:dyDescent="0.3">
      <c r="J92" s="57"/>
      <c r="K92" s="57"/>
      <c r="L92" s="71"/>
      <c r="M92" s="199"/>
      <c r="N92" s="71"/>
      <c r="O92" s="71"/>
      <c r="P92" s="199"/>
      <c r="Q92" s="199"/>
      <c r="R92" s="199"/>
      <c r="S92" s="199"/>
      <c r="T92" s="199"/>
      <c r="U92" s="199"/>
    </row>
    <row r="93" spans="2:21" x14ac:dyDescent="0.3">
      <c r="B93" s="1"/>
      <c r="E93" s="1"/>
      <c r="F93" s="1"/>
      <c r="J93" s="57"/>
      <c r="K93" s="57"/>
    </row>
    <row r="94" spans="2:21" x14ac:dyDescent="0.3">
      <c r="B94" s="1"/>
      <c r="E94" s="1"/>
      <c r="F94" s="1"/>
      <c r="J94" s="57"/>
      <c r="K94" s="57"/>
    </row>
    <row r="95" spans="2:21" x14ac:dyDescent="0.3">
      <c r="B95" s="1"/>
      <c r="E95" s="1"/>
      <c r="F95" s="1"/>
      <c r="J95" s="57"/>
      <c r="K95" s="57"/>
    </row>
    <row r="96" spans="2:21" x14ac:dyDescent="0.3">
      <c r="G96" s="57"/>
      <c r="H96" s="57"/>
      <c r="I96" s="57"/>
      <c r="J96" s="57"/>
      <c r="K96" s="57"/>
    </row>
    <row r="97" spans="7:11" x14ac:dyDescent="0.3">
      <c r="G97" s="57"/>
      <c r="H97" s="57"/>
      <c r="I97" s="57"/>
      <c r="J97" s="57"/>
      <c r="K97" s="57"/>
    </row>
    <row r="98" spans="7:11" x14ac:dyDescent="0.3">
      <c r="G98" s="57"/>
      <c r="H98" s="57"/>
      <c r="I98" s="57"/>
      <c r="J98" s="57"/>
      <c r="K98" s="57"/>
    </row>
    <row r="99" spans="7:11" x14ac:dyDescent="0.3">
      <c r="G99" s="57"/>
      <c r="H99" s="57"/>
      <c r="I99" s="57"/>
      <c r="J99" s="57"/>
      <c r="K99" s="57"/>
    </row>
    <row r="100" spans="7:11" x14ac:dyDescent="0.3">
      <c r="G100" s="57"/>
      <c r="H100" s="57"/>
      <c r="I100" s="57"/>
      <c r="J100" s="57"/>
      <c r="K100" s="57"/>
    </row>
    <row r="101" spans="7:11" x14ac:dyDescent="0.3">
      <c r="G101" s="57"/>
      <c r="H101" s="57"/>
      <c r="I101" s="57"/>
      <c r="J101" s="57"/>
      <c r="K101" s="57"/>
    </row>
    <row r="102" spans="7:11" x14ac:dyDescent="0.3">
      <c r="G102" s="57"/>
      <c r="H102" s="57"/>
      <c r="I102" s="57"/>
      <c r="J102" s="57"/>
      <c r="K102" s="57"/>
    </row>
    <row r="103" spans="7:11" x14ac:dyDescent="0.3">
      <c r="G103" s="57"/>
      <c r="H103" s="57"/>
      <c r="I103" s="57"/>
      <c r="J103" s="57"/>
      <c r="K103" s="57"/>
    </row>
    <row r="104" spans="7:11" x14ac:dyDescent="0.3">
      <c r="G104" s="57"/>
      <c r="H104" s="57"/>
      <c r="I104" s="57"/>
      <c r="J104" s="57"/>
      <c r="K104" s="57"/>
    </row>
    <row r="105" spans="7:11" x14ac:dyDescent="0.3">
      <c r="G105" s="57"/>
      <c r="H105" s="57"/>
      <c r="I105" s="57"/>
      <c r="J105" s="57"/>
      <c r="K105" s="57"/>
    </row>
    <row r="106" spans="7:11" x14ac:dyDescent="0.3">
      <c r="G106" s="57"/>
      <c r="H106" s="57"/>
      <c r="I106" s="57"/>
      <c r="J106" s="57"/>
      <c r="K106" s="57"/>
    </row>
    <row r="107" spans="7:11" x14ac:dyDescent="0.3">
      <c r="G107" s="57"/>
      <c r="H107" s="57"/>
      <c r="I107" s="57"/>
      <c r="J107" s="57"/>
      <c r="K107" s="57"/>
    </row>
    <row r="108" spans="7:11" x14ac:dyDescent="0.3">
      <c r="G108" s="57"/>
      <c r="H108" s="57"/>
      <c r="I108" s="57"/>
      <c r="J108" s="57"/>
      <c r="K108" s="57"/>
    </row>
    <row r="109" spans="7:11" x14ac:dyDescent="0.3">
      <c r="G109" s="57"/>
      <c r="H109" s="57"/>
      <c r="I109" s="57"/>
      <c r="J109" s="57"/>
      <c r="K109" s="57"/>
    </row>
    <row r="110" spans="7:11" x14ac:dyDescent="0.3">
      <c r="G110" s="57"/>
      <c r="H110" s="57"/>
      <c r="I110" s="57"/>
      <c r="J110" s="57"/>
      <c r="K110" s="57"/>
    </row>
    <row r="111" spans="7:11" x14ac:dyDescent="0.3">
      <c r="G111" s="57"/>
      <c r="H111" s="57"/>
      <c r="I111" s="57"/>
      <c r="J111" s="57"/>
      <c r="K111" s="57"/>
    </row>
    <row r="112" spans="7:11" x14ac:dyDescent="0.3">
      <c r="G112" s="57"/>
      <c r="H112" s="57"/>
      <c r="I112" s="57"/>
      <c r="J112" s="57"/>
      <c r="K112" s="57"/>
    </row>
    <row r="113" spans="7:11" x14ac:dyDescent="0.3">
      <c r="G113" s="57"/>
      <c r="H113" s="57"/>
      <c r="I113" s="57"/>
      <c r="J113" s="57"/>
      <c r="K113" s="57"/>
    </row>
    <row r="114" spans="7:11" x14ac:dyDescent="0.3">
      <c r="G114" s="57"/>
      <c r="H114" s="57"/>
      <c r="I114" s="57"/>
      <c r="J114" s="57"/>
      <c r="K114" s="57"/>
    </row>
    <row r="115" spans="7:11" x14ac:dyDescent="0.3">
      <c r="G115" s="57"/>
      <c r="H115" s="57"/>
      <c r="I115" s="57"/>
      <c r="J115" s="57"/>
      <c r="K115" s="57"/>
    </row>
    <row r="116" spans="7:11" x14ac:dyDescent="0.3">
      <c r="G116" s="57"/>
      <c r="H116" s="57"/>
      <c r="I116" s="57"/>
      <c r="J116" s="57"/>
      <c r="K116" s="57"/>
    </row>
    <row r="117" spans="7:11" x14ac:dyDescent="0.3">
      <c r="G117" s="57"/>
      <c r="H117" s="57"/>
      <c r="I117" s="57"/>
      <c r="J117" s="57"/>
      <c r="K117" s="57"/>
    </row>
    <row r="118" spans="7:11" x14ac:dyDescent="0.3">
      <c r="G118" s="57"/>
      <c r="H118" s="57"/>
      <c r="I118" s="57"/>
      <c r="J118" s="57"/>
      <c r="K118" s="57"/>
    </row>
    <row r="119" spans="7:11" x14ac:dyDescent="0.3">
      <c r="G119" s="57"/>
      <c r="H119" s="57"/>
      <c r="I119" s="57"/>
      <c r="J119" s="57"/>
      <c r="K119" s="57"/>
    </row>
    <row r="120" spans="7:11" x14ac:dyDescent="0.3">
      <c r="G120" s="57"/>
      <c r="H120" s="57"/>
      <c r="I120" s="57"/>
      <c r="J120" s="57"/>
      <c r="K120" s="57"/>
    </row>
    <row r="121" spans="7:11" x14ac:dyDescent="0.3">
      <c r="G121" s="57"/>
      <c r="H121" s="57"/>
      <c r="I121" s="57"/>
      <c r="J121" s="57"/>
      <c r="K121" s="57"/>
    </row>
    <row r="122" spans="7:11" x14ac:dyDescent="0.3">
      <c r="G122" s="57"/>
      <c r="H122" s="57"/>
      <c r="I122" s="57"/>
      <c r="J122" s="57"/>
      <c r="K122" s="57"/>
    </row>
    <row r="123" spans="7:11" x14ac:dyDescent="0.3">
      <c r="G123" s="57"/>
      <c r="H123" s="57"/>
      <c r="I123" s="57"/>
      <c r="J123" s="57"/>
      <c r="K123" s="57"/>
    </row>
    <row r="124" spans="7:11" x14ac:dyDescent="0.3">
      <c r="G124" s="57"/>
      <c r="H124" s="57"/>
      <c r="I124" s="57"/>
      <c r="J124" s="57"/>
      <c r="K124" s="57"/>
    </row>
    <row r="125" spans="7:11" x14ac:dyDescent="0.3">
      <c r="G125" s="57"/>
      <c r="H125" s="57"/>
      <c r="I125" s="57"/>
      <c r="J125" s="57"/>
      <c r="K125" s="57"/>
    </row>
    <row r="126" spans="7:11" x14ac:dyDescent="0.3">
      <c r="G126" s="57"/>
      <c r="H126" s="57"/>
      <c r="I126" s="57"/>
      <c r="J126" s="57"/>
      <c r="K126" s="57"/>
    </row>
    <row r="127" spans="7:11" x14ac:dyDescent="0.3">
      <c r="G127" s="57"/>
      <c r="H127" s="57"/>
      <c r="I127" s="57"/>
      <c r="J127" s="57"/>
      <c r="K127" s="57"/>
    </row>
    <row r="128" spans="7:11" x14ac:dyDescent="0.3">
      <c r="G128" s="57"/>
      <c r="H128" s="57"/>
      <c r="I128" s="57"/>
      <c r="J128" s="57"/>
      <c r="K128" s="57"/>
    </row>
    <row r="129" spans="7:11" x14ac:dyDescent="0.3">
      <c r="G129" s="57"/>
      <c r="H129" s="57"/>
      <c r="I129" s="57"/>
      <c r="J129" s="57"/>
      <c r="K129" s="57"/>
    </row>
    <row r="130" spans="7:11" x14ac:dyDescent="0.3">
      <c r="G130" s="57"/>
      <c r="H130" s="57"/>
      <c r="I130" s="57"/>
      <c r="J130" s="57"/>
      <c r="K130" s="57"/>
    </row>
    <row r="131" spans="7:11" x14ac:dyDescent="0.3">
      <c r="G131" s="57"/>
      <c r="H131" s="57"/>
      <c r="I131" s="57"/>
      <c r="J131" s="57"/>
      <c r="K131" s="57"/>
    </row>
    <row r="132" spans="7:11" x14ac:dyDescent="0.3">
      <c r="G132" s="57"/>
      <c r="H132" s="57"/>
      <c r="I132" s="57"/>
      <c r="J132" s="57"/>
      <c r="K132" s="57"/>
    </row>
    <row r="133" spans="7:11" x14ac:dyDescent="0.3">
      <c r="G133" s="57"/>
      <c r="H133" s="57"/>
      <c r="I133" s="57"/>
      <c r="J133" s="57"/>
      <c r="K133" s="57"/>
    </row>
    <row r="134" spans="7:11" x14ac:dyDescent="0.3">
      <c r="G134" s="57"/>
      <c r="H134" s="57"/>
      <c r="I134" s="57"/>
      <c r="J134" s="57"/>
      <c r="K134" s="57"/>
    </row>
    <row r="135" spans="7:11" x14ac:dyDescent="0.3">
      <c r="G135" s="57"/>
      <c r="H135" s="57"/>
      <c r="I135" s="57"/>
      <c r="J135" s="57"/>
      <c r="K135" s="57"/>
    </row>
    <row r="136" spans="7:11" x14ac:dyDescent="0.3">
      <c r="G136" s="57"/>
      <c r="H136" s="57"/>
      <c r="I136" s="57"/>
      <c r="J136" s="57"/>
      <c r="K136" s="57"/>
    </row>
    <row r="137" spans="7:11" x14ac:dyDescent="0.3">
      <c r="G137" s="57"/>
      <c r="H137" s="57"/>
      <c r="I137" s="57"/>
      <c r="J137" s="57"/>
      <c r="K137" s="57"/>
    </row>
    <row r="138" spans="7:11" x14ac:dyDescent="0.3">
      <c r="G138" s="57"/>
      <c r="H138" s="57"/>
      <c r="I138" s="57"/>
      <c r="J138" s="57"/>
      <c r="K138" s="57"/>
    </row>
    <row r="139" spans="7:11" x14ac:dyDescent="0.3">
      <c r="G139" s="57"/>
      <c r="H139" s="57"/>
      <c r="I139" s="57"/>
      <c r="J139" s="57"/>
      <c r="K139" s="57"/>
    </row>
    <row r="140" spans="7:11" x14ac:dyDescent="0.3">
      <c r="G140" s="57"/>
      <c r="H140" s="57"/>
      <c r="I140" s="57"/>
      <c r="J140" s="57"/>
      <c r="K140" s="57"/>
    </row>
    <row r="141" spans="7:11" x14ac:dyDescent="0.3">
      <c r="G141" s="57"/>
      <c r="H141" s="57"/>
      <c r="I141" s="57"/>
      <c r="J141" s="57"/>
      <c r="K141" s="57"/>
    </row>
    <row r="142" spans="7:11" x14ac:dyDescent="0.3">
      <c r="G142" s="57"/>
      <c r="H142" s="57"/>
      <c r="I142" s="57"/>
      <c r="J142" s="57"/>
      <c r="K142" s="57"/>
    </row>
    <row r="143" spans="7:11" x14ac:dyDescent="0.3">
      <c r="G143" s="57"/>
      <c r="H143" s="57"/>
      <c r="I143" s="57"/>
      <c r="J143" s="57"/>
      <c r="K143" s="57"/>
    </row>
    <row r="144" spans="7:11" x14ac:dyDescent="0.3">
      <c r="G144" s="57"/>
      <c r="H144" s="57"/>
      <c r="I144" s="57"/>
      <c r="J144" s="57"/>
      <c r="K144" s="57"/>
    </row>
    <row r="145" spans="7:11" x14ac:dyDescent="0.3">
      <c r="G145" s="57"/>
      <c r="H145" s="57"/>
      <c r="I145" s="57"/>
      <c r="J145" s="57"/>
      <c r="K145" s="57"/>
    </row>
    <row r="146" spans="7:11" x14ac:dyDescent="0.3">
      <c r="G146" s="57"/>
      <c r="H146" s="57"/>
      <c r="I146" s="57"/>
      <c r="J146" s="57"/>
      <c r="K146" s="57"/>
    </row>
    <row r="147" spans="7:11" x14ac:dyDescent="0.3">
      <c r="G147" s="57"/>
      <c r="H147" s="57"/>
      <c r="I147" s="57"/>
      <c r="J147" s="57"/>
      <c r="K147" s="57"/>
    </row>
    <row r="148" spans="7:11" x14ac:dyDescent="0.3">
      <c r="G148" s="57"/>
      <c r="H148" s="57"/>
      <c r="I148" s="57"/>
      <c r="J148" s="57"/>
      <c r="K148" s="57"/>
    </row>
    <row r="149" spans="7:11" x14ac:dyDescent="0.3">
      <c r="G149" s="57"/>
      <c r="H149" s="57"/>
      <c r="I149" s="57"/>
      <c r="J149" s="57"/>
      <c r="K149" s="57"/>
    </row>
  </sheetData>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4"/>
  <sheetViews>
    <sheetView zoomScale="85" zoomScaleNormal="85" workbookViewId="0">
      <selection activeCell="K17" sqref="K17"/>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61" t="s">
        <v>65</v>
      </c>
    </row>
    <row r="2" spans="1:10" x14ac:dyDescent="0.25">
      <c r="A2" s="59"/>
      <c r="B2" s="63">
        <v>10.1</v>
      </c>
      <c r="C2" s="59" t="s">
        <v>34</v>
      </c>
      <c r="D2" s="398" t="s">
        <v>463</v>
      </c>
    </row>
    <row r="3" spans="1:10" x14ac:dyDescent="0.25">
      <c r="A3" s="59"/>
      <c r="B3" s="63" t="s">
        <v>67</v>
      </c>
      <c r="C3" s="59" t="s">
        <v>36</v>
      </c>
      <c r="D3" s="398" t="s">
        <v>592</v>
      </c>
    </row>
    <row r="4" spans="1:10" x14ac:dyDescent="0.25">
      <c r="A4" s="59"/>
      <c r="B4" s="36" t="s">
        <v>37</v>
      </c>
      <c r="C4" s="59"/>
      <c r="D4" s="37" t="s">
        <v>583</v>
      </c>
      <c r="E4" s="64"/>
      <c r="F4" s="64"/>
      <c r="G4" s="64"/>
      <c r="H4" s="64"/>
      <c r="I4" s="64"/>
      <c r="J4" s="64"/>
    </row>
    <row r="5" spans="1:10" x14ac:dyDescent="0.25">
      <c r="A5" s="59"/>
      <c r="B5" s="39"/>
      <c r="C5" s="59"/>
    </row>
    <row r="6" spans="1:10" x14ac:dyDescent="0.25">
      <c r="A6" s="59"/>
      <c r="B6" s="59"/>
      <c r="C6" s="59"/>
      <c r="F6" s="37" t="s">
        <v>39</v>
      </c>
      <c r="G6" s="37"/>
      <c r="H6" s="37" t="s">
        <v>609</v>
      </c>
      <c r="I6" s="37"/>
      <c r="J6" s="37"/>
    </row>
    <row r="7" spans="1:10" ht="26.25" x14ac:dyDescent="0.25">
      <c r="A7" s="58" t="s">
        <v>31</v>
      </c>
      <c r="B7" s="58" t="s">
        <v>30</v>
      </c>
      <c r="C7" s="58" t="s">
        <v>32</v>
      </c>
    </row>
    <row r="8" spans="1:10" x14ac:dyDescent="0.25">
      <c r="A8" s="59"/>
      <c r="B8" s="60" t="s">
        <v>41</v>
      </c>
      <c r="C8" s="60" t="s">
        <v>23</v>
      </c>
    </row>
    <row r="9" spans="1:10" x14ac:dyDescent="0.25">
      <c r="A9" s="63">
        <v>1</v>
      </c>
      <c r="B9" s="30"/>
      <c r="C9" s="30">
        <v>4</v>
      </c>
      <c r="E9" s="59" t="s">
        <v>42</v>
      </c>
      <c r="F9" s="59"/>
    </row>
    <row r="10" spans="1:10" x14ac:dyDescent="0.25">
      <c r="A10" s="63">
        <v>1</v>
      </c>
      <c r="B10" s="63"/>
      <c r="C10" s="203">
        <v>4</v>
      </c>
      <c r="E10" s="59" t="s">
        <v>43</v>
      </c>
      <c r="F10" s="59"/>
    </row>
    <row r="11" spans="1:10" x14ac:dyDescent="0.25">
      <c r="A11" s="63">
        <v>1</v>
      </c>
      <c r="B11" s="63"/>
      <c r="C11" s="203">
        <v>3</v>
      </c>
      <c r="E11" s="59" t="s">
        <v>44</v>
      </c>
      <c r="F11" s="59"/>
    </row>
    <row r="12" spans="1:10" x14ac:dyDescent="0.25">
      <c r="A12" s="63">
        <v>1</v>
      </c>
      <c r="B12" s="63"/>
      <c r="C12" s="203">
        <v>2</v>
      </c>
      <c r="E12" s="59"/>
      <c r="F12" s="59"/>
    </row>
    <row r="13" spans="1:10" x14ac:dyDescent="0.25">
      <c r="A13" s="63">
        <v>1</v>
      </c>
      <c r="B13" s="63"/>
      <c r="C13" s="203">
        <v>4</v>
      </c>
      <c r="E13" s="59" t="s">
        <v>45</v>
      </c>
      <c r="F13" s="59"/>
    </row>
    <row r="14" spans="1:10" x14ac:dyDescent="0.25">
      <c r="A14" s="63">
        <v>1</v>
      </c>
      <c r="B14" s="63"/>
      <c r="C14" s="203">
        <v>3</v>
      </c>
      <c r="E14" s="59" t="s">
        <v>46</v>
      </c>
      <c r="F14" s="59"/>
    </row>
    <row r="15" spans="1:10" x14ac:dyDescent="0.25">
      <c r="A15" s="63">
        <v>1</v>
      </c>
      <c r="B15" s="63"/>
      <c r="C15" s="203">
        <v>3</v>
      </c>
      <c r="E15" s="59" t="s">
        <v>47</v>
      </c>
      <c r="F15" s="59"/>
    </row>
    <row r="16" spans="1:10" x14ac:dyDescent="0.25">
      <c r="A16" s="63">
        <v>1</v>
      </c>
      <c r="B16" s="63"/>
      <c r="C16" s="203">
        <v>4</v>
      </c>
      <c r="E16" s="59" t="s">
        <v>48</v>
      </c>
      <c r="F16" s="59"/>
    </row>
    <row r="17" spans="1:6" x14ac:dyDescent="0.25">
      <c r="A17" s="63">
        <v>1</v>
      </c>
      <c r="B17" s="63"/>
      <c r="C17" s="203">
        <v>3</v>
      </c>
      <c r="E17" s="59" t="s">
        <v>49</v>
      </c>
      <c r="F17" s="59"/>
    </row>
    <row r="18" spans="1:6" x14ac:dyDescent="0.25">
      <c r="A18" s="63">
        <v>1</v>
      </c>
      <c r="B18" s="63"/>
      <c r="C18" s="203">
        <v>3</v>
      </c>
      <c r="E18" s="59" t="s">
        <v>50</v>
      </c>
      <c r="F18" s="59"/>
    </row>
    <row r="19" spans="1:6" x14ac:dyDescent="0.25">
      <c r="A19" s="63">
        <v>1</v>
      </c>
      <c r="B19" s="63"/>
      <c r="C19" s="203">
        <v>2</v>
      </c>
      <c r="E19" s="59" t="s">
        <v>51</v>
      </c>
      <c r="F19" s="59"/>
    </row>
    <row r="20" spans="1:6" x14ac:dyDescent="0.25">
      <c r="A20" s="63">
        <v>1</v>
      </c>
      <c r="B20" s="63"/>
      <c r="C20" s="203">
        <v>2</v>
      </c>
      <c r="E20" s="59" t="s">
        <v>52</v>
      </c>
    </row>
    <row r="21" spans="1:6" x14ac:dyDescent="0.25">
      <c r="A21" s="63">
        <v>1</v>
      </c>
      <c r="B21" s="63"/>
      <c r="C21" s="203">
        <v>4</v>
      </c>
      <c r="E21" s="59" t="s">
        <v>53</v>
      </c>
    </row>
    <row r="22" spans="1:6" x14ac:dyDescent="0.25">
      <c r="A22" s="63">
        <v>1</v>
      </c>
      <c r="B22" s="63"/>
      <c r="C22" s="63">
        <v>4</v>
      </c>
      <c r="E22" s="59" t="s">
        <v>405</v>
      </c>
    </row>
    <row r="23" spans="1:6" x14ac:dyDescent="0.25">
      <c r="A23" s="63">
        <v>1</v>
      </c>
      <c r="B23" s="56"/>
      <c r="C23" s="30">
        <v>4</v>
      </c>
      <c r="E23" s="59"/>
    </row>
    <row r="24" spans="1:6" x14ac:dyDescent="0.25">
      <c r="A24" s="63">
        <v>1</v>
      </c>
      <c r="B24" s="56"/>
      <c r="C24" s="30">
        <v>4</v>
      </c>
    </row>
    <row r="25" spans="1:6" x14ac:dyDescent="0.25">
      <c r="A25" s="56"/>
      <c r="B25" s="56"/>
      <c r="C25" s="56"/>
    </row>
    <row r="26" spans="1:6" x14ac:dyDescent="0.25">
      <c r="A26" s="56"/>
      <c r="B26" s="56"/>
      <c r="C26" s="56"/>
    </row>
    <row r="27" spans="1:6" ht="15.75" x14ac:dyDescent="0.25">
      <c r="A27" s="56"/>
      <c r="B27" s="56"/>
      <c r="C27" s="56"/>
      <c r="E27" s="42"/>
    </row>
    <row r="28" spans="1:6" ht="15.75" x14ac:dyDescent="0.25">
      <c r="A28" s="56"/>
      <c r="B28" s="56"/>
      <c r="C28" s="56"/>
      <c r="E28" s="42"/>
    </row>
    <row r="29" spans="1:6" ht="15.75" x14ac:dyDescent="0.25">
      <c r="A29" s="56"/>
      <c r="B29" s="56"/>
      <c r="C29" s="56"/>
      <c r="E29" s="42" t="s">
        <v>610</v>
      </c>
    </row>
    <row r="30" spans="1:6" ht="15.75" x14ac:dyDescent="0.25">
      <c r="A30" s="56"/>
      <c r="B30" s="56"/>
      <c r="C30" s="56"/>
      <c r="E30" s="42"/>
    </row>
    <row r="31" spans="1:6" ht="15.75" x14ac:dyDescent="0.25">
      <c r="A31" s="56"/>
      <c r="B31" s="56"/>
      <c r="C31" s="56"/>
      <c r="E31" s="42"/>
    </row>
    <row r="32" spans="1:6" x14ac:dyDescent="0.25">
      <c r="A32" s="56"/>
      <c r="B32" s="56"/>
      <c r="C32" s="56"/>
    </row>
    <row r="33" spans="1:12" x14ac:dyDescent="0.25">
      <c r="A33" s="56"/>
      <c r="B33" s="56"/>
      <c r="C33" s="56"/>
    </row>
    <row r="34" spans="1:12" x14ac:dyDescent="0.25">
      <c r="A34" s="56"/>
      <c r="B34" s="56"/>
      <c r="C34" s="56"/>
    </row>
    <row r="35" spans="1:12" x14ac:dyDescent="0.25">
      <c r="A35" s="59"/>
      <c r="B35" s="62"/>
      <c r="C35" s="46">
        <f>SUM(C9:C34)</f>
        <v>53</v>
      </c>
      <c r="D35" s="59" t="s">
        <v>56</v>
      </c>
    </row>
    <row r="36" spans="1:12" x14ac:dyDescent="0.25">
      <c r="A36" s="62">
        <f>SUM(A9:A34)</f>
        <v>16</v>
      </c>
      <c r="B36" s="59" t="s">
        <v>57</v>
      </c>
      <c r="C36" s="59"/>
    </row>
    <row r="37" spans="1:12" x14ac:dyDescent="0.25">
      <c r="A37" s="59"/>
      <c r="B37" s="62">
        <f>C35/A36</f>
        <v>3.3125</v>
      </c>
      <c r="C37" s="59" t="s">
        <v>58</v>
      </c>
    </row>
    <row r="38" spans="1:12" x14ac:dyDescent="0.25">
      <c r="A38" s="59"/>
      <c r="B38" s="59"/>
      <c r="C38" s="59"/>
      <c r="D38" s="63">
        <v>4</v>
      </c>
      <c r="E38" s="59" t="s">
        <v>59</v>
      </c>
    </row>
    <row r="39" spans="1:12" x14ac:dyDescent="0.25">
      <c r="A39" s="59"/>
      <c r="B39" s="59"/>
      <c r="C39" s="59"/>
      <c r="D39" s="65">
        <f>B37/D38</f>
        <v>0.828125</v>
      </c>
      <c r="E39" s="59" t="s">
        <v>60</v>
      </c>
    </row>
    <row r="40" spans="1:12" x14ac:dyDescent="0.25">
      <c r="A40" s="59"/>
      <c r="B40" s="59"/>
      <c r="C40" s="59"/>
    </row>
    <row r="41" spans="1:12" x14ac:dyDescent="0.25">
      <c r="G41" s="1"/>
      <c r="H41" s="1"/>
      <c r="I41" s="1"/>
      <c r="J41" s="29"/>
      <c r="K41" s="1"/>
      <c r="L41" s="1"/>
    </row>
    <row r="42" spans="1:12" ht="15.75" x14ac:dyDescent="0.25">
      <c r="A42" s="120" t="s">
        <v>402</v>
      </c>
      <c r="G42" s="1"/>
      <c r="H42" s="1"/>
      <c r="I42" s="1"/>
      <c r="J42" s="29"/>
      <c r="K42" s="1"/>
      <c r="L42" s="1"/>
    </row>
    <row r="43" spans="1:12" x14ac:dyDescent="0.25">
      <c r="G43" s="1"/>
      <c r="H43" s="1"/>
      <c r="I43" s="1"/>
      <c r="J43" s="29"/>
      <c r="K43" s="1"/>
      <c r="L43" s="1"/>
    </row>
    <row r="44" spans="1:12" x14ac:dyDescent="0.25">
      <c r="G44" s="1"/>
      <c r="H44" s="1"/>
      <c r="I44" s="1"/>
      <c r="J44" s="29"/>
      <c r="K44" s="1"/>
      <c r="L44"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42497" r:id="rId4">
          <objectPr defaultSize="0" r:id="rId5">
            <anchor moveWithCells="1">
              <from>
                <xdr:col>1</xdr:col>
                <xdr:colOff>0</xdr:colOff>
                <xdr:row>44</xdr:row>
                <xdr:rowOff>0</xdr:rowOff>
              </from>
              <to>
                <xdr:col>10</xdr:col>
                <xdr:colOff>381000</xdr:colOff>
                <xdr:row>64</xdr:row>
                <xdr:rowOff>9525</xdr:rowOff>
              </to>
            </anchor>
          </objectPr>
        </oleObject>
      </mc:Choice>
      <mc:Fallback>
        <oleObject progId="Word.Document.12" shapeId="1642497" r:id="rId4"/>
      </mc:Fallback>
    </mc:AlternateContent>
  </oleObjects>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4"/>
  <sheetViews>
    <sheetView zoomScale="85" zoomScaleNormal="85" workbookViewId="0">
      <selection activeCell="N60" sqref="N60"/>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61" t="s">
        <v>65</v>
      </c>
    </row>
    <row r="2" spans="1:10" x14ac:dyDescent="0.25">
      <c r="A2" s="59"/>
      <c r="B2" s="63">
        <v>10.1</v>
      </c>
      <c r="C2" s="59" t="s">
        <v>34</v>
      </c>
      <c r="D2" s="352" t="s">
        <v>463</v>
      </c>
    </row>
    <row r="3" spans="1:10" x14ac:dyDescent="0.25">
      <c r="A3" s="59"/>
      <c r="B3" s="63" t="s">
        <v>67</v>
      </c>
      <c r="C3" s="59" t="s">
        <v>36</v>
      </c>
      <c r="D3" s="352" t="s">
        <v>592</v>
      </c>
    </row>
    <row r="4" spans="1:10" x14ac:dyDescent="0.25">
      <c r="A4" s="59"/>
      <c r="B4" s="36" t="s">
        <v>37</v>
      </c>
      <c r="C4" s="59"/>
      <c r="D4" s="37" t="s">
        <v>583</v>
      </c>
      <c r="E4" s="64"/>
      <c r="F4" s="64"/>
      <c r="G4" s="64"/>
      <c r="H4" s="64"/>
      <c r="I4" s="64"/>
      <c r="J4" s="64"/>
    </row>
    <row r="5" spans="1:10" x14ac:dyDescent="0.25">
      <c r="A5" s="59"/>
      <c r="B5" s="39"/>
      <c r="C5" s="59"/>
    </row>
    <row r="6" spans="1:10" x14ac:dyDescent="0.25">
      <c r="A6" s="59"/>
      <c r="B6" s="59"/>
      <c r="C6" s="59"/>
      <c r="F6" s="37" t="s">
        <v>39</v>
      </c>
      <c r="G6" s="37"/>
      <c r="H6" s="37" t="s">
        <v>609</v>
      </c>
      <c r="I6" s="37"/>
      <c r="J6" s="37"/>
    </row>
    <row r="7" spans="1:10" ht="26.25" x14ac:dyDescent="0.25">
      <c r="A7" s="58" t="s">
        <v>31</v>
      </c>
      <c r="B7" s="58" t="s">
        <v>30</v>
      </c>
      <c r="C7" s="58" t="s">
        <v>32</v>
      </c>
    </row>
    <row r="8" spans="1:10" x14ac:dyDescent="0.25">
      <c r="A8" s="59"/>
      <c r="B8" s="60" t="s">
        <v>41</v>
      </c>
      <c r="C8" s="60" t="s">
        <v>23</v>
      </c>
    </row>
    <row r="9" spans="1:10" x14ac:dyDescent="0.25">
      <c r="A9" s="63">
        <v>1</v>
      </c>
      <c r="B9" s="30"/>
      <c r="C9" s="30">
        <v>4</v>
      </c>
      <c r="E9" s="59" t="s">
        <v>42</v>
      </c>
      <c r="F9" s="59"/>
    </row>
    <row r="10" spans="1:10" x14ac:dyDescent="0.25">
      <c r="A10" s="63">
        <v>1</v>
      </c>
      <c r="B10" s="63"/>
      <c r="C10" s="203">
        <v>4</v>
      </c>
      <c r="E10" s="59" t="s">
        <v>43</v>
      </c>
      <c r="F10" s="59"/>
    </row>
    <row r="11" spans="1:10" x14ac:dyDescent="0.25">
      <c r="A11" s="63">
        <v>1</v>
      </c>
      <c r="B11" s="63"/>
      <c r="C11" s="203">
        <v>3</v>
      </c>
      <c r="E11" s="59" t="s">
        <v>44</v>
      </c>
      <c r="F11" s="59"/>
    </row>
    <row r="12" spans="1:10" x14ac:dyDescent="0.25">
      <c r="A12" s="63">
        <v>1</v>
      </c>
      <c r="B12" s="63"/>
      <c r="C12" s="203">
        <v>2</v>
      </c>
      <c r="E12" s="59"/>
      <c r="F12" s="59"/>
    </row>
    <row r="13" spans="1:10" x14ac:dyDescent="0.25">
      <c r="A13" s="63">
        <v>1</v>
      </c>
      <c r="B13" s="63"/>
      <c r="C13" s="203">
        <v>4</v>
      </c>
      <c r="E13" s="59" t="s">
        <v>45</v>
      </c>
      <c r="F13" s="59"/>
    </row>
    <row r="14" spans="1:10" x14ac:dyDescent="0.25">
      <c r="A14" s="63">
        <v>1</v>
      </c>
      <c r="B14" s="63"/>
      <c r="C14" s="203">
        <v>3</v>
      </c>
      <c r="E14" s="59" t="s">
        <v>46</v>
      </c>
      <c r="F14" s="59"/>
    </row>
    <row r="15" spans="1:10" x14ac:dyDescent="0.25">
      <c r="A15" s="63">
        <v>1</v>
      </c>
      <c r="B15" s="63"/>
      <c r="C15" s="203">
        <v>3</v>
      </c>
      <c r="E15" s="59" t="s">
        <v>47</v>
      </c>
      <c r="F15" s="59"/>
    </row>
    <row r="16" spans="1:10" x14ac:dyDescent="0.25">
      <c r="A16" s="63">
        <v>1</v>
      </c>
      <c r="B16" s="63"/>
      <c r="C16" s="203">
        <v>4</v>
      </c>
      <c r="E16" s="59" t="s">
        <v>48</v>
      </c>
      <c r="F16" s="59"/>
    </row>
    <row r="17" spans="1:6" x14ac:dyDescent="0.25">
      <c r="A17" s="63">
        <v>1</v>
      </c>
      <c r="B17" s="63"/>
      <c r="C17" s="203">
        <v>3</v>
      </c>
      <c r="E17" s="59" t="s">
        <v>49</v>
      </c>
      <c r="F17" s="59"/>
    </row>
    <row r="18" spans="1:6" x14ac:dyDescent="0.25">
      <c r="A18" s="63">
        <v>1</v>
      </c>
      <c r="B18" s="63"/>
      <c r="C18" s="203">
        <v>3</v>
      </c>
      <c r="E18" s="59" t="s">
        <v>50</v>
      </c>
      <c r="F18" s="59"/>
    </row>
    <row r="19" spans="1:6" x14ac:dyDescent="0.25">
      <c r="A19" s="63">
        <v>1</v>
      </c>
      <c r="B19" s="63"/>
      <c r="C19" s="203">
        <v>2</v>
      </c>
      <c r="E19" s="59" t="s">
        <v>51</v>
      </c>
      <c r="F19" s="59"/>
    </row>
    <row r="20" spans="1:6" x14ac:dyDescent="0.25">
      <c r="A20" s="63">
        <v>1</v>
      </c>
      <c r="B20" s="63"/>
      <c r="C20" s="203">
        <v>2</v>
      </c>
      <c r="E20" s="59" t="s">
        <v>52</v>
      </c>
    </row>
    <row r="21" spans="1:6" x14ac:dyDescent="0.25">
      <c r="A21" s="63">
        <v>1</v>
      </c>
      <c r="B21" s="63"/>
      <c r="C21" s="203">
        <v>4</v>
      </c>
      <c r="E21" s="59" t="s">
        <v>53</v>
      </c>
    </row>
    <row r="22" spans="1:6" x14ac:dyDescent="0.25">
      <c r="A22" s="63">
        <v>1</v>
      </c>
      <c r="B22" s="63"/>
      <c r="C22" s="63">
        <v>4</v>
      </c>
      <c r="E22" s="59" t="s">
        <v>405</v>
      </c>
    </row>
    <row r="23" spans="1:6" x14ac:dyDescent="0.25">
      <c r="A23" s="63">
        <v>1</v>
      </c>
      <c r="B23" s="56"/>
      <c r="C23" s="30">
        <v>4</v>
      </c>
      <c r="E23" s="59"/>
    </row>
    <row r="24" spans="1:6" x14ac:dyDescent="0.25">
      <c r="A24" s="63">
        <v>1</v>
      </c>
      <c r="B24" s="56"/>
      <c r="C24" s="30">
        <v>4</v>
      </c>
    </row>
    <row r="25" spans="1:6" x14ac:dyDescent="0.25">
      <c r="A25" s="56"/>
      <c r="B25" s="56"/>
      <c r="C25" s="56"/>
    </row>
    <row r="26" spans="1:6" x14ac:dyDescent="0.25">
      <c r="A26" s="56"/>
      <c r="B26" s="56"/>
      <c r="C26" s="56"/>
    </row>
    <row r="27" spans="1:6" ht="15.75" x14ac:dyDescent="0.25">
      <c r="A27" s="56"/>
      <c r="B27" s="56"/>
      <c r="C27" s="56"/>
      <c r="E27" s="42"/>
    </row>
    <row r="28" spans="1:6" ht="15.75" x14ac:dyDescent="0.25">
      <c r="A28" s="56"/>
      <c r="B28" s="56"/>
      <c r="C28" s="56"/>
      <c r="E28" s="42"/>
    </row>
    <row r="29" spans="1:6" ht="15.75" x14ac:dyDescent="0.25">
      <c r="A29" s="56"/>
      <c r="B29" s="56"/>
      <c r="C29" s="56"/>
      <c r="E29" s="42" t="s">
        <v>610</v>
      </c>
    </row>
    <row r="30" spans="1:6" ht="15.75" x14ac:dyDescent="0.25">
      <c r="A30" s="56"/>
      <c r="B30" s="56"/>
      <c r="C30" s="56"/>
      <c r="E30" s="42"/>
    </row>
    <row r="31" spans="1:6" ht="15.75" x14ac:dyDescent="0.25">
      <c r="A31" s="56"/>
      <c r="B31" s="56"/>
      <c r="C31" s="56"/>
      <c r="E31" s="42"/>
    </row>
    <row r="32" spans="1:6" x14ac:dyDescent="0.25">
      <c r="A32" s="56"/>
      <c r="B32" s="56"/>
      <c r="C32" s="56"/>
    </row>
    <row r="33" spans="1:12" x14ac:dyDescent="0.25">
      <c r="A33" s="56"/>
      <c r="B33" s="56"/>
      <c r="C33" s="56"/>
    </row>
    <row r="34" spans="1:12" x14ac:dyDescent="0.25">
      <c r="A34" s="56"/>
      <c r="B34" s="56"/>
      <c r="C34" s="56"/>
    </row>
    <row r="35" spans="1:12" x14ac:dyDescent="0.25">
      <c r="A35" s="59"/>
      <c r="B35" s="62"/>
      <c r="C35" s="46">
        <f>SUM(C9:C34)</f>
        <v>53</v>
      </c>
      <c r="D35" s="59" t="s">
        <v>56</v>
      </c>
    </row>
    <row r="36" spans="1:12" x14ac:dyDescent="0.25">
      <c r="A36" s="62">
        <f>SUM(A9:A34)</f>
        <v>16</v>
      </c>
      <c r="B36" s="59" t="s">
        <v>57</v>
      </c>
      <c r="C36" s="59"/>
    </row>
    <row r="37" spans="1:12" x14ac:dyDescent="0.25">
      <c r="A37" s="59"/>
      <c r="B37" s="62">
        <f>C35/A36</f>
        <v>3.3125</v>
      </c>
      <c r="C37" s="59" t="s">
        <v>58</v>
      </c>
    </row>
    <row r="38" spans="1:12" x14ac:dyDescent="0.25">
      <c r="A38" s="59"/>
      <c r="B38" s="59"/>
      <c r="C38" s="59"/>
      <c r="D38" s="63">
        <v>4</v>
      </c>
      <c r="E38" s="59" t="s">
        <v>59</v>
      </c>
    </row>
    <row r="39" spans="1:12" x14ac:dyDescent="0.25">
      <c r="A39" s="59"/>
      <c r="B39" s="59"/>
      <c r="C39" s="59"/>
      <c r="D39" s="65">
        <f>B37/D38</f>
        <v>0.828125</v>
      </c>
      <c r="E39" s="59" t="s">
        <v>60</v>
      </c>
    </row>
    <row r="40" spans="1:12" x14ac:dyDescent="0.25">
      <c r="A40" s="59"/>
      <c r="B40" s="59"/>
      <c r="C40" s="59"/>
    </row>
    <row r="41" spans="1:12" x14ac:dyDescent="0.25">
      <c r="G41" s="1"/>
      <c r="H41" s="1"/>
      <c r="I41" s="1"/>
      <c r="J41" s="29"/>
      <c r="K41" s="1"/>
      <c r="L41" s="1"/>
    </row>
    <row r="42" spans="1:12" ht="15.75" x14ac:dyDescent="0.25">
      <c r="A42" s="120" t="s">
        <v>402</v>
      </c>
      <c r="G42" s="1"/>
      <c r="H42" s="1"/>
      <c r="I42" s="1"/>
      <c r="J42" s="29"/>
      <c r="K42" s="1"/>
      <c r="L42" s="1"/>
    </row>
    <row r="43" spans="1:12" x14ac:dyDescent="0.25">
      <c r="G43" s="1"/>
      <c r="H43" s="1"/>
      <c r="I43" s="1"/>
      <c r="J43" s="29"/>
      <c r="K43" s="1"/>
      <c r="L43" s="1"/>
    </row>
    <row r="44" spans="1:12" x14ac:dyDescent="0.25">
      <c r="G44" s="1"/>
      <c r="H44" s="1"/>
      <c r="I44" s="1"/>
      <c r="J44" s="29"/>
      <c r="K44" s="1"/>
      <c r="L44"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61218" r:id="rId4">
          <objectPr defaultSize="0" r:id="rId5">
            <anchor moveWithCells="1">
              <from>
                <xdr:col>1</xdr:col>
                <xdr:colOff>0</xdr:colOff>
                <xdr:row>44</xdr:row>
                <xdr:rowOff>0</xdr:rowOff>
              </from>
              <to>
                <xdr:col>10</xdr:col>
                <xdr:colOff>381000</xdr:colOff>
                <xdr:row>64</xdr:row>
                <xdr:rowOff>0</xdr:rowOff>
              </to>
            </anchor>
          </objectPr>
        </oleObject>
      </mc:Choice>
      <mc:Fallback>
        <oleObject progId="Word.Document.12" shapeId="1161218" r:id="rId4"/>
      </mc:Fallback>
    </mc:AlternateContent>
  </oleObjects>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4"/>
  <sheetViews>
    <sheetView topLeftCell="A34" workbookViewId="0">
      <selection activeCell="N55" sqref="N55"/>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61" t="s">
        <v>65</v>
      </c>
    </row>
    <row r="2" spans="1:10" x14ac:dyDescent="0.25">
      <c r="A2" s="59"/>
      <c r="B2" s="63">
        <v>10.1</v>
      </c>
      <c r="C2" s="59" t="s">
        <v>34</v>
      </c>
      <c r="D2" s="319" t="s">
        <v>604</v>
      </c>
    </row>
    <row r="3" spans="1:10" x14ac:dyDescent="0.25">
      <c r="A3" s="59"/>
      <c r="B3" s="63" t="s">
        <v>67</v>
      </c>
      <c r="C3" s="59" t="s">
        <v>36</v>
      </c>
      <c r="D3" s="319" t="s">
        <v>567</v>
      </c>
    </row>
    <row r="4" spans="1:10" x14ac:dyDescent="0.25">
      <c r="A4" s="59"/>
      <c r="B4" s="36" t="s">
        <v>37</v>
      </c>
      <c r="C4" s="59"/>
      <c r="D4" s="37" t="s">
        <v>583</v>
      </c>
      <c r="E4" s="64"/>
      <c r="F4" s="64"/>
      <c r="G4" s="64"/>
      <c r="H4" s="64"/>
      <c r="I4" s="64"/>
      <c r="J4" s="64"/>
    </row>
    <row r="5" spans="1:10" x14ac:dyDescent="0.25">
      <c r="A5" s="59"/>
      <c r="B5" s="39"/>
      <c r="C5" s="59"/>
    </row>
    <row r="6" spans="1:10" x14ac:dyDescent="0.25">
      <c r="A6" s="59"/>
      <c r="B6" s="59"/>
      <c r="C6" s="59"/>
      <c r="F6" s="37" t="s">
        <v>39</v>
      </c>
      <c r="G6" s="37"/>
      <c r="H6" s="37" t="s">
        <v>522</v>
      </c>
      <c r="I6" s="37"/>
      <c r="J6" s="37"/>
    </row>
    <row r="7" spans="1:10" ht="26.25" x14ac:dyDescent="0.25">
      <c r="A7" s="58" t="s">
        <v>31</v>
      </c>
      <c r="B7" s="58" t="s">
        <v>30</v>
      </c>
      <c r="C7" s="58" t="s">
        <v>32</v>
      </c>
    </row>
    <row r="8" spans="1:10" x14ac:dyDescent="0.25">
      <c r="A8" s="59"/>
      <c r="B8" s="60" t="s">
        <v>41</v>
      </c>
      <c r="C8" s="60" t="s">
        <v>23</v>
      </c>
    </row>
    <row r="9" spans="1:10" x14ac:dyDescent="0.25">
      <c r="A9" s="63">
        <v>1</v>
      </c>
      <c r="B9" s="30"/>
      <c r="C9" s="30">
        <v>0</v>
      </c>
      <c r="E9" s="59" t="s">
        <v>42</v>
      </c>
      <c r="F9" s="59"/>
    </row>
    <row r="10" spans="1:10" x14ac:dyDescent="0.25">
      <c r="A10" s="63">
        <v>1</v>
      </c>
      <c r="B10" s="63"/>
      <c r="C10" s="203">
        <v>60</v>
      </c>
      <c r="E10" s="59" t="s">
        <v>43</v>
      </c>
      <c r="F10" s="59"/>
    </row>
    <row r="11" spans="1:10" x14ac:dyDescent="0.25">
      <c r="A11" s="63">
        <v>1</v>
      </c>
      <c r="B11" s="63"/>
      <c r="C11" s="203">
        <v>52.35</v>
      </c>
      <c r="E11" s="59" t="s">
        <v>44</v>
      </c>
      <c r="F11" s="59"/>
    </row>
    <row r="12" spans="1:10" x14ac:dyDescent="0.25">
      <c r="A12" s="63">
        <v>1</v>
      </c>
      <c r="B12" s="63"/>
      <c r="C12" s="203">
        <v>59.2</v>
      </c>
      <c r="E12" s="59"/>
      <c r="F12" s="59"/>
    </row>
    <row r="13" spans="1:10" x14ac:dyDescent="0.25">
      <c r="A13" s="63">
        <v>1</v>
      </c>
      <c r="B13" s="63"/>
      <c r="C13" s="203">
        <v>60</v>
      </c>
      <c r="E13" s="59" t="s">
        <v>45</v>
      </c>
      <c r="F13" s="59"/>
    </row>
    <row r="14" spans="1:10" x14ac:dyDescent="0.25">
      <c r="A14" s="63">
        <v>1</v>
      </c>
      <c r="B14" s="63"/>
      <c r="C14" s="203">
        <v>42.15</v>
      </c>
      <c r="E14" s="59" t="s">
        <v>46</v>
      </c>
      <c r="F14" s="59"/>
    </row>
    <row r="15" spans="1:10" x14ac:dyDescent="0.25">
      <c r="A15" s="63">
        <v>1</v>
      </c>
      <c r="B15" s="63"/>
      <c r="C15" s="203">
        <v>51</v>
      </c>
      <c r="E15" s="59" t="s">
        <v>47</v>
      </c>
      <c r="F15" s="59"/>
    </row>
    <row r="16" spans="1:10" x14ac:dyDescent="0.25">
      <c r="A16" s="63">
        <v>1</v>
      </c>
      <c r="B16" s="63"/>
      <c r="C16" s="203">
        <v>30</v>
      </c>
      <c r="E16" s="59" t="s">
        <v>48</v>
      </c>
      <c r="F16" s="59"/>
    </row>
    <row r="17" spans="1:6" x14ac:dyDescent="0.25">
      <c r="A17" s="63"/>
      <c r="B17" s="63"/>
      <c r="C17" s="203"/>
      <c r="E17" s="59" t="s">
        <v>49</v>
      </c>
      <c r="F17" s="59"/>
    </row>
    <row r="18" spans="1:6" x14ac:dyDescent="0.25">
      <c r="A18" s="63"/>
      <c r="B18" s="63"/>
      <c r="C18" s="203"/>
      <c r="E18" s="59" t="s">
        <v>50</v>
      </c>
      <c r="F18" s="59"/>
    </row>
    <row r="19" spans="1:6" x14ac:dyDescent="0.25">
      <c r="A19" s="63"/>
      <c r="B19" s="63"/>
      <c r="C19" s="203"/>
      <c r="E19" s="59" t="s">
        <v>51</v>
      </c>
      <c r="F19" s="59"/>
    </row>
    <row r="20" spans="1:6" x14ac:dyDescent="0.25">
      <c r="A20" s="63"/>
      <c r="B20" s="63"/>
      <c r="C20" s="203"/>
      <c r="E20" s="59" t="s">
        <v>52</v>
      </c>
    </row>
    <row r="21" spans="1:6" x14ac:dyDescent="0.25">
      <c r="A21" s="63"/>
      <c r="B21" s="63"/>
      <c r="C21" s="203"/>
      <c r="E21" s="59" t="s">
        <v>53</v>
      </c>
    </row>
    <row r="22" spans="1:6" x14ac:dyDescent="0.25">
      <c r="A22" s="63"/>
      <c r="B22" s="63"/>
      <c r="C22" s="63"/>
      <c r="E22" s="59" t="s">
        <v>405</v>
      </c>
    </row>
    <row r="23" spans="1:6" x14ac:dyDescent="0.25">
      <c r="A23" s="56"/>
      <c r="B23" s="56"/>
      <c r="C23" s="56"/>
      <c r="E23" s="59"/>
    </row>
    <row r="24" spans="1:6" x14ac:dyDescent="0.25">
      <c r="A24" s="56"/>
      <c r="B24" s="56"/>
      <c r="C24" s="56"/>
    </row>
    <row r="25" spans="1:6" x14ac:dyDescent="0.25">
      <c r="A25" s="56"/>
      <c r="B25" s="56"/>
      <c r="C25" s="56"/>
    </row>
    <row r="26" spans="1:6" x14ac:dyDescent="0.25">
      <c r="A26" s="56"/>
      <c r="B26" s="56"/>
      <c r="C26" s="56"/>
    </row>
    <row r="27" spans="1:6" ht="15.75" x14ac:dyDescent="0.25">
      <c r="A27" s="56"/>
      <c r="B27" s="56"/>
      <c r="C27" s="56"/>
      <c r="E27" s="42"/>
    </row>
    <row r="28" spans="1:6" ht="15.75" x14ac:dyDescent="0.25">
      <c r="A28" s="56"/>
      <c r="B28" s="56"/>
      <c r="C28" s="56"/>
      <c r="E28" s="42"/>
    </row>
    <row r="29" spans="1:6" ht="15.75" x14ac:dyDescent="0.25">
      <c r="A29" s="56"/>
      <c r="B29" s="56"/>
      <c r="C29" s="56"/>
      <c r="E29" s="42"/>
    </row>
    <row r="30" spans="1:6" ht="15.75" x14ac:dyDescent="0.25">
      <c r="A30" s="56"/>
      <c r="B30" s="56"/>
      <c r="C30" s="56"/>
      <c r="E30" s="42"/>
    </row>
    <row r="31" spans="1:6" ht="15.75" x14ac:dyDescent="0.25">
      <c r="A31" s="56"/>
      <c r="B31" s="56"/>
      <c r="C31" s="56"/>
      <c r="E31" s="42"/>
    </row>
    <row r="32" spans="1:6" x14ac:dyDescent="0.25">
      <c r="A32" s="56"/>
      <c r="B32" s="56"/>
      <c r="C32" s="56"/>
    </row>
    <row r="33" spans="1:12" x14ac:dyDescent="0.25">
      <c r="A33" s="56"/>
      <c r="B33" s="56"/>
      <c r="C33" s="56"/>
    </row>
    <row r="34" spans="1:12" x14ac:dyDescent="0.25">
      <c r="A34" s="56"/>
      <c r="B34" s="56"/>
      <c r="C34" s="56"/>
    </row>
    <row r="35" spans="1:12" x14ac:dyDescent="0.25">
      <c r="A35" s="59"/>
      <c r="B35" s="62"/>
      <c r="C35" s="46">
        <f>SUM(C10:C34)</f>
        <v>354.7</v>
      </c>
      <c r="D35" s="59" t="s">
        <v>56</v>
      </c>
    </row>
    <row r="36" spans="1:12" x14ac:dyDescent="0.25">
      <c r="A36" s="62">
        <f>SUM(A9:A34)</f>
        <v>8</v>
      </c>
      <c r="B36" s="59" t="s">
        <v>57</v>
      </c>
      <c r="C36" s="59"/>
    </row>
    <row r="37" spans="1:12" x14ac:dyDescent="0.25">
      <c r="A37" s="59"/>
      <c r="B37" s="62">
        <f>C35/A36</f>
        <v>44.337499999999999</v>
      </c>
      <c r="C37" s="59" t="s">
        <v>58</v>
      </c>
    </row>
    <row r="38" spans="1:12" x14ac:dyDescent="0.25">
      <c r="A38" s="59"/>
      <c r="B38" s="59"/>
      <c r="C38" s="59"/>
      <c r="D38" s="63">
        <v>60</v>
      </c>
      <c r="E38" s="59" t="s">
        <v>59</v>
      </c>
    </row>
    <row r="39" spans="1:12" x14ac:dyDescent="0.25">
      <c r="A39" s="59"/>
      <c r="B39" s="59"/>
      <c r="C39" s="59"/>
      <c r="D39" s="65">
        <f>B37/D38</f>
        <v>0.73895833333333327</v>
      </c>
      <c r="E39" s="59" t="s">
        <v>60</v>
      </c>
    </row>
    <row r="40" spans="1:12" x14ac:dyDescent="0.25">
      <c r="A40" s="59"/>
      <c r="B40" s="59"/>
      <c r="C40" s="59"/>
    </row>
    <row r="41" spans="1:12" x14ac:dyDescent="0.25">
      <c r="G41" s="1"/>
      <c r="H41" s="1"/>
      <c r="I41" s="1"/>
      <c r="J41" s="29"/>
      <c r="K41" s="1"/>
      <c r="L41" s="1"/>
    </row>
    <row r="42" spans="1:12" ht="15.75" x14ac:dyDescent="0.25">
      <c r="A42" s="120" t="s">
        <v>402</v>
      </c>
      <c r="G42" s="1"/>
      <c r="H42" s="1"/>
      <c r="I42" s="1"/>
      <c r="J42" s="29"/>
      <c r="K42" s="1"/>
      <c r="L42" s="1"/>
    </row>
    <row r="43" spans="1:12" x14ac:dyDescent="0.25">
      <c r="G43" s="1"/>
      <c r="H43" s="1"/>
      <c r="I43" s="1"/>
      <c r="J43" s="29"/>
      <c r="K43" s="1"/>
      <c r="L43" s="1"/>
    </row>
    <row r="44" spans="1:12" x14ac:dyDescent="0.25">
      <c r="G44" s="1"/>
      <c r="H44" s="1"/>
      <c r="I44" s="1"/>
      <c r="J44" s="29"/>
      <c r="K44" s="1"/>
      <c r="L44"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755713" r:id="rId4">
          <objectPr defaultSize="0" r:id="rId5">
            <anchor moveWithCells="1">
              <from>
                <xdr:col>1</xdr:col>
                <xdr:colOff>0</xdr:colOff>
                <xdr:row>43</xdr:row>
                <xdr:rowOff>0</xdr:rowOff>
              </from>
              <to>
                <xdr:col>10</xdr:col>
                <xdr:colOff>381000</xdr:colOff>
                <xdr:row>50</xdr:row>
                <xdr:rowOff>161925</xdr:rowOff>
              </to>
            </anchor>
          </objectPr>
        </oleObject>
      </mc:Choice>
      <mc:Fallback>
        <oleObject progId="Word.Document.12" shapeId="755713" r:id="rId4"/>
      </mc:Fallback>
    </mc:AlternateContent>
  </oleObjec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J20" sqref="J20"/>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61" t="s">
        <v>65</v>
      </c>
    </row>
    <row r="2" spans="1:10" x14ac:dyDescent="0.25">
      <c r="A2" s="59"/>
      <c r="B2" s="63">
        <v>10.1</v>
      </c>
      <c r="C2" s="59" t="s">
        <v>34</v>
      </c>
      <c r="D2" s="277"/>
    </row>
    <row r="3" spans="1:10" x14ac:dyDescent="0.25">
      <c r="A3" s="59"/>
      <c r="B3" s="63" t="s">
        <v>67</v>
      </c>
      <c r="C3" s="59" t="s">
        <v>36</v>
      </c>
      <c r="D3" s="277" t="s">
        <v>516</v>
      </c>
    </row>
    <row r="4" spans="1:10" x14ac:dyDescent="0.25">
      <c r="A4" s="59"/>
      <c r="B4" s="36" t="s">
        <v>37</v>
      </c>
      <c r="C4" s="59"/>
      <c r="D4" s="37" t="s">
        <v>68</v>
      </c>
      <c r="E4" s="64"/>
      <c r="F4" s="64"/>
      <c r="G4" s="64"/>
      <c r="H4" s="64"/>
      <c r="I4" s="64"/>
      <c r="J4" s="64"/>
    </row>
    <row r="5" spans="1:10" x14ac:dyDescent="0.25">
      <c r="A5" s="59"/>
      <c r="B5" s="39"/>
      <c r="C5" s="59"/>
    </row>
    <row r="6" spans="1:10" x14ac:dyDescent="0.25">
      <c r="A6" s="59"/>
      <c r="B6" s="59"/>
      <c r="C6" s="59"/>
      <c r="F6" s="37" t="s">
        <v>39</v>
      </c>
      <c r="G6" s="37"/>
      <c r="H6" s="37" t="s">
        <v>522</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203">
        <v>18</v>
      </c>
      <c r="E9" s="59" t="s">
        <v>42</v>
      </c>
      <c r="F9" s="59"/>
    </row>
    <row r="10" spans="1:10" x14ac:dyDescent="0.25">
      <c r="A10" s="63">
        <v>1</v>
      </c>
      <c r="B10" s="63"/>
      <c r="C10" s="203">
        <v>19</v>
      </c>
      <c r="E10" s="59" t="s">
        <v>43</v>
      </c>
      <c r="F10" s="59"/>
    </row>
    <row r="11" spans="1:10" x14ac:dyDescent="0.25">
      <c r="A11" s="63">
        <v>1</v>
      </c>
      <c r="B11" s="63"/>
      <c r="C11" s="203">
        <v>20</v>
      </c>
      <c r="E11" s="59" t="s">
        <v>44</v>
      </c>
      <c r="F11" s="59"/>
    </row>
    <row r="12" spans="1:10" x14ac:dyDescent="0.25">
      <c r="A12" s="63">
        <v>1</v>
      </c>
      <c r="B12" s="63"/>
      <c r="C12" s="203">
        <v>18</v>
      </c>
      <c r="E12" s="59"/>
      <c r="F12" s="59"/>
    </row>
    <row r="13" spans="1:10" x14ac:dyDescent="0.25">
      <c r="A13" s="63">
        <v>1</v>
      </c>
      <c r="B13" s="63"/>
      <c r="C13" s="203">
        <v>17</v>
      </c>
      <c r="E13" s="59" t="s">
        <v>45</v>
      </c>
      <c r="F13" s="59"/>
    </row>
    <row r="14" spans="1:10" x14ac:dyDescent="0.25">
      <c r="A14" s="63">
        <v>1</v>
      </c>
      <c r="B14" s="63"/>
      <c r="C14" s="203">
        <v>13</v>
      </c>
      <c r="E14" s="59" t="s">
        <v>46</v>
      </c>
      <c r="F14" s="59"/>
    </row>
    <row r="15" spans="1:10" x14ac:dyDescent="0.25">
      <c r="A15" s="63">
        <v>1</v>
      </c>
      <c r="B15" s="63"/>
      <c r="C15" s="203">
        <v>16</v>
      </c>
      <c r="E15" s="59" t="s">
        <v>47</v>
      </c>
      <c r="F15" s="59"/>
    </row>
    <row r="16" spans="1:10" x14ac:dyDescent="0.25">
      <c r="A16" s="63">
        <v>1</v>
      </c>
      <c r="B16" s="63"/>
      <c r="C16" s="203">
        <v>19</v>
      </c>
      <c r="E16" s="59" t="s">
        <v>48</v>
      </c>
      <c r="F16" s="59"/>
    </row>
    <row r="17" spans="1:6" x14ac:dyDescent="0.25">
      <c r="A17" s="63"/>
      <c r="B17" s="63"/>
      <c r="C17" s="203"/>
      <c r="E17" s="59" t="s">
        <v>49</v>
      </c>
      <c r="F17" s="59"/>
    </row>
    <row r="18" spans="1:6" x14ac:dyDescent="0.25">
      <c r="A18" s="63"/>
      <c r="B18" s="63"/>
      <c r="C18" s="203"/>
      <c r="E18" s="59" t="s">
        <v>50</v>
      </c>
      <c r="F18" s="59"/>
    </row>
    <row r="19" spans="1:6" x14ac:dyDescent="0.25">
      <c r="A19" s="63"/>
      <c r="B19" s="63"/>
      <c r="C19" s="203"/>
      <c r="E19" s="59" t="s">
        <v>51</v>
      </c>
      <c r="F19" s="59"/>
    </row>
    <row r="20" spans="1:6" x14ac:dyDescent="0.25">
      <c r="A20" s="63"/>
      <c r="B20" s="63"/>
      <c r="C20" s="203"/>
      <c r="E20" s="59" t="s">
        <v>52</v>
      </c>
    </row>
    <row r="21" spans="1:6" x14ac:dyDescent="0.25">
      <c r="A21" s="63"/>
      <c r="B21" s="63"/>
      <c r="C21" s="203"/>
      <c r="E21" s="59" t="s">
        <v>53</v>
      </c>
    </row>
    <row r="22" spans="1:6" x14ac:dyDescent="0.25">
      <c r="A22" s="63"/>
      <c r="B22" s="63"/>
      <c r="C22" s="63"/>
      <c r="E22" s="59" t="s">
        <v>405</v>
      </c>
    </row>
    <row r="23" spans="1:6" x14ac:dyDescent="0.25">
      <c r="A23" s="56"/>
      <c r="B23" s="56"/>
      <c r="C23" s="56"/>
      <c r="E23" s="59"/>
    </row>
    <row r="24" spans="1:6" x14ac:dyDescent="0.25">
      <c r="A24" s="56"/>
      <c r="B24" s="56"/>
      <c r="C24" s="56"/>
    </row>
    <row r="25" spans="1:6" x14ac:dyDescent="0.25">
      <c r="A25" s="56"/>
      <c r="B25" s="56"/>
      <c r="C25" s="56"/>
    </row>
    <row r="26" spans="1:6" x14ac:dyDescent="0.25">
      <c r="A26" s="56"/>
      <c r="B26" s="56"/>
      <c r="C26" s="56"/>
    </row>
    <row r="27" spans="1:6" ht="15.75" x14ac:dyDescent="0.25">
      <c r="A27" s="56"/>
      <c r="B27" s="56"/>
      <c r="C27" s="56"/>
      <c r="E27" s="42"/>
    </row>
    <row r="28" spans="1:6" ht="15.75" x14ac:dyDescent="0.25">
      <c r="A28" s="56"/>
      <c r="B28" s="56"/>
      <c r="C28" s="56"/>
      <c r="E28" s="42"/>
    </row>
    <row r="29" spans="1:6" ht="15.75" x14ac:dyDescent="0.25">
      <c r="A29" s="56"/>
      <c r="B29" s="56"/>
      <c r="C29" s="56"/>
      <c r="E29" s="42"/>
    </row>
    <row r="30" spans="1:6" ht="15.75" x14ac:dyDescent="0.25">
      <c r="A30" s="56"/>
      <c r="B30" s="56"/>
      <c r="C30" s="56"/>
      <c r="E30" s="42"/>
    </row>
    <row r="31" spans="1:6" ht="15.75" x14ac:dyDescent="0.25">
      <c r="A31" s="56"/>
      <c r="B31" s="56"/>
      <c r="C31" s="56"/>
      <c r="E31" s="42"/>
    </row>
    <row r="32" spans="1:6" x14ac:dyDescent="0.25">
      <c r="A32" s="56"/>
      <c r="B32" s="56"/>
      <c r="C32" s="56"/>
    </row>
    <row r="33" spans="1:12" x14ac:dyDescent="0.25">
      <c r="A33" s="56"/>
      <c r="B33" s="56"/>
      <c r="C33" s="56"/>
    </row>
    <row r="34" spans="1:12" x14ac:dyDescent="0.25">
      <c r="A34" s="56"/>
      <c r="B34" s="56"/>
      <c r="C34" s="56"/>
    </row>
    <row r="35" spans="1:12" x14ac:dyDescent="0.25">
      <c r="A35" s="59"/>
      <c r="B35" s="62"/>
      <c r="C35" s="46">
        <f>SUM(C9:C34)</f>
        <v>140</v>
      </c>
      <c r="D35" s="59" t="s">
        <v>56</v>
      </c>
    </row>
    <row r="36" spans="1:12" x14ac:dyDescent="0.25">
      <c r="A36" s="62">
        <f>SUM(A9:A34)</f>
        <v>8</v>
      </c>
      <c r="B36" s="59" t="s">
        <v>57</v>
      </c>
      <c r="C36" s="59"/>
    </row>
    <row r="37" spans="1:12" x14ac:dyDescent="0.25">
      <c r="A37" s="59"/>
      <c r="B37" s="62">
        <f>C35/A36</f>
        <v>17.5</v>
      </c>
      <c r="C37" s="59" t="s">
        <v>58</v>
      </c>
    </row>
    <row r="38" spans="1:12" x14ac:dyDescent="0.25">
      <c r="A38" s="59"/>
      <c r="B38" s="59"/>
      <c r="C38" s="59"/>
      <c r="D38" s="63">
        <v>20</v>
      </c>
      <c r="E38" s="59" t="s">
        <v>59</v>
      </c>
    </row>
    <row r="39" spans="1:12" x14ac:dyDescent="0.25">
      <c r="A39" s="59"/>
      <c r="B39" s="59"/>
      <c r="C39" s="59"/>
      <c r="D39" s="65">
        <f>B37/D38</f>
        <v>0.875</v>
      </c>
      <c r="E39" s="59" t="s">
        <v>60</v>
      </c>
    </row>
    <row r="40" spans="1:12" x14ac:dyDescent="0.25">
      <c r="A40" s="59"/>
      <c r="B40" s="59"/>
      <c r="C40" s="59"/>
    </row>
    <row r="41" spans="1:12" x14ac:dyDescent="0.25">
      <c r="G41" s="1"/>
      <c r="H41" s="1"/>
      <c r="I41" s="1"/>
      <c r="J41" s="29"/>
      <c r="K41" s="1"/>
      <c r="L41" s="1"/>
    </row>
    <row r="42" spans="1:12" ht="15.75" x14ac:dyDescent="0.25">
      <c r="A42" s="120" t="s">
        <v>402</v>
      </c>
      <c r="G42" s="1"/>
      <c r="H42" s="1"/>
      <c r="I42" s="1"/>
      <c r="J42" s="29"/>
      <c r="K42" s="1"/>
      <c r="L42" s="1"/>
    </row>
    <row r="43" spans="1:12" x14ac:dyDescent="0.25">
      <c r="G43" s="1"/>
      <c r="H43" s="1"/>
      <c r="I43" s="1"/>
      <c r="J43" s="29"/>
      <c r="K43" s="1"/>
      <c r="L43" s="1"/>
    </row>
    <row r="44" spans="1:12" x14ac:dyDescent="0.25">
      <c r="G44" s="1"/>
      <c r="H44" s="1"/>
      <c r="I44" s="1"/>
      <c r="J44" s="29"/>
      <c r="K44" s="1"/>
      <c r="L44" s="1"/>
    </row>
  </sheetData>
  <pageMargins left="0.7" right="0.7" top="0.75" bottom="0.75" header="0.3" footer="0.3"/>
  <pageSetup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44"/>
  <sheetViews>
    <sheetView topLeftCell="A37" workbookViewId="0">
      <selection activeCell="M21" sqref="M21"/>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61" t="s">
        <v>65</v>
      </c>
    </row>
    <row r="2" spans="1:10" x14ac:dyDescent="0.25">
      <c r="A2" s="59"/>
      <c r="B2" s="63">
        <v>10.1</v>
      </c>
      <c r="C2" s="59" t="s">
        <v>34</v>
      </c>
      <c r="D2" s="187" t="s">
        <v>461</v>
      </c>
    </row>
    <row r="3" spans="1:10" x14ac:dyDescent="0.25">
      <c r="A3" s="59"/>
      <c r="B3" s="63" t="s">
        <v>67</v>
      </c>
      <c r="C3" s="59" t="s">
        <v>36</v>
      </c>
      <c r="D3" s="187" t="s">
        <v>427</v>
      </c>
    </row>
    <row r="4" spans="1:10" x14ac:dyDescent="0.25">
      <c r="A4" s="59"/>
      <c r="B4" s="36" t="s">
        <v>37</v>
      </c>
      <c r="C4" s="59"/>
      <c r="D4" s="37" t="s">
        <v>68</v>
      </c>
      <c r="E4" s="64"/>
      <c r="F4" s="64"/>
      <c r="G4" s="64"/>
      <c r="H4" s="64"/>
      <c r="I4" s="64"/>
      <c r="J4" s="64"/>
    </row>
    <row r="5" spans="1:10" x14ac:dyDescent="0.25">
      <c r="A5" s="59"/>
      <c r="B5" s="39"/>
      <c r="C5" s="59"/>
    </row>
    <row r="6" spans="1:10" x14ac:dyDescent="0.25">
      <c r="A6" s="59"/>
      <c r="B6" s="59"/>
      <c r="C6" s="59"/>
      <c r="F6" s="37" t="s">
        <v>39</v>
      </c>
      <c r="G6" s="37"/>
      <c r="H6" s="37" t="s">
        <v>460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203">
        <v>91</v>
      </c>
      <c r="E9" s="59" t="s">
        <v>42</v>
      </c>
      <c r="F9" s="59"/>
    </row>
    <row r="10" spans="1:10" x14ac:dyDescent="0.25">
      <c r="A10" s="63">
        <v>1</v>
      </c>
      <c r="B10" s="63">
        <v>2</v>
      </c>
      <c r="C10" s="203">
        <v>81</v>
      </c>
      <c r="E10" s="59" t="s">
        <v>43</v>
      </c>
      <c r="F10" s="59"/>
    </row>
    <row r="11" spans="1:10" x14ac:dyDescent="0.25">
      <c r="A11" s="63">
        <v>1</v>
      </c>
      <c r="B11" s="63">
        <v>3</v>
      </c>
      <c r="C11" s="203">
        <v>88</v>
      </c>
      <c r="E11" s="59" t="s">
        <v>44</v>
      </c>
      <c r="F11" s="59"/>
    </row>
    <row r="12" spans="1:10" x14ac:dyDescent="0.25">
      <c r="A12" s="63">
        <v>1</v>
      </c>
      <c r="B12" s="63">
        <v>4</v>
      </c>
      <c r="C12" s="203">
        <v>85</v>
      </c>
      <c r="E12" s="59"/>
      <c r="F12" s="59"/>
    </row>
    <row r="13" spans="1:10" x14ac:dyDescent="0.25">
      <c r="A13" s="63">
        <v>1</v>
      </c>
      <c r="B13" s="63">
        <v>5</v>
      </c>
      <c r="C13" s="203">
        <v>81</v>
      </c>
      <c r="E13" s="59" t="s">
        <v>45</v>
      </c>
      <c r="F13" s="59"/>
    </row>
    <row r="14" spans="1:10" x14ac:dyDescent="0.25">
      <c r="A14" s="63">
        <v>1</v>
      </c>
      <c r="B14" s="63">
        <v>6</v>
      </c>
      <c r="C14" s="203">
        <v>91</v>
      </c>
      <c r="E14" s="59" t="s">
        <v>46</v>
      </c>
      <c r="F14" s="59"/>
    </row>
    <row r="15" spans="1:10" x14ac:dyDescent="0.25">
      <c r="A15" s="63">
        <v>1</v>
      </c>
      <c r="B15" s="63">
        <v>7</v>
      </c>
      <c r="C15" s="203">
        <v>81</v>
      </c>
      <c r="E15" s="59" t="s">
        <v>47</v>
      </c>
      <c r="F15" s="59"/>
    </row>
    <row r="16" spans="1:10" x14ac:dyDescent="0.25">
      <c r="A16" s="63">
        <v>1</v>
      </c>
      <c r="B16" s="63">
        <v>8</v>
      </c>
      <c r="C16" s="203">
        <v>78</v>
      </c>
      <c r="E16" s="59" t="s">
        <v>48</v>
      </c>
      <c r="F16" s="59"/>
    </row>
    <row r="17" spans="1:6" x14ac:dyDescent="0.25">
      <c r="A17" s="63">
        <v>1</v>
      </c>
      <c r="B17" s="63">
        <v>9</v>
      </c>
      <c r="C17" s="203">
        <v>96</v>
      </c>
      <c r="E17" s="59" t="s">
        <v>49</v>
      </c>
      <c r="F17" s="59"/>
    </row>
    <row r="18" spans="1:6" x14ac:dyDescent="0.25">
      <c r="A18" s="56"/>
      <c r="B18" s="56"/>
      <c r="C18" s="56"/>
      <c r="E18" s="59" t="s">
        <v>50</v>
      </c>
      <c r="F18" s="59"/>
    </row>
    <row r="19" spans="1:6" x14ac:dyDescent="0.25">
      <c r="A19" s="56"/>
      <c r="B19" s="56"/>
      <c r="C19" s="56"/>
      <c r="E19" s="59" t="s">
        <v>51</v>
      </c>
      <c r="F19" s="59"/>
    </row>
    <row r="20" spans="1:6" x14ac:dyDescent="0.25">
      <c r="A20" s="56"/>
      <c r="B20" s="56"/>
      <c r="C20" s="56"/>
      <c r="E20" s="59" t="s">
        <v>52</v>
      </c>
    </row>
    <row r="21" spans="1:6" x14ac:dyDescent="0.25">
      <c r="A21" s="63"/>
      <c r="B21" s="63"/>
      <c r="C21" s="203"/>
      <c r="E21" s="59" t="s">
        <v>53</v>
      </c>
    </row>
    <row r="22" spans="1:6" x14ac:dyDescent="0.25">
      <c r="A22" s="63"/>
      <c r="B22" s="63"/>
      <c r="C22" s="63"/>
      <c r="E22" s="59" t="s">
        <v>405</v>
      </c>
    </row>
    <row r="23" spans="1:6" x14ac:dyDescent="0.25">
      <c r="A23" s="56"/>
      <c r="B23" s="56"/>
      <c r="C23" s="56"/>
      <c r="E23" s="59"/>
    </row>
    <row r="24" spans="1:6" x14ac:dyDescent="0.25">
      <c r="A24" s="56"/>
      <c r="B24" s="56"/>
      <c r="C24" s="56"/>
    </row>
    <row r="25" spans="1:6" x14ac:dyDescent="0.25">
      <c r="A25" s="56"/>
      <c r="B25" s="56"/>
      <c r="C25" s="56"/>
    </row>
    <row r="26" spans="1:6" x14ac:dyDescent="0.25">
      <c r="A26" s="56"/>
      <c r="B26" s="56"/>
      <c r="C26" s="56"/>
    </row>
    <row r="27" spans="1:6" ht="15.75" x14ac:dyDescent="0.25">
      <c r="A27" s="56"/>
      <c r="B27" s="56"/>
      <c r="C27" s="56"/>
      <c r="E27" s="42"/>
    </row>
    <row r="28" spans="1:6" ht="15.75" x14ac:dyDescent="0.25">
      <c r="A28" s="56"/>
      <c r="B28" s="56"/>
      <c r="C28" s="56"/>
      <c r="E28" s="42"/>
    </row>
    <row r="29" spans="1:6" ht="15.75" x14ac:dyDescent="0.25">
      <c r="A29" s="56"/>
      <c r="B29" s="56"/>
      <c r="C29" s="56"/>
      <c r="E29" s="42"/>
    </row>
    <row r="30" spans="1:6" ht="15.75" x14ac:dyDescent="0.25">
      <c r="A30" s="56"/>
      <c r="B30" s="56"/>
      <c r="C30" s="56"/>
      <c r="E30" s="42"/>
    </row>
    <row r="31" spans="1:6" ht="15.75" x14ac:dyDescent="0.25">
      <c r="A31" s="56"/>
      <c r="B31" s="56"/>
      <c r="C31" s="56"/>
      <c r="E31" s="42"/>
    </row>
    <row r="32" spans="1:6" x14ac:dyDescent="0.25">
      <c r="A32" s="56"/>
      <c r="B32" s="56"/>
      <c r="C32" s="56"/>
    </row>
    <row r="33" spans="1:12" x14ac:dyDescent="0.25">
      <c r="A33" s="56"/>
      <c r="B33" s="56"/>
      <c r="C33" s="56"/>
    </row>
    <row r="34" spans="1:12" x14ac:dyDescent="0.25">
      <c r="A34" s="56"/>
      <c r="B34" s="56"/>
      <c r="C34" s="56"/>
    </row>
    <row r="35" spans="1:12" x14ac:dyDescent="0.25">
      <c r="A35" s="59"/>
      <c r="B35" s="62"/>
      <c r="C35" s="46">
        <f>SUM(C9:C34)</f>
        <v>772</v>
      </c>
      <c r="D35" s="59" t="s">
        <v>56</v>
      </c>
    </row>
    <row r="36" spans="1:12" x14ac:dyDescent="0.25">
      <c r="A36" s="62">
        <f>SUM(A9:A34)</f>
        <v>9</v>
      </c>
      <c r="B36" s="59" t="s">
        <v>57</v>
      </c>
      <c r="C36" s="59"/>
    </row>
    <row r="37" spans="1:12" x14ac:dyDescent="0.25">
      <c r="A37" s="59"/>
      <c r="B37" s="62">
        <f>C35/A36</f>
        <v>85.777777777777771</v>
      </c>
      <c r="C37" s="59" t="s">
        <v>58</v>
      </c>
    </row>
    <row r="38" spans="1:12" x14ac:dyDescent="0.25">
      <c r="A38" s="59"/>
      <c r="B38" s="59"/>
      <c r="C38" s="59"/>
      <c r="D38" s="63">
        <v>100</v>
      </c>
      <c r="E38" s="59" t="s">
        <v>59</v>
      </c>
    </row>
    <row r="39" spans="1:12" x14ac:dyDescent="0.25">
      <c r="A39" s="59"/>
      <c r="B39" s="59"/>
      <c r="C39" s="59"/>
      <c r="D39" s="65">
        <f>B37/D38</f>
        <v>0.85777777777777775</v>
      </c>
      <c r="E39" s="59" t="s">
        <v>60</v>
      </c>
    </row>
    <row r="40" spans="1:12" x14ac:dyDescent="0.25">
      <c r="A40" s="59"/>
      <c r="B40" s="59"/>
      <c r="C40" s="59"/>
    </row>
    <row r="41" spans="1:12" x14ac:dyDescent="0.25">
      <c r="G41" s="1"/>
      <c r="H41" s="1"/>
      <c r="I41" s="1"/>
      <c r="J41" s="29"/>
      <c r="K41" s="1"/>
      <c r="L41" s="1"/>
    </row>
    <row r="42" spans="1:12" ht="15.75" x14ac:dyDescent="0.25">
      <c r="A42" s="120" t="s">
        <v>402</v>
      </c>
      <c r="G42" s="1"/>
      <c r="H42" s="1"/>
      <c r="I42" s="1"/>
      <c r="J42" s="29"/>
      <c r="K42" s="1"/>
      <c r="L42" s="1"/>
    </row>
    <row r="43" spans="1:12" x14ac:dyDescent="0.25">
      <c r="G43" s="1"/>
      <c r="H43" s="1"/>
      <c r="I43" s="1"/>
      <c r="J43" s="29"/>
      <c r="K43" s="1"/>
      <c r="L43" s="1"/>
    </row>
    <row r="44" spans="1:12" x14ac:dyDescent="0.25">
      <c r="G44" s="1"/>
      <c r="H44" s="1"/>
      <c r="I44" s="1"/>
      <c r="J44" s="29"/>
      <c r="K44" s="1"/>
      <c r="L44" s="1"/>
    </row>
  </sheetData>
  <pageMargins left="0.7" right="0.7" top="0.75" bottom="0.75" header="0.3" footer="0.3"/>
  <pageSetup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L44"/>
  <sheetViews>
    <sheetView topLeftCell="A31" zoomScale="85" zoomScaleNormal="85" workbookViewId="0">
      <selection activeCell="E24" sqref="E24"/>
    </sheetView>
  </sheetViews>
  <sheetFormatPr defaultRowHeight="15" x14ac:dyDescent="0.25"/>
  <sheetData>
    <row r="1" spans="1:12" ht="21" x14ac:dyDescent="0.35">
      <c r="A1" s="51" t="s">
        <v>33</v>
      </c>
      <c r="B1" s="49"/>
      <c r="C1" s="49"/>
      <c r="D1" s="47"/>
      <c r="E1" s="47"/>
      <c r="F1" s="47"/>
      <c r="G1" s="47"/>
      <c r="H1" s="47"/>
      <c r="I1" s="51" t="s">
        <v>65</v>
      </c>
      <c r="J1" s="47"/>
      <c r="K1" s="47"/>
      <c r="L1" s="47"/>
    </row>
    <row r="2" spans="1:12" x14ac:dyDescent="0.25">
      <c r="A2" s="49"/>
      <c r="B2" s="53">
        <v>10.1</v>
      </c>
      <c r="C2" s="49" t="s">
        <v>34</v>
      </c>
      <c r="D2" s="47"/>
      <c r="E2" s="47"/>
      <c r="F2" s="47"/>
      <c r="G2" s="47"/>
      <c r="H2" s="47"/>
      <c r="I2" s="47"/>
      <c r="J2" s="47"/>
      <c r="K2" s="47"/>
      <c r="L2" s="47"/>
    </row>
    <row r="3" spans="1:12" x14ac:dyDescent="0.25">
      <c r="A3" s="49"/>
      <c r="B3" s="53" t="s">
        <v>67</v>
      </c>
      <c r="C3" s="49" t="s">
        <v>36</v>
      </c>
      <c r="D3" s="47"/>
      <c r="E3" s="47"/>
      <c r="F3" s="47"/>
      <c r="G3" s="47"/>
      <c r="H3" s="47"/>
      <c r="I3" s="47"/>
      <c r="J3" s="47"/>
      <c r="K3" s="47"/>
      <c r="L3" s="47"/>
    </row>
    <row r="4" spans="1:12" x14ac:dyDescent="0.25">
      <c r="A4" s="49"/>
      <c r="B4" s="36" t="s">
        <v>37</v>
      </c>
      <c r="C4" s="49"/>
      <c r="D4" s="37" t="s">
        <v>403</v>
      </c>
      <c r="E4" s="54"/>
      <c r="F4" s="54"/>
      <c r="G4" s="54"/>
      <c r="H4" s="54"/>
      <c r="I4" s="54"/>
      <c r="J4" s="54"/>
      <c r="K4" s="47"/>
      <c r="L4" s="47"/>
    </row>
    <row r="5" spans="1:12" x14ac:dyDescent="0.25">
      <c r="A5" s="49"/>
      <c r="B5" s="39"/>
      <c r="C5" s="49"/>
      <c r="D5" s="47"/>
      <c r="E5" s="47"/>
      <c r="F5" s="47"/>
      <c r="G5" s="47"/>
      <c r="H5" s="47"/>
      <c r="I5" s="47"/>
      <c r="J5" s="47"/>
      <c r="K5" s="47"/>
      <c r="L5" s="47"/>
    </row>
    <row r="6" spans="1:12" x14ac:dyDescent="0.25">
      <c r="A6" s="49"/>
      <c r="B6" s="49"/>
      <c r="C6" s="49"/>
      <c r="D6" s="47"/>
      <c r="E6" s="47"/>
      <c r="F6" s="37" t="s">
        <v>39</v>
      </c>
      <c r="G6" s="37"/>
      <c r="H6" s="37" t="s">
        <v>139</v>
      </c>
      <c r="I6" s="37"/>
      <c r="J6" s="37"/>
      <c r="K6" s="47"/>
      <c r="L6" s="47"/>
    </row>
    <row r="7" spans="1:12" ht="26.25" x14ac:dyDescent="0.25">
      <c r="A7" s="48" t="s">
        <v>31</v>
      </c>
      <c r="B7" s="48" t="s">
        <v>30</v>
      </c>
      <c r="C7" s="48" t="s">
        <v>32</v>
      </c>
      <c r="D7" s="47"/>
      <c r="E7" s="47"/>
      <c r="F7" s="47"/>
      <c r="G7" s="47"/>
      <c r="H7" s="47"/>
      <c r="I7" s="47"/>
      <c r="J7" s="47"/>
      <c r="K7" s="47"/>
      <c r="L7" s="47"/>
    </row>
    <row r="8" spans="1:12" x14ac:dyDescent="0.25">
      <c r="A8" s="49"/>
      <c r="B8" s="50" t="s">
        <v>41</v>
      </c>
      <c r="C8" s="50" t="s">
        <v>23</v>
      </c>
      <c r="D8" s="47"/>
      <c r="E8" s="47"/>
      <c r="F8" s="47"/>
      <c r="G8" s="47"/>
      <c r="H8" s="47"/>
      <c r="I8" s="47"/>
      <c r="J8" s="47"/>
      <c r="K8" s="47"/>
      <c r="L8" s="47"/>
    </row>
    <row r="9" spans="1:12" x14ac:dyDescent="0.25">
      <c r="A9" s="53">
        <v>1</v>
      </c>
      <c r="B9" s="53">
        <v>1</v>
      </c>
      <c r="C9" s="53">
        <v>96</v>
      </c>
      <c r="D9" s="47"/>
      <c r="E9" s="49" t="s">
        <v>42</v>
      </c>
      <c r="F9" s="49"/>
      <c r="G9" s="47"/>
      <c r="H9" s="47"/>
      <c r="I9" s="47"/>
      <c r="J9" s="47"/>
      <c r="K9" s="47"/>
      <c r="L9" s="47"/>
    </row>
    <row r="10" spans="1:12" x14ac:dyDescent="0.25">
      <c r="A10" s="53">
        <v>1</v>
      </c>
      <c r="B10" s="53">
        <v>2</v>
      </c>
      <c r="C10" s="53">
        <v>59</v>
      </c>
      <c r="D10" s="47"/>
      <c r="E10" s="49" t="s">
        <v>43</v>
      </c>
      <c r="F10" s="49"/>
      <c r="G10" s="47"/>
      <c r="H10" s="47"/>
      <c r="I10" s="47"/>
      <c r="J10" s="47"/>
      <c r="K10" s="47"/>
      <c r="L10" s="47"/>
    </row>
    <row r="11" spans="1:12" x14ac:dyDescent="0.25">
      <c r="A11" s="53">
        <v>1</v>
      </c>
      <c r="B11" s="53">
        <v>3</v>
      </c>
      <c r="C11" s="53">
        <v>70</v>
      </c>
      <c r="D11" s="47"/>
      <c r="E11" s="49" t="s">
        <v>44</v>
      </c>
      <c r="F11" s="49"/>
      <c r="G11" s="47"/>
      <c r="H11" s="47"/>
      <c r="I11" s="47"/>
      <c r="J11" s="47"/>
      <c r="K11" s="47"/>
      <c r="L11" s="47"/>
    </row>
    <row r="12" spans="1:12" x14ac:dyDescent="0.25">
      <c r="A12" s="53">
        <v>1</v>
      </c>
      <c r="B12" s="53">
        <v>4</v>
      </c>
      <c r="C12" s="53">
        <v>89</v>
      </c>
      <c r="D12" s="47"/>
      <c r="E12" s="49"/>
      <c r="F12" s="49"/>
      <c r="G12" s="47"/>
      <c r="H12" s="47"/>
      <c r="I12" s="47"/>
      <c r="J12" s="47"/>
      <c r="K12" s="47"/>
      <c r="L12" s="47"/>
    </row>
    <row r="13" spans="1:12" x14ac:dyDescent="0.25">
      <c r="A13" s="53">
        <v>1</v>
      </c>
      <c r="B13" s="53">
        <v>5</v>
      </c>
      <c r="C13" s="53">
        <v>100</v>
      </c>
      <c r="D13" s="47"/>
      <c r="E13" s="49" t="s">
        <v>45</v>
      </c>
      <c r="F13" s="49"/>
      <c r="G13" s="47"/>
      <c r="H13" s="47"/>
      <c r="I13" s="47"/>
      <c r="J13" s="47"/>
      <c r="K13" s="47"/>
      <c r="L13" s="47"/>
    </row>
    <row r="14" spans="1:12" x14ac:dyDescent="0.25">
      <c r="A14" s="53">
        <v>1</v>
      </c>
      <c r="B14" s="53">
        <v>6</v>
      </c>
      <c r="C14" s="53">
        <v>92</v>
      </c>
      <c r="D14" s="47"/>
      <c r="E14" s="49" t="s">
        <v>46</v>
      </c>
      <c r="F14" s="49"/>
      <c r="G14" s="47"/>
      <c r="H14" s="47"/>
      <c r="I14" s="47"/>
      <c r="J14" s="47"/>
      <c r="K14" s="47"/>
      <c r="L14" s="47"/>
    </row>
    <row r="15" spans="1:12" x14ac:dyDescent="0.25">
      <c r="A15" s="53">
        <v>1</v>
      </c>
      <c r="B15" s="53">
        <v>7</v>
      </c>
      <c r="C15" s="53">
        <v>88</v>
      </c>
      <c r="D15" s="47"/>
      <c r="E15" s="49" t="s">
        <v>47</v>
      </c>
      <c r="F15" s="49"/>
      <c r="G15" s="47"/>
      <c r="H15" s="47"/>
      <c r="I15" s="47"/>
      <c r="J15" s="47"/>
      <c r="K15" s="47"/>
      <c r="L15" s="47"/>
    </row>
    <row r="16" spans="1:12" x14ac:dyDescent="0.25">
      <c r="A16" s="53">
        <v>1</v>
      </c>
      <c r="B16" s="53">
        <v>8</v>
      </c>
      <c r="C16" s="53">
        <v>97</v>
      </c>
      <c r="D16" s="47"/>
      <c r="E16" s="49" t="s">
        <v>48</v>
      </c>
      <c r="F16" s="49"/>
      <c r="G16" s="47"/>
      <c r="H16" s="47"/>
      <c r="I16" s="47"/>
      <c r="J16" s="47"/>
      <c r="K16" s="47"/>
      <c r="L16" s="47"/>
    </row>
    <row r="17" spans="1:12" x14ac:dyDescent="0.25">
      <c r="A17" s="53">
        <v>1</v>
      </c>
      <c r="B17" s="53">
        <v>9</v>
      </c>
      <c r="C17" s="53">
        <v>75</v>
      </c>
      <c r="D17" s="47"/>
      <c r="E17" s="49" t="s">
        <v>49</v>
      </c>
      <c r="F17" s="49"/>
      <c r="G17" s="47"/>
      <c r="H17" s="47"/>
      <c r="I17" s="47"/>
      <c r="J17" s="47"/>
      <c r="K17" s="47"/>
      <c r="L17" s="47"/>
    </row>
    <row r="18" spans="1:12" x14ac:dyDescent="0.25">
      <c r="A18" s="53">
        <v>1</v>
      </c>
      <c r="B18" s="53">
        <v>10</v>
      </c>
      <c r="C18" s="53">
        <v>88</v>
      </c>
      <c r="D18" s="47"/>
      <c r="E18" s="49" t="s">
        <v>50</v>
      </c>
      <c r="F18" s="49"/>
      <c r="G18" s="47"/>
      <c r="H18" s="47"/>
      <c r="I18" s="47"/>
      <c r="J18" s="47"/>
      <c r="K18" s="47"/>
      <c r="L18" s="47"/>
    </row>
    <row r="19" spans="1:12" x14ac:dyDescent="0.25">
      <c r="A19" s="53"/>
      <c r="B19" s="53"/>
      <c r="C19" s="53"/>
      <c r="D19" s="47"/>
      <c r="E19" s="49" t="s">
        <v>51</v>
      </c>
      <c r="F19" s="49"/>
      <c r="G19" s="47"/>
      <c r="H19" s="47"/>
      <c r="I19" s="47"/>
      <c r="J19" s="47"/>
      <c r="K19" s="47"/>
      <c r="L19" s="47"/>
    </row>
    <row r="20" spans="1:12" x14ac:dyDescent="0.25">
      <c r="A20" s="53"/>
      <c r="B20" s="53"/>
      <c r="C20" s="53"/>
      <c r="D20" s="47"/>
      <c r="E20" s="49" t="s">
        <v>52</v>
      </c>
      <c r="F20" s="47"/>
      <c r="G20" s="47"/>
      <c r="H20" s="47"/>
      <c r="I20" s="47"/>
      <c r="J20" s="47"/>
      <c r="K20" s="47"/>
      <c r="L20" s="47"/>
    </row>
    <row r="21" spans="1:12" x14ac:dyDescent="0.25">
      <c r="A21" s="53"/>
      <c r="B21" s="53"/>
      <c r="C21" s="53"/>
      <c r="D21" s="47"/>
      <c r="E21" s="49" t="s">
        <v>53</v>
      </c>
      <c r="F21" s="47"/>
      <c r="G21" s="47"/>
      <c r="H21" s="47"/>
      <c r="I21" s="47"/>
      <c r="J21" s="47"/>
      <c r="K21" s="47"/>
      <c r="L21" s="47"/>
    </row>
    <row r="22" spans="1:12" x14ac:dyDescent="0.25">
      <c r="A22" s="53"/>
      <c r="B22" s="53"/>
      <c r="C22" s="53"/>
      <c r="D22" s="47"/>
      <c r="E22" s="47"/>
      <c r="F22" s="47"/>
      <c r="G22" s="47"/>
      <c r="H22" s="47"/>
      <c r="I22" s="47"/>
      <c r="J22" s="47"/>
      <c r="K22" s="47"/>
      <c r="L22" s="47"/>
    </row>
    <row r="23" spans="1:12" x14ac:dyDescent="0.25">
      <c r="A23" s="56"/>
      <c r="B23" s="56"/>
      <c r="C23" s="56"/>
      <c r="D23" s="47"/>
      <c r="E23" s="49" t="s">
        <v>54</v>
      </c>
      <c r="F23" s="47"/>
      <c r="G23" s="47"/>
      <c r="H23" s="47"/>
      <c r="I23" s="47"/>
      <c r="J23" s="47"/>
      <c r="K23" s="47"/>
      <c r="L23" s="47"/>
    </row>
    <row r="24" spans="1:12" x14ac:dyDescent="0.25">
      <c r="A24" s="56"/>
      <c r="B24" s="56"/>
      <c r="C24" s="56"/>
      <c r="D24" s="47"/>
      <c r="E24" s="49" t="s">
        <v>292</v>
      </c>
      <c r="F24" s="47"/>
      <c r="G24" s="47"/>
      <c r="H24" s="47"/>
      <c r="I24" s="47"/>
      <c r="J24" s="47"/>
      <c r="K24" s="47"/>
      <c r="L24" s="47"/>
    </row>
    <row r="25" spans="1:12" x14ac:dyDescent="0.25">
      <c r="A25" s="56"/>
      <c r="B25" s="56"/>
      <c r="C25" s="56"/>
      <c r="D25" s="47"/>
      <c r="E25" s="47"/>
      <c r="F25" s="47"/>
      <c r="G25" s="47"/>
      <c r="H25" s="47"/>
      <c r="I25" s="47"/>
      <c r="J25" s="47"/>
      <c r="K25" s="47"/>
      <c r="L25" s="47"/>
    </row>
    <row r="26" spans="1:12" x14ac:dyDescent="0.25">
      <c r="A26" s="56"/>
      <c r="B26" s="56"/>
      <c r="C26" s="56"/>
      <c r="D26" s="47"/>
      <c r="E26" s="47"/>
      <c r="F26" s="47"/>
      <c r="G26" s="47"/>
      <c r="H26" s="47"/>
      <c r="I26" s="47"/>
      <c r="J26" s="47"/>
      <c r="K26" s="47"/>
      <c r="L26" s="47"/>
    </row>
    <row r="27" spans="1:12" ht="15.75" x14ac:dyDescent="0.25">
      <c r="A27" s="56"/>
      <c r="B27" s="56"/>
      <c r="C27" s="56"/>
      <c r="D27" s="47"/>
      <c r="E27" s="42"/>
      <c r="F27" s="47"/>
      <c r="G27" s="47"/>
      <c r="H27" s="47"/>
      <c r="I27" s="47"/>
      <c r="J27" s="47"/>
      <c r="K27" s="47"/>
      <c r="L27" s="47"/>
    </row>
    <row r="28" spans="1:12" ht="15.75" x14ac:dyDescent="0.25">
      <c r="A28" s="56"/>
      <c r="B28" s="56"/>
      <c r="C28" s="56"/>
      <c r="D28" s="47"/>
      <c r="E28" s="42"/>
      <c r="F28" s="47"/>
      <c r="G28" s="47"/>
      <c r="H28" s="47"/>
      <c r="I28" s="47"/>
      <c r="J28" s="47"/>
      <c r="K28" s="47"/>
      <c r="L28" s="47"/>
    </row>
    <row r="29" spans="1:12" ht="15.75" x14ac:dyDescent="0.25">
      <c r="A29" s="56"/>
      <c r="B29" s="56"/>
      <c r="C29" s="56"/>
      <c r="D29" s="47"/>
      <c r="E29" s="42"/>
      <c r="F29" s="47"/>
      <c r="G29" s="47"/>
      <c r="H29" s="47"/>
      <c r="I29" s="47"/>
      <c r="J29" s="47"/>
      <c r="K29" s="47"/>
      <c r="L29" s="47"/>
    </row>
    <row r="30" spans="1:12" ht="15.75" x14ac:dyDescent="0.25">
      <c r="A30" s="56"/>
      <c r="B30" s="56"/>
      <c r="C30" s="56"/>
      <c r="D30" s="47"/>
      <c r="E30" s="42"/>
      <c r="F30" s="47"/>
      <c r="G30" s="47"/>
      <c r="H30" s="47"/>
      <c r="I30" s="47"/>
      <c r="J30" s="47"/>
      <c r="K30" s="47"/>
      <c r="L30" s="47"/>
    </row>
    <row r="31" spans="1:12" ht="15.75" x14ac:dyDescent="0.25">
      <c r="A31" s="56"/>
      <c r="B31" s="56"/>
      <c r="C31" s="56"/>
      <c r="D31" s="47"/>
      <c r="E31" s="42"/>
      <c r="F31" s="47"/>
      <c r="G31" s="47"/>
      <c r="H31" s="47"/>
      <c r="I31" s="47"/>
      <c r="J31" s="47"/>
      <c r="K31" s="47"/>
      <c r="L31" s="47"/>
    </row>
    <row r="32" spans="1:12" x14ac:dyDescent="0.25">
      <c r="A32" s="56"/>
      <c r="B32" s="56"/>
      <c r="C32" s="56"/>
      <c r="D32" s="47"/>
      <c r="E32" s="47"/>
      <c r="F32" s="47"/>
      <c r="G32" s="47"/>
      <c r="H32" s="47"/>
      <c r="I32" s="47"/>
      <c r="J32" s="47"/>
      <c r="K32" s="47"/>
      <c r="L32" s="47"/>
    </row>
    <row r="33" spans="1:12" x14ac:dyDescent="0.25">
      <c r="A33" s="56"/>
      <c r="B33" s="56"/>
      <c r="C33" s="56"/>
      <c r="D33" s="47"/>
      <c r="E33" s="47"/>
      <c r="F33" s="47"/>
      <c r="G33" s="47"/>
      <c r="H33" s="47"/>
      <c r="I33" s="47"/>
      <c r="J33" s="47"/>
      <c r="K33" s="47"/>
      <c r="L33" s="47"/>
    </row>
    <row r="34" spans="1:12" x14ac:dyDescent="0.25">
      <c r="A34" s="56"/>
      <c r="B34" s="56"/>
      <c r="C34" s="56"/>
      <c r="D34" s="47"/>
      <c r="E34" s="47"/>
      <c r="F34" s="47"/>
      <c r="G34" s="47"/>
      <c r="H34" s="47"/>
      <c r="I34" s="47"/>
      <c r="J34" s="47"/>
      <c r="K34" s="47"/>
      <c r="L34" s="47"/>
    </row>
    <row r="35" spans="1:12" x14ac:dyDescent="0.25">
      <c r="A35" s="49"/>
      <c r="B35" s="49"/>
      <c r="C35" s="46">
        <f>SUM(C9:C34)</f>
        <v>854</v>
      </c>
      <c r="D35" s="49" t="s">
        <v>56</v>
      </c>
      <c r="E35" s="47"/>
      <c r="F35" s="47"/>
      <c r="G35" s="47"/>
      <c r="H35" s="47"/>
      <c r="I35" s="47"/>
      <c r="J35" s="47"/>
      <c r="K35" s="47"/>
      <c r="L35" s="47"/>
    </row>
    <row r="36" spans="1:12" x14ac:dyDescent="0.25">
      <c r="A36" s="52">
        <f>SUM(A9:A34)</f>
        <v>10</v>
      </c>
      <c r="B36" s="49" t="s">
        <v>57</v>
      </c>
      <c r="C36" s="49"/>
      <c r="D36" s="47"/>
      <c r="E36" s="47"/>
      <c r="F36" s="47"/>
      <c r="G36" s="47"/>
      <c r="H36" s="47"/>
      <c r="I36" s="47"/>
      <c r="J36" s="47"/>
      <c r="K36" s="47"/>
      <c r="L36" s="47"/>
    </row>
    <row r="37" spans="1:12" x14ac:dyDescent="0.25">
      <c r="A37" s="49"/>
      <c r="B37" s="52">
        <f>C35/A36</f>
        <v>85.4</v>
      </c>
      <c r="C37" s="49" t="s">
        <v>58</v>
      </c>
      <c r="D37" s="47"/>
      <c r="E37" s="47"/>
      <c r="F37" s="47"/>
      <c r="G37" s="47"/>
      <c r="H37" s="47"/>
      <c r="I37" s="47"/>
      <c r="J37" s="47"/>
      <c r="K37" s="47"/>
      <c r="L37" s="47"/>
    </row>
    <row r="38" spans="1:12" x14ac:dyDescent="0.25">
      <c r="A38" s="49"/>
      <c r="B38" s="49"/>
      <c r="C38" s="49"/>
      <c r="D38" s="53">
        <v>100</v>
      </c>
      <c r="E38" s="49" t="s">
        <v>59</v>
      </c>
      <c r="F38" s="47"/>
      <c r="G38" s="47"/>
      <c r="H38" s="47"/>
      <c r="I38" s="47"/>
      <c r="J38" s="47"/>
      <c r="K38" s="47"/>
      <c r="L38" s="47"/>
    </row>
    <row r="39" spans="1:12" x14ac:dyDescent="0.25">
      <c r="A39" s="49"/>
      <c r="B39" s="49"/>
      <c r="C39" s="49"/>
      <c r="D39" s="55">
        <f>B37/D38</f>
        <v>0.85400000000000009</v>
      </c>
      <c r="E39" s="49" t="s">
        <v>60</v>
      </c>
      <c r="F39" s="47"/>
      <c r="G39" s="47"/>
      <c r="H39" s="47"/>
      <c r="I39" s="47"/>
      <c r="J39" s="47"/>
      <c r="K39" s="47"/>
      <c r="L39" s="47"/>
    </row>
    <row r="40" spans="1:12" x14ac:dyDescent="0.25">
      <c r="A40" s="49"/>
      <c r="B40" s="49"/>
      <c r="C40" s="49"/>
      <c r="D40" s="47"/>
      <c r="E40" s="47"/>
      <c r="F40" s="47"/>
      <c r="G40" s="47"/>
      <c r="H40" s="47"/>
      <c r="I40" s="47"/>
      <c r="J40" s="47"/>
      <c r="K40" s="47"/>
      <c r="L40" s="47"/>
    </row>
    <row r="41" spans="1:12" ht="15.75" x14ac:dyDescent="0.25">
      <c r="A41" s="120" t="s">
        <v>402</v>
      </c>
      <c r="B41" s="47"/>
      <c r="C41" s="47"/>
      <c r="D41" s="47"/>
      <c r="E41" s="47"/>
      <c r="F41" s="47"/>
      <c r="G41" s="1"/>
      <c r="H41" s="1"/>
      <c r="I41" s="1"/>
      <c r="J41" s="29"/>
      <c r="K41" s="1"/>
      <c r="L41" s="1"/>
    </row>
    <row r="42" spans="1:12" x14ac:dyDescent="0.25">
      <c r="A42" s="47"/>
      <c r="B42" s="47"/>
      <c r="C42" s="47"/>
      <c r="D42" s="47"/>
      <c r="E42" s="47"/>
      <c r="F42" s="47"/>
      <c r="G42" s="1"/>
      <c r="H42" s="1"/>
      <c r="I42" s="1"/>
      <c r="J42" s="29"/>
      <c r="K42" s="1"/>
      <c r="L42" s="1"/>
    </row>
    <row r="43" spans="1:12" x14ac:dyDescent="0.25">
      <c r="A43" s="47"/>
      <c r="B43" s="47"/>
      <c r="C43" s="47"/>
      <c r="D43" s="47"/>
      <c r="E43" s="47"/>
      <c r="F43" s="47"/>
      <c r="G43" s="1"/>
      <c r="H43" s="1"/>
      <c r="I43" s="1"/>
      <c r="J43" s="29"/>
      <c r="K43" s="1"/>
      <c r="L43" s="1"/>
    </row>
    <row r="44" spans="1:12" x14ac:dyDescent="0.25">
      <c r="A44" s="47"/>
      <c r="B44" s="47"/>
      <c r="C44" s="47"/>
      <c r="D44" s="47"/>
      <c r="E44" s="47"/>
      <c r="F44" s="47"/>
      <c r="G44" s="1"/>
      <c r="H44" s="1"/>
      <c r="I44" s="1"/>
      <c r="J44" s="29"/>
      <c r="K44" s="1"/>
      <c r="L44" s="1"/>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84"/>
  <sheetViews>
    <sheetView topLeftCell="A19" workbookViewId="0">
      <selection activeCell="L14" sqref="L14"/>
    </sheetView>
  </sheetViews>
  <sheetFormatPr defaultRowHeight="18.75" x14ac:dyDescent="0.3"/>
  <cols>
    <col min="1" max="2" width="7" customWidth="1"/>
    <col min="3" max="3" width="8.140625" customWidth="1"/>
    <col min="4" max="4" width="7" customWidth="1"/>
    <col min="7" max="9" width="9.140625" style="1"/>
    <col min="10" max="10" width="9.140625" style="29"/>
    <col min="11" max="26" width="9.140625" style="1"/>
    <col min="28" max="28" width="9.140625" style="4"/>
    <col min="29" max="29" width="9.140625" style="28"/>
  </cols>
  <sheetData>
    <row r="1" spans="1:29" ht="21" x14ac:dyDescent="0.35">
      <c r="A1" s="21" t="s">
        <v>33</v>
      </c>
      <c r="B1" s="27"/>
      <c r="C1" s="27"/>
      <c r="G1"/>
      <c r="H1"/>
      <c r="I1" s="21" t="s">
        <v>65</v>
      </c>
      <c r="J1"/>
      <c r="K1"/>
      <c r="L1"/>
      <c r="M1"/>
      <c r="N1"/>
      <c r="O1"/>
      <c r="P1"/>
      <c r="Q1"/>
      <c r="R1"/>
      <c r="S1"/>
      <c r="T1"/>
      <c r="U1"/>
      <c r="V1"/>
      <c r="W1"/>
      <c r="X1"/>
      <c r="Y1"/>
      <c r="Z1"/>
      <c r="AB1"/>
      <c r="AC1"/>
    </row>
    <row r="2" spans="1:29" ht="15" x14ac:dyDescent="0.25">
      <c r="A2" s="27"/>
      <c r="B2" s="35">
        <v>1.2</v>
      </c>
      <c r="C2" s="27" t="s">
        <v>34</v>
      </c>
      <c r="G2"/>
      <c r="H2"/>
      <c r="I2"/>
      <c r="J2"/>
      <c r="K2"/>
      <c r="L2"/>
      <c r="M2"/>
      <c r="N2"/>
      <c r="O2"/>
      <c r="P2"/>
      <c r="Q2"/>
      <c r="R2"/>
      <c r="S2"/>
      <c r="T2"/>
      <c r="U2"/>
      <c r="V2"/>
      <c r="W2"/>
      <c r="X2"/>
      <c r="Y2"/>
      <c r="Z2"/>
      <c r="AB2"/>
      <c r="AC2"/>
    </row>
    <row r="3" spans="1:29" ht="15" x14ac:dyDescent="0.25">
      <c r="A3" s="27"/>
      <c r="B3" s="35" t="s">
        <v>35</v>
      </c>
      <c r="C3" s="27" t="s">
        <v>36</v>
      </c>
      <c r="G3"/>
      <c r="H3"/>
      <c r="I3"/>
      <c r="J3"/>
      <c r="K3"/>
      <c r="L3"/>
      <c r="M3"/>
      <c r="N3"/>
      <c r="O3"/>
      <c r="P3"/>
      <c r="Q3"/>
      <c r="R3"/>
      <c r="S3"/>
      <c r="T3"/>
      <c r="U3"/>
      <c r="V3"/>
      <c r="W3"/>
      <c r="X3"/>
      <c r="Y3"/>
      <c r="Z3"/>
      <c r="AB3"/>
      <c r="AC3"/>
    </row>
    <row r="4" spans="1:29" ht="15" x14ac:dyDescent="0.25">
      <c r="A4" s="27"/>
      <c r="B4" s="36" t="s">
        <v>37</v>
      </c>
      <c r="C4" s="27"/>
      <c r="D4" s="37" t="s">
        <v>38</v>
      </c>
      <c r="E4" s="38"/>
      <c r="F4" s="38"/>
      <c r="G4" s="38"/>
      <c r="H4" s="38"/>
      <c r="I4" s="38"/>
      <c r="J4"/>
      <c r="K4"/>
      <c r="L4"/>
      <c r="M4"/>
      <c r="N4"/>
      <c r="O4"/>
      <c r="P4"/>
      <c r="Q4"/>
      <c r="R4"/>
      <c r="S4"/>
      <c r="T4"/>
      <c r="U4"/>
      <c r="V4"/>
      <c r="W4"/>
      <c r="X4"/>
      <c r="Y4"/>
      <c r="Z4"/>
      <c r="AB4"/>
      <c r="AC4"/>
    </row>
    <row r="5" spans="1:29" ht="15" x14ac:dyDescent="0.25">
      <c r="A5" s="27"/>
      <c r="B5" s="39"/>
      <c r="C5" s="27"/>
      <c r="G5"/>
      <c r="H5"/>
      <c r="I5"/>
      <c r="J5"/>
      <c r="K5"/>
      <c r="L5"/>
      <c r="M5"/>
      <c r="N5"/>
      <c r="O5"/>
      <c r="P5"/>
      <c r="Q5"/>
      <c r="R5"/>
      <c r="S5"/>
      <c r="T5"/>
      <c r="U5"/>
      <c r="V5"/>
      <c r="W5"/>
      <c r="X5"/>
      <c r="Y5"/>
      <c r="Z5"/>
      <c r="AB5"/>
      <c r="AC5"/>
    </row>
    <row r="6" spans="1:29" ht="15" x14ac:dyDescent="0.25">
      <c r="A6" s="27"/>
      <c r="B6" s="27"/>
      <c r="C6" s="27"/>
      <c r="F6" s="37" t="s">
        <v>39</v>
      </c>
      <c r="G6" s="37"/>
      <c r="H6" s="37" t="s">
        <v>40</v>
      </c>
      <c r="I6" s="37"/>
      <c r="J6"/>
      <c r="K6"/>
      <c r="L6"/>
      <c r="M6"/>
      <c r="N6"/>
      <c r="O6"/>
      <c r="P6"/>
      <c r="Q6"/>
      <c r="R6"/>
      <c r="S6"/>
      <c r="T6"/>
      <c r="U6"/>
      <c r="V6"/>
      <c r="W6"/>
      <c r="X6"/>
      <c r="Y6"/>
      <c r="Z6"/>
      <c r="AB6"/>
      <c r="AC6"/>
    </row>
    <row r="7" spans="1:29" ht="26.25" x14ac:dyDescent="0.25">
      <c r="A7" s="40" t="s">
        <v>31</v>
      </c>
      <c r="B7" s="40" t="s">
        <v>30</v>
      </c>
      <c r="C7" s="40" t="s">
        <v>32</v>
      </c>
      <c r="G7"/>
      <c r="H7"/>
      <c r="I7"/>
      <c r="J7"/>
      <c r="K7"/>
      <c r="L7"/>
      <c r="M7"/>
      <c r="N7"/>
      <c r="O7"/>
      <c r="P7"/>
      <c r="Q7"/>
      <c r="R7"/>
      <c r="S7"/>
      <c r="T7"/>
      <c r="U7"/>
      <c r="V7"/>
      <c r="W7"/>
      <c r="X7"/>
      <c r="Y7"/>
      <c r="Z7"/>
      <c r="AB7"/>
      <c r="AC7"/>
    </row>
    <row r="8" spans="1:29" ht="15" x14ac:dyDescent="0.25">
      <c r="A8" s="27"/>
      <c r="B8" s="41" t="s">
        <v>41</v>
      </c>
      <c r="C8" s="41" t="s">
        <v>23</v>
      </c>
      <c r="G8"/>
      <c r="H8"/>
      <c r="I8"/>
      <c r="J8"/>
      <c r="K8"/>
      <c r="L8"/>
      <c r="M8"/>
      <c r="N8"/>
      <c r="O8"/>
      <c r="P8"/>
      <c r="Q8"/>
      <c r="R8"/>
      <c r="S8"/>
      <c r="T8"/>
      <c r="U8"/>
      <c r="V8"/>
      <c r="W8"/>
      <c r="X8"/>
      <c r="Y8"/>
      <c r="Z8"/>
      <c r="AB8"/>
      <c r="AC8"/>
    </row>
    <row r="9" spans="1:29" ht="15" x14ac:dyDescent="0.25">
      <c r="A9" s="35">
        <v>1</v>
      </c>
      <c r="B9" s="35">
        <v>1</v>
      </c>
      <c r="C9" s="34">
        <v>25</v>
      </c>
      <c r="E9" s="27" t="s">
        <v>42</v>
      </c>
      <c r="F9" s="27"/>
      <c r="G9"/>
      <c r="H9"/>
      <c r="I9"/>
      <c r="J9"/>
      <c r="K9"/>
      <c r="L9"/>
      <c r="M9"/>
      <c r="N9"/>
      <c r="O9"/>
      <c r="P9"/>
      <c r="Q9"/>
      <c r="R9"/>
      <c r="S9"/>
      <c r="T9"/>
      <c r="U9"/>
      <c r="V9"/>
      <c r="W9"/>
      <c r="X9"/>
      <c r="Y9"/>
      <c r="Z9"/>
      <c r="AB9"/>
      <c r="AC9"/>
    </row>
    <row r="10" spans="1:29" ht="15" x14ac:dyDescent="0.25">
      <c r="A10" s="35">
        <v>1</v>
      </c>
      <c r="B10" s="35">
        <v>2</v>
      </c>
      <c r="C10" s="34">
        <v>25</v>
      </c>
      <c r="E10" s="27" t="s">
        <v>43</v>
      </c>
      <c r="F10" s="27"/>
      <c r="G10"/>
      <c r="H10"/>
      <c r="I10"/>
      <c r="J10"/>
      <c r="K10"/>
      <c r="L10"/>
      <c r="M10"/>
      <c r="N10"/>
      <c r="O10"/>
      <c r="P10"/>
      <c r="Q10"/>
      <c r="R10"/>
      <c r="S10"/>
      <c r="T10"/>
      <c r="U10"/>
      <c r="V10"/>
      <c r="W10"/>
      <c r="X10"/>
      <c r="Y10"/>
      <c r="Z10"/>
      <c r="AB10"/>
      <c r="AC10"/>
    </row>
    <row r="11" spans="1:29" ht="15" x14ac:dyDescent="0.25">
      <c r="A11" s="35">
        <v>1</v>
      </c>
      <c r="B11" s="35">
        <v>3</v>
      </c>
      <c r="C11" s="34">
        <v>25</v>
      </c>
      <c r="E11" s="27" t="s">
        <v>44</v>
      </c>
      <c r="F11" s="27"/>
      <c r="G11"/>
      <c r="H11"/>
      <c r="I11"/>
      <c r="J11"/>
      <c r="K11"/>
      <c r="L11"/>
      <c r="M11"/>
      <c r="N11"/>
      <c r="O11"/>
      <c r="P11"/>
      <c r="Q11"/>
      <c r="R11"/>
      <c r="S11"/>
      <c r="T11"/>
      <c r="U11"/>
      <c r="V11"/>
      <c r="W11"/>
      <c r="X11"/>
      <c r="Y11"/>
      <c r="Z11"/>
      <c r="AB11"/>
      <c r="AC11"/>
    </row>
    <row r="12" spans="1:29" ht="15" x14ac:dyDescent="0.25">
      <c r="A12" s="35">
        <v>1</v>
      </c>
      <c r="B12" s="35">
        <v>4</v>
      </c>
      <c r="C12" s="34">
        <v>35</v>
      </c>
      <c r="E12" s="27"/>
      <c r="F12" s="27"/>
      <c r="G12"/>
      <c r="H12"/>
      <c r="I12"/>
      <c r="J12"/>
      <c r="K12"/>
      <c r="L12"/>
      <c r="M12"/>
      <c r="N12"/>
      <c r="O12"/>
      <c r="P12"/>
      <c r="Q12"/>
      <c r="R12"/>
      <c r="S12"/>
      <c r="T12"/>
      <c r="U12"/>
      <c r="V12"/>
      <c r="W12"/>
      <c r="X12"/>
      <c r="Y12"/>
      <c r="Z12"/>
      <c r="AB12"/>
      <c r="AC12"/>
    </row>
    <row r="13" spans="1:29" ht="15" x14ac:dyDescent="0.25">
      <c r="A13" s="35">
        <v>1</v>
      </c>
      <c r="B13" s="35">
        <v>5</v>
      </c>
      <c r="C13" s="30">
        <v>35</v>
      </c>
      <c r="E13" s="27" t="s">
        <v>45</v>
      </c>
      <c r="F13" s="27"/>
      <c r="G13"/>
      <c r="H13"/>
      <c r="I13"/>
      <c r="J13"/>
      <c r="K13"/>
      <c r="L13"/>
      <c r="M13"/>
      <c r="N13"/>
      <c r="O13"/>
      <c r="P13"/>
      <c r="Q13"/>
      <c r="R13"/>
      <c r="S13"/>
      <c r="T13"/>
      <c r="U13"/>
      <c r="V13"/>
      <c r="W13"/>
      <c r="X13"/>
      <c r="Y13"/>
      <c r="Z13"/>
      <c r="AB13"/>
      <c r="AC13"/>
    </row>
    <row r="14" spans="1:29" ht="15" x14ac:dyDescent="0.25">
      <c r="A14" s="35">
        <v>1</v>
      </c>
      <c r="B14" s="35">
        <v>6</v>
      </c>
      <c r="C14" s="30">
        <v>35</v>
      </c>
      <c r="E14" s="27" t="s">
        <v>46</v>
      </c>
      <c r="F14" s="27"/>
      <c r="G14"/>
      <c r="H14"/>
      <c r="I14"/>
      <c r="J14"/>
      <c r="K14"/>
      <c r="L14"/>
      <c r="M14"/>
      <c r="N14"/>
      <c r="O14"/>
      <c r="P14"/>
      <c r="Q14"/>
      <c r="R14"/>
      <c r="S14"/>
      <c r="T14"/>
      <c r="U14"/>
      <c r="V14"/>
      <c r="W14"/>
      <c r="X14"/>
      <c r="Y14"/>
      <c r="Z14"/>
      <c r="AB14"/>
      <c r="AC14"/>
    </row>
    <row r="15" spans="1:29" ht="15" x14ac:dyDescent="0.25">
      <c r="A15" s="35">
        <v>1</v>
      </c>
      <c r="B15" s="35">
        <v>7</v>
      </c>
      <c r="C15" s="30">
        <v>35</v>
      </c>
      <c r="E15" s="27" t="s">
        <v>47</v>
      </c>
      <c r="F15" s="27"/>
      <c r="G15"/>
      <c r="H15"/>
      <c r="I15"/>
      <c r="J15"/>
      <c r="K15"/>
      <c r="L15"/>
      <c r="M15"/>
      <c r="N15"/>
      <c r="O15"/>
      <c r="P15"/>
      <c r="Q15"/>
      <c r="R15"/>
      <c r="S15"/>
      <c r="T15"/>
      <c r="U15"/>
      <c r="V15"/>
      <c r="W15"/>
      <c r="X15"/>
      <c r="Y15"/>
      <c r="Z15"/>
      <c r="AB15"/>
      <c r="AC15"/>
    </row>
    <row r="16" spans="1:29" ht="15" x14ac:dyDescent="0.25">
      <c r="A16" s="35">
        <v>1</v>
      </c>
      <c r="B16" s="35">
        <v>8</v>
      </c>
      <c r="C16" s="30">
        <v>34</v>
      </c>
      <c r="E16" s="27" t="s">
        <v>48</v>
      </c>
      <c r="F16" s="27"/>
      <c r="G16"/>
      <c r="H16"/>
      <c r="I16"/>
      <c r="J16"/>
      <c r="K16"/>
      <c r="L16"/>
      <c r="M16"/>
      <c r="N16"/>
      <c r="O16"/>
      <c r="P16"/>
      <c r="Q16"/>
      <c r="R16"/>
      <c r="S16"/>
      <c r="T16"/>
      <c r="U16"/>
      <c r="V16"/>
      <c r="W16"/>
      <c r="X16"/>
      <c r="Y16"/>
      <c r="Z16"/>
      <c r="AB16"/>
      <c r="AC16"/>
    </row>
    <row r="17" spans="1:29" ht="15" x14ac:dyDescent="0.25">
      <c r="A17" s="35">
        <v>1</v>
      </c>
      <c r="B17" s="35">
        <v>9</v>
      </c>
      <c r="C17" s="34">
        <v>34</v>
      </c>
      <c r="E17" s="27" t="s">
        <v>49</v>
      </c>
      <c r="F17" s="27"/>
      <c r="G17"/>
      <c r="H17"/>
      <c r="I17"/>
      <c r="J17"/>
      <c r="K17"/>
      <c r="L17"/>
      <c r="M17"/>
      <c r="N17"/>
      <c r="O17"/>
      <c r="P17"/>
      <c r="Q17"/>
      <c r="R17"/>
      <c r="S17"/>
      <c r="T17"/>
      <c r="U17"/>
      <c r="V17"/>
      <c r="W17"/>
      <c r="X17"/>
      <c r="Y17"/>
      <c r="Z17"/>
      <c r="AB17"/>
      <c r="AC17"/>
    </row>
    <row r="18" spans="1:29" ht="15" x14ac:dyDescent="0.25">
      <c r="A18" s="35">
        <v>1</v>
      </c>
      <c r="B18" s="35">
        <v>10</v>
      </c>
      <c r="C18" s="34">
        <v>34</v>
      </c>
      <c r="E18" s="27" t="s">
        <v>50</v>
      </c>
      <c r="F18" s="27"/>
      <c r="G18"/>
      <c r="H18"/>
      <c r="I18"/>
      <c r="J18"/>
      <c r="K18"/>
      <c r="L18"/>
      <c r="M18"/>
      <c r="N18"/>
      <c r="O18"/>
      <c r="P18"/>
      <c r="Q18"/>
      <c r="R18"/>
      <c r="S18"/>
      <c r="T18"/>
      <c r="U18"/>
      <c r="V18"/>
      <c r="W18"/>
      <c r="X18"/>
      <c r="Y18"/>
      <c r="Z18"/>
      <c r="AB18"/>
      <c r="AC18"/>
    </row>
    <row r="19" spans="1:29" ht="15" x14ac:dyDescent="0.25">
      <c r="A19" s="35">
        <v>1</v>
      </c>
      <c r="B19" s="35">
        <v>11</v>
      </c>
      <c r="C19" s="34">
        <v>26</v>
      </c>
      <c r="E19" s="27" t="s">
        <v>51</v>
      </c>
      <c r="F19" s="27"/>
      <c r="G19"/>
      <c r="H19"/>
      <c r="I19"/>
      <c r="J19"/>
      <c r="K19"/>
      <c r="L19"/>
      <c r="M19"/>
      <c r="N19"/>
      <c r="O19"/>
      <c r="P19"/>
      <c r="Q19"/>
      <c r="R19"/>
      <c r="S19"/>
      <c r="T19"/>
      <c r="U19"/>
      <c r="V19"/>
      <c r="W19"/>
      <c r="X19"/>
      <c r="Y19"/>
      <c r="Z19"/>
      <c r="AB19"/>
      <c r="AC19"/>
    </row>
    <row r="20" spans="1:29" ht="15" x14ac:dyDescent="0.25">
      <c r="A20" s="35">
        <v>1</v>
      </c>
      <c r="B20" s="35">
        <v>12</v>
      </c>
      <c r="C20" s="34">
        <v>26</v>
      </c>
      <c r="E20" s="27" t="s">
        <v>52</v>
      </c>
      <c r="G20"/>
      <c r="H20"/>
      <c r="I20"/>
      <c r="J20"/>
      <c r="K20"/>
      <c r="L20"/>
      <c r="M20"/>
      <c r="N20"/>
      <c r="O20"/>
      <c r="P20"/>
      <c r="Q20"/>
      <c r="R20"/>
      <c r="S20"/>
      <c r="T20"/>
      <c r="U20"/>
      <c r="V20"/>
      <c r="W20"/>
      <c r="X20"/>
      <c r="Y20"/>
      <c r="Z20"/>
      <c r="AB20"/>
      <c r="AC20"/>
    </row>
    <row r="21" spans="1:29" ht="15" x14ac:dyDescent="0.25">
      <c r="A21" s="35">
        <v>1</v>
      </c>
      <c r="B21" s="35">
        <v>13</v>
      </c>
      <c r="C21" s="30">
        <v>26</v>
      </c>
      <c r="E21" s="27" t="s">
        <v>53</v>
      </c>
      <c r="G21"/>
      <c r="H21"/>
      <c r="I21"/>
      <c r="J21"/>
      <c r="K21"/>
      <c r="L21"/>
      <c r="M21"/>
      <c r="N21"/>
      <c r="O21"/>
      <c r="P21"/>
      <c r="Q21"/>
      <c r="R21"/>
      <c r="S21"/>
      <c r="T21"/>
      <c r="U21"/>
      <c r="V21"/>
      <c r="W21"/>
      <c r="X21"/>
      <c r="Y21"/>
      <c r="Z21"/>
      <c r="AB21"/>
      <c r="AC21"/>
    </row>
    <row r="22" spans="1:29" ht="15" x14ac:dyDescent="0.25">
      <c r="A22" s="35">
        <v>1</v>
      </c>
      <c r="B22" s="35">
        <v>14</v>
      </c>
      <c r="C22" s="30">
        <v>36</v>
      </c>
      <c r="G22"/>
      <c r="H22"/>
      <c r="I22"/>
      <c r="J22"/>
      <c r="K22"/>
      <c r="L22"/>
      <c r="M22"/>
      <c r="N22"/>
      <c r="O22"/>
      <c r="P22"/>
      <c r="Q22"/>
      <c r="R22"/>
      <c r="S22"/>
      <c r="T22"/>
      <c r="U22"/>
      <c r="V22"/>
      <c r="W22"/>
      <c r="X22"/>
      <c r="Y22"/>
      <c r="Z22"/>
      <c r="AB22"/>
      <c r="AC22"/>
    </row>
    <row r="23" spans="1:29" ht="15" x14ac:dyDescent="0.25">
      <c r="A23" s="35">
        <v>1</v>
      </c>
      <c r="B23" s="35">
        <v>15</v>
      </c>
      <c r="C23" s="30">
        <v>36</v>
      </c>
      <c r="E23" s="27" t="s">
        <v>54</v>
      </c>
      <c r="G23"/>
      <c r="H23"/>
      <c r="I23"/>
      <c r="J23"/>
      <c r="K23"/>
      <c r="L23"/>
      <c r="M23"/>
      <c r="N23"/>
      <c r="O23"/>
      <c r="P23"/>
      <c r="Q23"/>
      <c r="R23"/>
      <c r="S23"/>
      <c r="T23"/>
      <c r="U23"/>
      <c r="V23"/>
      <c r="W23"/>
      <c r="X23"/>
      <c r="Y23"/>
      <c r="Z23"/>
      <c r="AB23"/>
      <c r="AC23"/>
    </row>
    <row r="24" spans="1:29" ht="15" x14ac:dyDescent="0.25">
      <c r="A24" s="35">
        <v>1</v>
      </c>
      <c r="B24" s="35">
        <v>16</v>
      </c>
      <c r="C24" s="30">
        <v>36</v>
      </c>
      <c r="E24" s="27" t="s">
        <v>422</v>
      </c>
      <c r="G24"/>
      <c r="H24"/>
      <c r="I24"/>
      <c r="J24"/>
      <c r="K24"/>
      <c r="L24"/>
      <c r="M24"/>
      <c r="N24"/>
      <c r="O24"/>
      <c r="P24"/>
      <c r="Q24"/>
      <c r="R24"/>
      <c r="S24"/>
      <c r="T24"/>
      <c r="U24"/>
      <c r="V24"/>
      <c r="W24"/>
      <c r="X24"/>
      <c r="Y24"/>
      <c r="Z24"/>
      <c r="AB24"/>
      <c r="AC24"/>
    </row>
    <row r="25" spans="1:29" ht="15" x14ac:dyDescent="0.25">
      <c r="A25" s="35">
        <v>1</v>
      </c>
      <c r="B25" s="35">
        <v>17</v>
      </c>
      <c r="C25" s="34">
        <v>36</v>
      </c>
      <c r="G25"/>
      <c r="H25"/>
      <c r="I25"/>
      <c r="J25"/>
      <c r="K25"/>
      <c r="L25"/>
      <c r="M25"/>
      <c r="N25"/>
      <c r="O25"/>
      <c r="P25"/>
      <c r="Q25"/>
      <c r="R25"/>
      <c r="S25"/>
      <c r="T25"/>
      <c r="U25"/>
      <c r="V25"/>
      <c r="W25"/>
      <c r="X25"/>
      <c r="Y25"/>
      <c r="Z25"/>
      <c r="AB25"/>
      <c r="AC25"/>
    </row>
    <row r="26" spans="1:29" ht="15" x14ac:dyDescent="0.25">
      <c r="A26" s="35"/>
      <c r="B26" s="35">
        <v>18</v>
      </c>
      <c r="C26" s="56"/>
      <c r="G26"/>
      <c r="H26"/>
      <c r="I26"/>
      <c r="J26"/>
      <c r="K26"/>
      <c r="L26"/>
      <c r="M26"/>
      <c r="N26"/>
      <c r="O26"/>
      <c r="P26"/>
      <c r="Q26"/>
      <c r="R26"/>
      <c r="S26"/>
      <c r="T26"/>
      <c r="U26"/>
      <c r="V26"/>
      <c r="W26"/>
      <c r="X26"/>
      <c r="Y26"/>
      <c r="Z26"/>
      <c r="AB26"/>
      <c r="AC26"/>
    </row>
    <row r="27" spans="1:29" ht="15" x14ac:dyDescent="0.25">
      <c r="A27" s="35"/>
      <c r="B27" s="35">
        <v>19</v>
      </c>
      <c r="C27" s="56"/>
      <c r="E27" s="59"/>
      <c r="G27"/>
      <c r="H27"/>
      <c r="I27"/>
      <c r="J27"/>
      <c r="K27"/>
      <c r="L27"/>
      <c r="M27"/>
      <c r="N27"/>
      <c r="O27"/>
      <c r="P27"/>
      <c r="Q27"/>
      <c r="R27"/>
      <c r="S27"/>
      <c r="T27"/>
      <c r="U27"/>
      <c r="V27"/>
      <c r="W27"/>
      <c r="X27"/>
      <c r="Y27"/>
      <c r="Z27"/>
      <c r="AB27"/>
      <c r="AC27"/>
    </row>
    <row r="28" spans="1:29" ht="15" x14ac:dyDescent="0.25">
      <c r="A28" s="35"/>
      <c r="B28" s="35">
        <v>20</v>
      </c>
      <c r="C28" s="56"/>
      <c r="E28" s="59"/>
      <c r="G28"/>
      <c r="H28"/>
      <c r="I28"/>
      <c r="J28"/>
      <c r="K28"/>
      <c r="L28"/>
      <c r="M28"/>
      <c r="N28"/>
      <c r="O28"/>
      <c r="P28"/>
      <c r="Q28"/>
      <c r="R28"/>
      <c r="S28"/>
      <c r="T28"/>
      <c r="U28"/>
      <c r="V28"/>
      <c r="W28"/>
      <c r="X28"/>
      <c r="Y28"/>
      <c r="Z28"/>
      <c r="AB28"/>
      <c r="AC28"/>
    </row>
    <row r="29" spans="1:29" ht="15" x14ac:dyDescent="0.25">
      <c r="A29" s="35"/>
      <c r="B29" s="35">
        <v>21</v>
      </c>
      <c r="C29" s="56"/>
      <c r="E29" s="59"/>
      <c r="G29"/>
      <c r="H29"/>
      <c r="I29"/>
      <c r="J29"/>
      <c r="K29"/>
      <c r="L29"/>
      <c r="M29"/>
      <c r="N29"/>
      <c r="O29"/>
      <c r="P29"/>
      <c r="Q29"/>
      <c r="R29"/>
      <c r="S29"/>
      <c r="T29"/>
      <c r="U29"/>
      <c r="V29"/>
      <c r="W29"/>
      <c r="X29"/>
      <c r="Y29"/>
      <c r="Z29"/>
      <c r="AB29"/>
      <c r="AC29"/>
    </row>
    <row r="30" spans="1:29" ht="15" x14ac:dyDescent="0.25">
      <c r="A30" s="35"/>
      <c r="B30" s="35">
        <v>22</v>
      </c>
      <c r="C30" s="56"/>
      <c r="E30" s="59"/>
      <c r="G30"/>
      <c r="H30"/>
      <c r="I30"/>
      <c r="J30"/>
      <c r="K30"/>
      <c r="L30"/>
      <c r="M30"/>
      <c r="N30"/>
      <c r="O30"/>
      <c r="P30"/>
      <c r="Q30"/>
      <c r="R30"/>
      <c r="S30"/>
      <c r="T30"/>
      <c r="U30"/>
      <c r="V30"/>
      <c r="W30"/>
      <c r="X30"/>
      <c r="Y30"/>
      <c r="Z30"/>
      <c r="AB30"/>
      <c r="AC30"/>
    </row>
    <row r="31" spans="1:29" ht="15" x14ac:dyDescent="0.25">
      <c r="A31" s="35"/>
      <c r="B31" s="35">
        <v>23</v>
      </c>
      <c r="C31" s="56"/>
      <c r="E31" s="59"/>
      <c r="G31"/>
      <c r="H31"/>
      <c r="I31"/>
      <c r="J31"/>
      <c r="K31"/>
      <c r="L31"/>
      <c r="M31"/>
      <c r="N31"/>
      <c r="O31"/>
      <c r="P31"/>
      <c r="Q31"/>
      <c r="R31"/>
      <c r="S31"/>
      <c r="T31"/>
      <c r="U31"/>
      <c r="V31"/>
      <c r="W31"/>
      <c r="X31"/>
      <c r="Y31"/>
      <c r="Z31"/>
      <c r="AB31"/>
      <c r="AC31"/>
    </row>
    <row r="32" spans="1:29" ht="15" x14ac:dyDescent="0.25">
      <c r="A32" s="35"/>
      <c r="B32" s="35">
        <v>24</v>
      </c>
      <c r="C32" s="56"/>
      <c r="G32"/>
      <c r="H32"/>
      <c r="I32"/>
      <c r="J32"/>
      <c r="K32"/>
      <c r="L32"/>
      <c r="M32"/>
      <c r="N32"/>
      <c r="O32"/>
      <c r="P32"/>
      <c r="Q32"/>
      <c r="R32"/>
      <c r="S32"/>
      <c r="T32"/>
      <c r="U32"/>
      <c r="V32"/>
      <c r="W32"/>
      <c r="X32"/>
      <c r="Y32"/>
      <c r="Z32"/>
      <c r="AB32"/>
      <c r="AC32"/>
    </row>
    <row r="33" spans="1:29" ht="15" x14ac:dyDescent="0.25">
      <c r="A33" s="35"/>
      <c r="B33" s="35">
        <v>25</v>
      </c>
      <c r="C33" s="56"/>
      <c r="G33"/>
      <c r="H33"/>
      <c r="I33"/>
      <c r="J33"/>
      <c r="K33"/>
      <c r="L33"/>
      <c r="M33"/>
      <c r="N33"/>
      <c r="O33"/>
      <c r="P33"/>
      <c r="Q33"/>
      <c r="R33"/>
      <c r="S33"/>
      <c r="T33"/>
      <c r="U33"/>
      <c r="V33"/>
      <c r="W33"/>
      <c r="X33"/>
      <c r="Y33"/>
      <c r="Z33"/>
      <c r="AB33"/>
      <c r="AC33"/>
    </row>
    <row r="34" spans="1:29" ht="15.75" x14ac:dyDescent="0.25">
      <c r="A34" s="35"/>
      <c r="B34" s="35">
        <v>26</v>
      </c>
      <c r="C34" s="56"/>
      <c r="E34" s="118" t="s">
        <v>131</v>
      </c>
      <c r="G34"/>
      <c r="H34"/>
      <c r="I34"/>
      <c r="J34"/>
      <c r="K34"/>
      <c r="L34"/>
      <c r="M34"/>
      <c r="N34"/>
      <c r="O34"/>
      <c r="P34"/>
      <c r="Q34"/>
      <c r="R34"/>
      <c r="S34"/>
      <c r="T34"/>
      <c r="U34"/>
      <c r="V34"/>
      <c r="W34"/>
      <c r="X34"/>
      <c r="Y34"/>
      <c r="Z34"/>
      <c r="AB34"/>
      <c r="AC34"/>
    </row>
    <row r="35" spans="1:29" ht="15" x14ac:dyDescent="0.25">
      <c r="A35" s="35"/>
      <c r="B35" s="35">
        <v>27</v>
      </c>
      <c r="C35" s="56"/>
      <c r="G35"/>
      <c r="H35"/>
      <c r="I35"/>
      <c r="J35"/>
      <c r="K35"/>
      <c r="L35"/>
      <c r="M35"/>
      <c r="N35"/>
      <c r="O35"/>
      <c r="P35"/>
      <c r="Q35"/>
      <c r="R35"/>
      <c r="S35"/>
      <c r="T35"/>
      <c r="U35"/>
      <c r="V35"/>
      <c r="W35"/>
      <c r="X35"/>
      <c r="Y35"/>
      <c r="Z35"/>
      <c r="AB35"/>
      <c r="AC35"/>
    </row>
    <row r="36" spans="1:29" ht="15" x14ac:dyDescent="0.25">
      <c r="A36" s="35"/>
      <c r="B36" s="35">
        <v>28</v>
      </c>
      <c r="C36" s="56"/>
      <c r="E36" s="188"/>
      <c r="G36"/>
      <c r="H36"/>
      <c r="I36"/>
      <c r="J36"/>
      <c r="K36"/>
      <c r="L36"/>
      <c r="M36"/>
      <c r="N36"/>
      <c r="O36"/>
      <c r="P36"/>
      <c r="Q36"/>
      <c r="R36"/>
      <c r="S36"/>
      <c r="T36"/>
      <c r="U36"/>
      <c r="V36"/>
      <c r="W36"/>
      <c r="X36"/>
      <c r="Y36"/>
      <c r="Z36"/>
      <c r="AB36"/>
      <c r="AC36"/>
    </row>
    <row r="37" spans="1:29" ht="15" x14ac:dyDescent="0.25">
      <c r="A37" s="35"/>
      <c r="B37" s="35">
        <v>29</v>
      </c>
      <c r="C37" s="56"/>
      <c r="G37"/>
      <c r="H37"/>
      <c r="I37"/>
      <c r="J37"/>
      <c r="K37"/>
      <c r="L37"/>
      <c r="M37"/>
      <c r="N37"/>
      <c r="O37"/>
      <c r="P37"/>
      <c r="Q37"/>
      <c r="R37"/>
      <c r="S37"/>
      <c r="T37"/>
      <c r="U37"/>
      <c r="V37"/>
      <c r="W37"/>
      <c r="X37"/>
      <c r="Y37"/>
      <c r="Z37"/>
      <c r="AB37"/>
      <c r="AC37"/>
    </row>
    <row r="38" spans="1:29" ht="15" x14ac:dyDescent="0.25">
      <c r="A38" s="35"/>
      <c r="B38" s="35">
        <v>30</v>
      </c>
      <c r="C38" s="35"/>
      <c r="G38"/>
      <c r="H38"/>
      <c r="I38"/>
      <c r="J38"/>
      <c r="K38"/>
      <c r="L38"/>
      <c r="M38"/>
      <c r="N38"/>
      <c r="O38"/>
      <c r="P38"/>
      <c r="Q38"/>
      <c r="R38"/>
      <c r="S38"/>
      <c r="T38"/>
      <c r="U38"/>
      <c r="V38"/>
      <c r="W38"/>
      <c r="X38"/>
      <c r="Y38"/>
      <c r="Z38"/>
      <c r="AB38"/>
      <c r="AC38"/>
    </row>
    <row r="39" spans="1:29" ht="15" x14ac:dyDescent="0.25">
      <c r="A39" s="27"/>
      <c r="B39" s="27"/>
      <c r="C39" s="43">
        <f>SUM(C9:C38)</f>
        <v>539</v>
      </c>
      <c r="D39" s="27" t="s">
        <v>56</v>
      </c>
      <c r="G39"/>
      <c r="H39"/>
      <c r="I39"/>
      <c r="J39"/>
      <c r="K39"/>
      <c r="L39"/>
      <c r="M39"/>
      <c r="N39"/>
      <c r="O39"/>
      <c r="P39"/>
      <c r="Q39"/>
      <c r="R39"/>
      <c r="S39"/>
      <c r="T39"/>
      <c r="U39"/>
      <c r="V39"/>
      <c r="W39"/>
      <c r="X39"/>
      <c r="Y39"/>
      <c r="Z39"/>
      <c r="AB39"/>
      <c r="AC39"/>
    </row>
    <row r="40" spans="1:29" ht="15" x14ac:dyDescent="0.25">
      <c r="A40" s="43">
        <f>SUM(A9:A38)</f>
        <v>17</v>
      </c>
      <c r="B40" s="27" t="s">
        <v>57</v>
      </c>
      <c r="C40" s="27"/>
      <c r="G40"/>
      <c r="H40"/>
      <c r="I40"/>
      <c r="J40"/>
      <c r="K40"/>
      <c r="L40"/>
      <c r="M40"/>
      <c r="N40"/>
      <c r="O40"/>
      <c r="P40"/>
      <c r="Q40"/>
      <c r="R40"/>
      <c r="S40"/>
      <c r="T40"/>
      <c r="U40"/>
      <c r="V40"/>
      <c r="W40"/>
      <c r="X40"/>
      <c r="Y40"/>
      <c r="Z40"/>
      <c r="AB40"/>
      <c r="AC40"/>
    </row>
    <row r="41" spans="1:29" ht="15" x14ac:dyDescent="0.25">
      <c r="A41" s="27"/>
      <c r="B41" s="43">
        <f>C39/A40</f>
        <v>31.705882352941178</v>
      </c>
      <c r="C41" s="27" t="s">
        <v>58</v>
      </c>
      <c r="G41"/>
      <c r="H41"/>
      <c r="I41"/>
      <c r="J41"/>
      <c r="K41"/>
      <c r="L41"/>
      <c r="M41"/>
      <c r="N41"/>
      <c r="O41"/>
      <c r="P41"/>
      <c r="Q41"/>
      <c r="R41"/>
      <c r="S41"/>
      <c r="T41"/>
      <c r="U41"/>
      <c r="V41"/>
      <c r="W41"/>
      <c r="X41"/>
      <c r="Y41"/>
      <c r="Z41"/>
      <c r="AB41"/>
      <c r="AC41"/>
    </row>
    <row r="42" spans="1:29" ht="15" x14ac:dyDescent="0.25">
      <c r="A42" s="27"/>
      <c r="B42" s="27"/>
      <c r="C42" s="27"/>
      <c r="D42" s="35">
        <v>40</v>
      </c>
      <c r="E42" s="27" t="s">
        <v>59</v>
      </c>
      <c r="G42"/>
      <c r="H42"/>
      <c r="I42"/>
      <c r="J42"/>
      <c r="K42"/>
      <c r="L42"/>
      <c r="M42"/>
      <c r="N42"/>
      <c r="O42"/>
      <c r="P42"/>
      <c r="Q42"/>
      <c r="R42"/>
      <c r="S42"/>
      <c r="T42"/>
      <c r="U42"/>
      <c r="V42"/>
      <c r="W42"/>
      <c r="X42"/>
      <c r="Y42"/>
      <c r="Z42"/>
      <c r="AB42"/>
      <c r="AC42"/>
    </row>
    <row r="43" spans="1:29" ht="15" x14ac:dyDescent="0.25">
      <c r="A43" s="27"/>
      <c r="B43" s="27"/>
      <c r="C43" s="27"/>
      <c r="D43" s="44">
        <f>B41/D42</f>
        <v>0.79264705882352948</v>
      </c>
      <c r="E43" s="27" t="s">
        <v>60</v>
      </c>
      <c r="G43"/>
      <c r="H43"/>
      <c r="I43"/>
      <c r="J43"/>
      <c r="K43"/>
      <c r="L43"/>
      <c r="M43"/>
      <c r="N43"/>
      <c r="O43"/>
      <c r="P43"/>
      <c r="Q43"/>
      <c r="R43"/>
      <c r="S43"/>
      <c r="T43"/>
      <c r="U43"/>
      <c r="V43"/>
      <c r="W43"/>
      <c r="X43"/>
      <c r="Y43"/>
      <c r="Z43"/>
      <c r="AB43"/>
      <c r="AC43"/>
    </row>
    <row r="44" spans="1:29" ht="15" x14ac:dyDescent="0.25">
      <c r="A44" s="27"/>
      <c r="B44" s="27"/>
      <c r="C44" s="27"/>
      <c r="G44"/>
      <c r="H44"/>
      <c r="I44"/>
      <c r="J44"/>
      <c r="K44"/>
      <c r="L44"/>
      <c r="M44"/>
      <c r="N44"/>
      <c r="O44"/>
      <c r="P44"/>
      <c r="Q44"/>
      <c r="R44"/>
      <c r="S44"/>
      <c r="T44"/>
      <c r="U44"/>
      <c r="V44"/>
      <c r="W44"/>
      <c r="X44"/>
      <c r="Y44"/>
      <c r="Z44"/>
      <c r="AB44"/>
      <c r="AC44"/>
    </row>
    <row r="46" spans="1:29" x14ac:dyDescent="0.3">
      <c r="A46" s="457" t="s">
        <v>246</v>
      </c>
      <c r="B46" s="457"/>
      <c r="C46" s="457"/>
      <c r="D46" s="457"/>
      <c r="E46" s="457"/>
      <c r="F46" s="457"/>
      <c r="G46" s="457"/>
      <c r="H46" s="457"/>
      <c r="I46" s="457"/>
      <c r="J46" s="457"/>
    </row>
    <row r="47" spans="1:29" x14ac:dyDescent="0.3">
      <c r="A47" s="122"/>
      <c r="G47"/>
      <c r="H47"/>
    </row>
    <row r="48" spans="1:29" ht="132" customHeight="1" x14ac:dyDescent="0.3">
      <c r="A48" s="456" t="s">
        <v>247</v>
      </c>
      <c r="B48" s="456"/>
      <c r="C48" s="456"/>
      <c r="D48" s="456"/>
      <c r="E48" s="456"/>
      <c r="F48" s="456"/>
      <c r="G48" s="456"/>
      <c r="H48" s="456"/>
      <c r="I48" s="456"/>
      <c r="J48" s="456"/>
    </row>
    <row r="49" spans="1:29" x14ac:dyDescent="0.3">
      <c r="A49" s="122"/>
      <c r="G49"/>
      <c r="H49"/>
    </row>
    <row r="50" spans="1:29" ht="61.5" customHeight="1" x14ac:dyDescent="0.3">
      <c r="A50" s="457" t="s">
        <v>248</v>
      </c>
      <c r="B50" s="457"/>
      <c r="C50" s="457"/>
      <c r="D50" s="457"/>
      <c r="E50" s="457"/>
      <c r="F50" s="457"/>
      <c r="G50" s="457"/>
      <c r="H50" s="457"/>
      <c r="I50" s="457"/>
      <c r="J50" s="457"/>
    </row>
    <row r="51" spans="1:29" x14ac:dyDescent="0.3">
      <c r="A51" s="122"/>
      <c r="G51"/>
      <c r="H51"/>
    </row>
    <row r="52" spans="1:29" ht="40.5" customHeight="1" x14ac:dyDescent="0.3">
      <c r="A52" s="457" t="s">
        <v>249</v>
      </c>
      <c r="B52" s="457"/>
      <c r="C52" s="457"/>
      <c r="D52" s="457"/>
      <c r="E52" s="457"/>
      <c r="F52" s="457"/>
      <c r="G52" s="457"/>
      <c r="H52" s="457"/>
      <c r="I52" s="457"/>
      <c r="J52" s="457"/>
    </row>
    <row r="53" spans="1:29" x14ac:dyDescent="0.3">
      <c r="A53" s="122"/>
      <c r="G53"/>
      <c r="H53"/>
    </row>
    <row r="54" spans="1:29" ht="19.5" thickBot="1" x14ac:dyDescent="0.35">
      <c r="A54" s="122"/>
      <c r="G54"/>
      <c r="H54"/>
    </row>
    <row r="55" spans="1:29" ht="19.5" thickBot="1" x14ac:dyDescent="0.35">
      <c r="A55" s="462" t="s">
        <v>250</v>
      </c>
      <c r="B55" s="463"/>
      <c r="C55" s="463"/>
      <c r="D55" s="464"/>
      <c r="E55" s="465" t="s">
        <v>251</v>
      </c>
      <c r="F55" s="466"/>
      <c r="G55" s="465" t="s">
        <v>252</v>
      </c>
      <c r="H55" s="466"/>
    </row>
    <row r="56" spans="1:29" s="57" customFormat="1" ht="19.5" thickBot="1" x14ac:dyDescent="0.35">
      <c r="A56" s="144"/>
      <c r="B56" s="144"/>
      <c r="C56" s="144"/>
      <c r="D56" s="144"/>
      <c r="E56" s="145"/>
      <c r="F56" s="145"/>
      <c r="G56" s="145"/>
      <c r="H56" s="145"/>
      <c r="I56" s="1"/>
      <c r="J56" s="29"/>
      <c r="K56" s="1"/>
      <c r="L56" s="1"/>
      <c r="M56" s="1"/>
      <c r="N56" s="1"/>
      <c r="O56" s="1"/>
      <c r="P56" s="1"/>
      <c r="Q56" s="1"/>
      <c r="R56" s="1"/>
      <c r="S56" s="1"/>
      <c r="T56" s="1"/>
      <c r="U56" s="1"/>
      <c r="V56" s="1"/>
      <c r="W56" s="1"/>
      <c r="X56" s="1"/>
      <c r="Y56" s="1"/>
      <c r="Z56" s="1"/>
      <c r="AB56" s="4"/>
      <c r="AC56" s="28"/>
    </row>
    <row r="57" spans="1:29" ht="19.5" thickBot="1" x14ac:dyDescent="0.35">
      <c r="A57" s="462" t="s">
        <v>261</v>
      </c>
      <c r="B57" s="463"/>
      <c r="C57" s="463"/>
      <c r="D57" s="464"/>
      <c r="E57" s="465">
        <v>3</v>
      </c>
      <c r="F57" s="466"/>
      <c r="G57" s="465"/>
      <c r="H57" s="466"/>
    </row>
    <row r="58" spans="1:29" ht="19.5" thickBot="1" x14ac:dyDescent="0.35">
      <c r="A58" s="462" t="s">
        <v>253</v>
      </c>
      <c r="B58" s="463"/>
      <c r="C58" s="463"/>
      <c r="D58" s="464"/>
      <c r="E58" s="465">
        <v>3</v>
      </c>
      <c r="F58" s="466"/>
      <c r="G58" s="465"/>
      <c r="H58" s="466"/>
    </row>
    <row r="59" spans="1:29" ht="46.5" customHeight="1" thickBot="1" x14ac:dyDescent="0.35">
      <c r="A59" s="462" t="s">
        <v>254</v>
      </c>
      <c r="B59" s="463"/>
      <c r="C59" s="463"/>
      <c r="D59" s="464"/>
      <c r="E59" s="465">
        <v>4</v>
      </c>
      <c r="F59" s="466"/>
      <c r="G59" s="465"/>
      <c r="H59" s="466"/>
    </row>
    <row r="60" spans="1:29" ht="19.5" thickBot="1" x14ac:dyDescent="0.35">
      <c r="A60" s="462" t="s">
        <v>255</v>
      </c>
      <c r="B60" s="463"/>
      <c r="C60" s="463"/>
      <c r="D60" s="464"/>
      <c r="E60" s="465">
        <v>6</v>
      </c>
      <c r="F60" s="466"/>
      <c r="G60" s="465"/>
      <c r="H60" s="466"/>
    </row>
    <row r="61" spans="1:29" ht="19.5" thickBot="1" x14ac:dyDescent="0.35">
      <c r="A61" s="462" t="s">
        <v>256</v>
      </c>
      <c r="B61" s="463"/>
      <c r="C61" s="463"/>
      <c r="D61" s="464"/>
      <c r="E61" s="465">
        <v>6</v>
      </c>
      <c r="F61" s="466"/>
      <c r="G61" s="465"/>
      <c r="H61" s="466"/>
    </row>
    <row r="62" spans="1:29" ht="19.5" thickBot="1" x14ac:dyDescent="0.35">
      <c r="A62" s="462" t="s">
        <v>257</v>
      </c>
      <c r="B62" s="463"/>
      <c r="C62" s="463"/>
      <c r="D62" s="464"/>
      <c r="E62" s="465">
        <v>6</v>
      </c>
      <c r="F62" s="466"/>
      <c r="G62" s="465"/>
      <c r="H62" s="466"/>
    </row>
    <row r="63" spans="1:29" ht="19.5" thickBot="1" x14ac:dyDescent="0.35">
      <c r="A63" s="462" t="s">
        <v>258</v>
      </c>
      <c r="B63" s="463"/>
      <c r="C63" s="463"/>
      <c r="D63" s="464"/>
      <c r="E63" s="465">
        <v>6</v>
      </c>
      <c r="F63" s="466"/>
      <c r="G63" s="465"/>
      <c r="H63" s="466"/>
    </row>
    <row r="64" spans="1:29" ht="19.5" thickBot="1" x14ac:dyDescent="0.35">
      <c r="A64" s="462" t="s">
        <v>259</v>
      </c>
      <c r="B64" s="463"/>
      <c r="C64" s="463"/>
      <c r="D64" s="464"/>
      <c r="E64" s="465">
        <v>6</v>
      </c>
      <c r="F64" s="466"/>
      <c r="G64" s="465"/>
      <c r="H64" s="466"/>
    </row>
    <row r="65" spans="1:8" ht="19.5" thickBot="1" x14ac:dyDescent="0.35">
      <c r="A65" s="143"/>
      <c r="B65" s="143"/>
      <c r="C65" s="143"/>
      <c r="D65" s="143"/>
      <c r="E65" s="143"/>
      <c r="F65" s="143"/>
      <c r="G65" s="143"/>
      <c r="H65" s="143"/>
    </row>
    <row r="66" spans="1:8" ht="19.5" thickBot="1" x14ac:dyDescent="0.35">
      <c r="A66" s="142"/>
      <c r="B66" s="142"/>
      <c r="C66" s="142"/>
      <c r="D66" s="141" t="s">
        <v>260</v>
      </c>
      <c r="E66" s="465">
        <f>SUM(E57:F65)</f>
        <v>40</v>
      </c>
      <c r="F66" s="466"/>
      <c r="G66" s="465"/>
      <c r="H66" s="466"/>
    </row>
    <row r="67" spans="1:8" x14ac:dyDescent="0.3">
      <c r="A67" s="122"/>
      <c r="G67"/>
      <c r="H67"/>
    </row>
    <row r="68" spans="1:8" x14ac:dyDescent="0.3">
      <c r="A68" s="122"/>
      <c r="G68"/>
      <c r="H68"/>
    </row>
    <row r="69" spans="1:8" x14ac:dyDescent="0.3">
      <c r="A69" s="122"/>
      <c r="G69"/>
      <c r="H69"/>
    </row>
    <row r="70" spans="1:8" x14ac:dyDescent="0.3">
      <c r="A70" s="122"/>
      <c r="G70"/>
      <c r="H70"/>
    </row>
    <row r="71" spans="1:8" x14ac:dyDescent="0.3">
      <c r="A71" s="122"/>
      <c r="G71"/>
      <c r="H71"/>
    </row>
    <row r="72" spans="1:8" x14ac:dyDescent="0.3">
      <c r="A72" s="122"/>
      <c r="G72"/>
      <c r="H72"/>
    </row>
    <row r="73" spans="1:8" x14ac:dyDescent="0.3">
      <c r="A73" s="122"/>
      <c r="G73"/>
      <c r="H73"/>
    </row>
    <row r="74" spans="1:8" x14ac:dyDescent="0.3">
      <c r="A74" s="122"/>
      <c r="G74"/>
      <c r="H74"/>
    </row>
    <row r="75" spans="1:8" x14ac:dyDescent="0.3">
      <c r="A75" s="122"/>
      <c r="G75"/>
      <c r="H75"/>
    </row>
    <row r="76" spans="1:8" x14ac:dyDescent="0.3">
      <c r="A76" s="122"/>
      <c r="G76"/>
      <c r="H76"/>
    </row>
    <row r="77" spans="1:8" x14ac:dyDescent="0.3">
      <c r="A77" s="122"/>
      <c r="G77"/>
      <c r="H77"/>
    </row>
    <row r="78" spans="1:8" x14ac:dyDescent="0.3">
      <c r="A78" s="122"/>
      <c r="G78"/>
      <c r="H78"/>
    </row>
    <row r="79" spans="1:8" x14ac:dyDescent="0.3">
      <c r="A79" s="122"/>
      <c r="G79"/>
      <c r="H79"/>
    </row>
    <row r="80" spans="1:8" x14ac:dyDescent="0.3">
      <c r="A80" s="122"/>
      <c r="G80"/>
      <c r="H80"/>
    </row>
    <row r="81" spans="1:8" x14ac:dyDescent="0.3">
      <c r="A81" s="122"/>
      <c r="G81"/>
      <c r="H81"/>
    </row>
    <row r="82" spans="1:8" x14ac:dyDescent="0.3">
      <c r="A82" s="122"/>
      <c r="G82"/>
      <c r="H82"/>
    </row>
    <row r="83" spans="1:8" x14ac:dyDescent="0.3">
      <c r="A83" s="122"/>
      <c r="G83"/>
      <c r="H83"/>
    </row>
    <row r="84" spans="1:8" x14ac:dyDescent="0.3">
      <c r="A84" s="122"/>
      <c r="G84"/>
      <c r="H84"/>
    </row>
  </sheetData>
  <mergeCells count="33">
    <mergeCell ref="E66:F66"/>
    <mergeCell ref="G66:H66"/>
    <mergeCell ref="A46:J46"/>
    <mergeCell ref="A48:J48"/>
    <mergeCell ref="A50:J50"/>
    <mergeCell ref="A52:J52"/>
    <mergeCell ref="A57:D57"/>
    <mergeCell ref="E57:F57"/>
    <mergeCell ref="G57:H57"/>
    <mergeCell ref="A63:D63"/>
    <mergeCell ref="E63:F63"/>
    <mergeCell ref="G63:H63"/>
    <mergeCell ref="A64:D64"/>
    <mergeCell ref="E64:F64"/>
    <mergeCell ref="G64:H64"/>
    <mergeCell ref="A61:D61"/>
    <mergeCell ref="E61:F61"/>
    <mergeCell ref="G61:H61"/>
    <mergeCell ref="A62:D62"/>
    <mergeCell ref="E62:F62"/>
    <mergeCell ref="G62:H62"/>
    <mergeCell ref="A59:D59"/>
    <mergeCell ref="E59:F59"/>
    <mergeCell ref="G59:H59"/>
    <mergeCell ref="A60:D60"/>
    <mergeCell ref="E60:F60"/>
    <mergeCell ref="G60:H60"/>
    <mergeCell ref="A55:D55"/>
    <mergeCell ref="E55:F55"/>
    <mergeCell ref="G55:H55"/>
    <mergeCell ref="A58:D58"/>
    <mergeCell ref="E58:F58"/>
    <mergeCell ref="G58:H58"/>
  </mergeCells>
  <pageMargins left="0.7" right="0.7" top="0.75" bottom="0.75" header="0.3" footer="0.3"/>
  <pageSetup orientation="portrait" r:id="rId1"/>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1"/>
  <sheetViews>
    <sheetView topLeftCell="A43" zoomScaleNormal="100" workbookViewId="0">
      <selection activeCell="N56" sqref="N56"/>
    </sheetView>
  </sheetViews>
  <sheetFormatPr defaultColWidth="9.140625" defaultRowHeight="15" x14ac:dyDescent="0.25"/>
  <cols>
    <col min="1" max="1" width="5.28515625" style="59" customWidth="1"/>
    <col min="2" max="2" width="9.140625" style="59"/>
    <col min="3" max="3" width="10.28515625" style="59" customWidth="1"/>
    <col min="4" max="4" width="10.7109375" style="57" customWidth="1"/>
    <col min="5" max="16384" width="9.140625" style="57"/>
  </cols>
  <sheetData>
    <row r="1" spans="1:10" ht="21" x14ac:dyDescent="0.35">
      <c r="A1" s="61" t="s">
        <v>412</v>
      </c>
    </row>
    <row r="2" spans="1:10" x14ac:dyDescent="0.25">
      <c r="B2" s="63">
        <v>10.199999999999999</v>
      </c>
      <c r="C2" s="59" t="s">
        <v>34</v>
      </c>
      <c r="D2" s="398" t="s">
        <v>596</v>
      </c>
    </row>
    <row r="3" spans="1:10" x14ac:dyDescent="0.25">
      <c r="B3" s="63" t="s">
        <v>568</v>
      </c>
      <c r="C3" s="59" t="s">
        <v>36</v>
      </c>
      <c r="D3" s="398" t="s">
        <v>594</v>
      </c>
      <c r="E3" s="57" t="s">
        <v>86</v>
      </c>
    </row>
    <row r="4" spans="1:10" x14ac:dyDescent="0.25">
      <c r="B4" s="36" t="s">
        <v>37</v>
      </c>
      <c r="D4" s="37" t="s">
        <v>595</v>
      </c>
      <c r="E4" s="64"/>
      <c r="F4" s="64"/>
      <c r="G4" s="64"/>
      <c r="H4" s="64"/>
      <c r="I4" s="64"/>
      <c r="J4" s="64"/>
    </row>
    <row r="5" spans="1:10" x14ac:dyDescent="0.25">
      <c r="B5" s="39"/>
    </row>
    <row r="6" spans="1:10" x14ac:dyDescent="0.25">
      <c r="F6" s="37" t="s">
        <v>39</v>
      </c>
      <c r="G6" s="37"/>
      <c r="H6" s="37" t="s">
        <v>430</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217">
        <v>80</v>
      </c>
      <c r="E9" s="59" t="s">
        <v>42</v>
      </c>
      <c r="F9" s="59"/>
    </row>
    <row r="10" spans="1:10" x14ac:dyDescent="0.25">
      <c r="A10" s="63">
        <v>1</v>
      </c>
      <c r="B10" s="84"/>
      <c r="C10" s="217">
        <v>56</v>
      </c>
      <c r="E10" s="59" t="s">
        <v>43</v>
      </c>
      <c r="F10" s="59"/>
    </row>
    <row r="11" spans="1:10" x14ac:dyDescent="0.25">
      <c r="A11" s="63">
        <v>1</v>
      </c>
      <c r="B11" s="84"/>
      <c r="C11" s="217">
        <v>64</v>
      </c>
      <c r="E11" s="59" t="s">
        <v>44</v>
      </c>
      <c r="F11" s="59"/>
    </row>
    <row r="12" spans="1:10" x14ac:dyDescent="0.25">
      <c r="A12" s="63">
        <v>1</v>
      </c>
      <c r="B12" s="84"/>
      <c r="C12" s="217">
        <v>72</v>
      </c>
      <c r="E12" s="59"/>
      <c r="F12" s="59"/>
    </row>
    <row r="13" spans="1:10" x14ac:dyDescent="0.25">
      <c r="A13" s="63">
        <v>1</v>
      </c>
      <c r="B13" s="84"/>
      <c r="C13" s="217">
        <v>64</v>
      </c>
      <c r="E13" s="59" t="s">
        <v>45</v>
      </c>
      <c r="F13" s="59"/>
    </row>
    <row r="14" spans="1:10" x14ac:dyDescent="0.25">
      <c r="A14" s="63">
        <v>1</v>
      </c>
      <c r="B14" s="84"/>
      <c r="C14" s="217">
        <v>80</v>
      </c>
      <c r="E14" s="59" t="s">
        <v>46</v>
      </c>
      <c r="F14" s="59"/>
    </row>
    <row r="15" spans="1:10" x14ac:dyDescent="0.25">
      <c r="A15" s="63">
        <v>1</v>
      </c>
      <c r="B15" s="84"/>
      <c r="C15" s="217">
        <v>64</v>
      </c>
      <c r="E15" s="59" t="s">
        <v>47</v>
      </c>
      <c r="F15" s="59"/>
    </row>
    <row r="16" spans="1:10" x14ac:dyDescent="0.25">
      <c r="A16" s="63">
        <v>1</v>
      </c>
      <c r="B16" s="84"/>
      <c r="C16" s="217">
        <v>80</v>
      </c>
      <c r="E16" s="59" t="s">
        <v>48</v>
      </c>
      <c r="F16" s="59"/>
    </row>
    <row r="17" spans="1:6" x14ac:dyDescent="0.25">
      <c r="A17" s="63"/>
      <c r="B17" s="84"/>
      <c r="C17" s="217"/>
      <c r="E17" s="59" t="s">
        <v>49</v>
      </c>
      <c r="F17" s="59"/>
    </row>
    <row r="18" spans="1:6" x14ac:dyDescent="0.25">
      <c r="A18" s="63"/>
      <c r="B18" s="84"/>
      <c r="C18" s="217"/>
      <c r="E18" s="59" t="s">
        <v>50</v>
      </c>
      <c r="F18" s="59"/>
    </row>
    <row r="19" spans="1:6" x14ac:dyDescent="0.25">
      <c r="A19" s="63"/>
      <c r="B19" s="84"/>
      <c r="C19" s="217"/>
      <c r="E19" s="59" t="s">
        <v>51</v>
      </c>
      <c r="F19" s="59"/>
    </row>
    <row r="20" spans="1:6" x14ac:dyDescent="0.25">
      <c r="A20" s="63"/>
      <c r="B20" s="84"/>
      <c r="C20" s="217"/>
      <c r="E20" s="59" t="s">
        <v>52</v>
      </c>
    </row>
    <row r="21" spans="1:6" x14ac:dyDescent="0.25">
      <c r="A21" s="63"/>
      <c r="B21" s="84"/>
      <c r="C21" s="217"/>
      <c r="E21" s="59" t="s">
        <v>53</v>
      </c>
    </row>
    <row r="22" spans="1:6" x14ac:dyDescent="0.25">
      <c r="A22" s="63"/>
      <c r="B22" s="84"/>
      <c r="C22" s="217"/>
      <c r="E22" s="59" t="s">
        <v>411</v>
      </c>
    </row>
    <row r="23" spans="1:6" x14ac:dyDescent="0.25">
      <c r="A23" s="63"/>
      <c r="B23" s="84"/>
      <c r="C23" s="217"/>
      <c r="E23" s="59"/>
    </row>
    <row r="24" spans="1:6" x14ac:dyDescent="0.25">
      <c r="A24" s="63"/>
      <c r="B24" s="84"/>
      <c r="C24" s="217"/>
    </row>
    <row r="25" spans="1:6" x14ac:dyDescent="0.25">
      <c r="A25" s="63"/>
      <c r="B25" s="84"/>
      <c r="C25" s="217"/>
    </row>
    <row r="26" spans="1:6" x14ac:dyDescent="0.25">
      <c r="A26" s="63"/>
      <c r="B26" s="85"/>
      <c r="C26" s="217"/>
    </row>
    <row r="27" spans="1:6" ht="15.75" x14ac:dyDescent="0.25">
      <c r="A27" s="63"/>
      <c r="B27" s="85"/>
      <c r="C27" s="217"/>
      <c r="E27" s="42"/>
    </row>
    <row r="28" spans="1:6" ht="15.75" x14ac:dyDescent="0.25">
      <c r="A28" s="63"/>
      <c r="B28" s="85" t="s">
        <v>86</v>
      </c>
      <c r="C28" s="217"/>
      <c r="E28" s="42"/>
    </row>
    <row r="29" spans="1:6" ht="15.75" x14ac:dyDescent="0.25">
      <c r="A29" s="63"/>
      <c r="B29" s="84"/>
      <c r="C29" s="217"/>
      <c r="E29" s="42"/>
    </row>
    <row r="30" spans="1:6" ht="15.75" x14ac:dyDescent="0.25">
      <c r="A30" s="63"/>
      <c r="B30" s="84"/>
      <c r="C30" s="217"/>
      <c r="E30" s="42"/>
    </row>
    <row r="31" spans="1:6" ht="15.75" x14ac:dyDescent="0.25">
      <c r="A31" s="63"/>
      <c r="B31" s="84"/>
      <c r="C31" s="217"/>
      <c r="E31" s="42"/>
    </row>
    <row r="32" spans="1:6" x14ac:dyDescent="0.25">
      <c r="A32" s="63"/>
      <c r="B32" s="63"/>
      <c r="C32" s="218"/>
    </row>
    <row r="33" spans="1:11" x14ac:dyDescent="0.25">
      <c r="A33" s="63"/>
      <c r="B33" s="63"/>
      <c r="C33" s="218"/>
    </row>
    <row r="34" spans="1:11" x14ac:dyDescent="0.25">
      <c r="A34" s="63"/>
      <c r="B34" s="63"/>
      <c r="C34" s="218"/>
    </row>
    <row r="35" spans="1:11" x14ac:dyDescent="0.25">
      <c r="A35" s="63"/>
      <c r="B35" s="63"/>
      <c r="C35" s="218"/>
    </row>
    <row r="36" spans="1:11" x14ac:dyDescent="0.25">
      <c r="A36" s="63"/>
      <c r="B36" s="63"/>
      <c r="C36" s="218"/>
    </row>
    <row r="37" spans="1:11" x14ac:dyDescent="0.25">
      <c r="A37" s="63"/>
      <c r="B37" s="63"/>
      <c r="C37" s="219"/>
    </row>
    <row r="38" spans="1:11" x14ac:dyDescent="0.25">
      <c r="A38" s="63"/>
      <c r="B38" s="63"/>
      <c r="C38" s="210"/>
    </row>
    <row r="39" spans="1:11" x14ac:dyDescent="0.25">
      <c r="B39" s="62"/>
      <c r="C39" s="220">
        <f>SUM(C9:C38)</f>
        <v>560</v>
      </c>
      <c r="D39" s="59" t="s">
        <v>56</v>
      </c>
    </row>
    <row r="40" spans="1:11" x14ac:dyDescent="0.25">
      <c r="A40" s="62">
        <f>SUM(A9:A39)</f>
        <v>8</v>
      </c>
      <c r="B40" s="59" t="s">
        <v>57</v>
      </c>
    </row>
    <row r="41" spans="1:11" x14ac:dyDescent="0.25">
      <c r="B41" s="62">
        <f>C39/A40</f>
        <v>70</v>
      </c>
      <c r="C41" s="59" t="s">
        <v>58</v>
      </c>
    </row>
    <row r="42" spans="1:11" x14ac:dyDescent="0.25">
      <c r="D42" s="63">
        <v>80</v>
      </c>
      <c r="E42" s="59" t="s">
        <v>59</v>
      </c>
    </row>
    <row r="43" spans="1:11" x14ac:dyDescent="0.25">
      <c r="D43" s="65">
        <f>B41/D42</f>
        <v>0.875</v>
      </c>
      <c r="E43" s="59" t="s">
        <v>60</v>
      </c>
    </row>
    <row r="45" spans="1:11" ht="24" customHeight="1" x14ac:dyDescent="0.25">
      <c r="A45" s="120" t="s">
        <v>402</v>
      </c>
    </row>
    <row r="46" spans="1:11" x14ac:dyDescent="0.25">
      <c r="A46" s="70"/>
      <c r="B46" s="70"/>
      <c r="C46" s="70"/>
      <c r="D46" s="71"/>
      <c r="E46" s="71"/>
      <c r="F46" s="71"/>
      <c r="G46" s="71"/>
      <c r="H46" s="71"/>
      <c r="I46" s="71"/>
      <c r="J46" s="71"/>
      <c r="K46" s="71"/>
    </row>
    <row r="47" spans="1:11" ht="21.75" customHeight="1" x14ac:dyDescent="0.25">
      <c r="A47" s="70"/>
      <c r="B47" s="185"/>
      <c r="C47" s="70"/>
      <c r="D47" s="71"/>
      <c r="E47" s="71"/>
      <c r="F47" s="71"/>
      <c r="G47" s="71"/>
      <c r="H47" s="71"/>
      <c r="I47" s="71"/>
      <c r="J47" s="71"/>
      <c r="K47" s="71"/>
    </row>
    <row r="48" spans="1:11" ht="20.25" customHeight="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43521" r:id="rId4">
          <objectPr defaultSize="0" r:id="rId5">
            <anchor moveWithCells="1">
              <from>
                <xdr:col>1</xdr:col>
                <xdr:colOff>0</xdr:colOff>
                <xdr:row>46</xdr:row>
                <xdr:rowOff>0</xdr:rowOff>
              </from>
              <to>
                <xdr:col>11</xdr:col>
                <xdr:colOff>371475</xdr:colOff>
                <xdr:row>52</xdr:row>
                <xdr:rowOff>152400</xdr:rowOff>
              </to>
            </anchor>
          </objectPr>
        </oleObject>
      </mc:Choice>
      <mc:Fallback>
        <oleObject progId="Word.Document.12" shapeId="1643521" r:id="rId4"/>
      </mc:Fallback>
    </mc:AlternateContent>
  </oleObjects>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1"/>
  <sheetViews>
    <sheetView topLeftCell="A43" zoomScaleNormal="100" workbookViewId="0">
      <selection activeCell="J59" sqref="J59"/>
    </sheetView>
  </sheetViews>
  <sheetFormatPr defaultColWidth="9.140625" defaultRowHeight="15" x14ac:dyDescent="0.25"/>
  <cols>
    <col min="1" max="1" width="5.28515625" style="59" customWidth="1"/>
    <col min="2" max="2" width="9.140625" style="59"/>
    <col min="3" max="3" width="10.28515625" style="59" customWidth="1"/>
    <col min="4" max="4" width="10.7109375" style="57" customWidth="1"/>
    <col min="5" max="16384" width="9.140625" style="57"/>
  </cols>
  <sheetData>
    <row r="1" spans="1:10" ht="21" x14ac:dyDescent="0.35">
      <c r="A1" s="61" t="s">
        <v>412</v>
      </c>
    </row>
    <row r="2" spans="1:10" x14ac:dyDescent="0.25">
      <c r="B2" s="63">
        <v>10.199999999999999</v>
      </c>
      <c r="C2" s="59" t="s">
        <v>34</v>
      </c>
      <c r="D2" s="352" t="s">
        <v>596</v>
      </c>
    </row>
    <row r="3" spans="1:10" x14ac:dyDescent="0.25">
      <c r="B3" s="63" t="s">
        <v>568</v>
      </c>
      <c r="C3" s="59" t="s">
        <v>36</v>
      </c>
      <c r="D3" s="352" t="s">
        <v>594</v>
      </c>
      <c r="E3" s="57" t="s">
        <v>86</v>
      </c>
    </row>
    <row r="4" spans="1:10" x14ac:dyDescent="0.25">
      <c r="B4" s="36" t="s">
        <v>37</v>
      </c>
      <c r="D4" s="37" t="s">
        <v>595</v>
      </c>
      <c r="E4" s="64"/>
      <c r="F4" s="64"/>
      <c r="G4" s="64"/>
      <c r="H4" s="64"/>
      <c r="I4" s="64"/>
      <c r="J4" s="64"/>
    </row>
    <row r="5" spans="1:10" x14ac:dyDescent="0.25">
      <c r="B5" s="39"/>
    </row>
    <row r="6" spans="1:10" x14ac:dyDescent="0.25">
      <c r="F6" s="37" t="s">
        <v>39</v>
      </c>
      <c r="G6" s="37"/>
      <c r="H6" s="37" t="s">
        <v>430</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217">
        <v>80</v>
      </c>
      <c r="E9" s="59" t="s">
        <v>42</v>
      </c>
      <c r="F9" s="59"/>
    </row>
    <row r="10" spans="1:10" x14ac:dyDescent="0.25">
      <c r="A10" s="63">
        <v>1</v>
      </c>
      <c r="B10" s="84"/>
      <c r="C10" s="217">
        <v>56</v>
      </c>
      <c r="E10" s="59" t="s">
        <v>43</v>
      </c>
      <c r="F10" s="59"/>
    </row>
    <row r="11" spans="1:10" x14ac:dyDescent="0.25">
      <c r="A11" s="63">
        <v>1</v>
      </c>
      <c r="B11" s="84"/>
      <c r="C11" s="217">
        <v>64</v>
      </c>
      <c r="E11" s="59" t="s">
        <v>44</v>
      </c>
      <c r="F11" s="59"/>
    </row>
    <row r="12" spans="1:10" x14ac:dyDescent="0.25">
      <c r="A12" s="63">
        <v>1</v>
      </c>
      <c r="B12" s="84"/>
      <c r="C12" s="217">
        <v>72</v>
      </c>
      <c r="E12" s="59"/>
      <c r="F12" s="59"/>
    </row>
    <row r="13" spans="1:10" x14ac:dyDescent="0.25">
      <c r="A13" s="63">
        <v>1</v>
      </c>
      <c r="B13" s="84"/>
      <c r="C13" s="217">
        <v>64</v>
      </c>
      <c r="E13" s="59" t="s">
        <v>45</v>
      </c>
      <c r="F13" s="59"/>
    </row>
    <row r="14" spans="1:10" x14ac:dyDescent="0.25">
      <c r="A14" s="63">
        <v>1</v>
      </c>
      <c r="B14" s="84"/>
      <c r="C14" s="217">
        <v>80</v>
      </c>
      <c r="E14" s="59" t="s">
        <v>46</v>
      </c>
      <c r="F14" s="59"/>
    </row>
    <row r="15" spans="1:10" x14ac:dyDescent="0.25">
      <c r="A15" s="63">
        <v>1</v>
      </c>
      <c r="B15" s="84"/>
      <c r="C15" s="217">
        <v>64</v>
      </c>
      <c r="E15" s="59" t="s">
        <v>47</v>
      </c>
      <c r="F15" s="59"/>
    </row>
    <row r="16" spans="1:10" x14ac:dyDescent="0.25">
      <c r="A16" s="63">
        <v>1</v>
      </c>
      <c r="B16" s="84"/>
      <c r="C16" s="217">
        <v>80</v>
      </c>
      <c r="E16" s="59" t="s">
        <v>48</v>
      </c>
      <c r="F16" s="59"/>
    </row>
    <row r="17" spans="1:6" x14ac:dyDescent="0.25">
      <c r="A17" s="63"/>
      <c r="B17" s="84"/>
      <c r="C17" s="217"/>
      <c r="E17" s="59" t="s">
        <v>49</v>
      </c>
      <c r="F17" s="59"/>
    </row>
    <row r="18" spans="1:6" x14ac:dyDescent="0.25">
      <c r="A18" s="63"/>
      <c r="B18" s="84"/>
      <c r="C18" s="217"/>
      <c r="E18" s="59" t="s">
        <v>50</v>
      </c>
      <c r="F18" s="59"/>
    </row>
    <row r="19" spans="1:6" x14ac:dyDescent="0.25">
      <c r="A19" s="63"/>
      <c r="B19" s="84"/>
      <c r="C19" s="217"/>
      <c r="E19" s="59" t="s">
        <v>51</v>
      </c>
      <c r="F19" s="59"/>
    </row>
    <row r="20" spans="1:6" x14ac:dyDescent="0.25">
      <c r="A20" s="63"/>
      <c r="B20" s="84"/>
      <c r="C20" s="217"/>
      <c r="E20" s="59" t="s">
        <v>52</v>
      </c>
    </row>
    <row r="21" spans="1:6" x14ac:dyDescent="0.25">
      <c r="A21" s="63"/>
      <c r="B21" s="84"/>
      <c r="C21" s="217"/>
      <c r="E21" s="59" t="s">
        <v>53</v>
      </c>
    </row>
    <row r="22" spans="1:6" x14ac:dyDescent="0.25">
      <c r="A22" s="63"/>
      <c r="B22" s="84"/>
      <c r="C22" s="217"/>
      <c r="E22" s="59" t="s">
        <v>411</v>
      </c>
    </row>
    <row r="23" spans="1:6" x14ac:dyDescent="0.25">
      <c r="A23" s="63"/>
      <c r="B23" s="84"/>
      <c r="C23" s="217"/>
      <c r="E23" s="59"/>
    </row>
    <row r="24" spans="1:6" x14ac:dyDescent="0.25">
      <c r="A24" s="63"/>
      <c r="B24" s="84"/>
      <c r="C24" s="217"/>
    </row>
    <row r="25" spans="1:6" x14ac:dyDescent="0.25">
      <c r="A25" s="63"/>
      <c r="B25" s="84"/>
      <c r="C25" s="217"/>
    </row>
    <row r="26" spans="1:6" x14ac:dyDescent="0.25">
      <c r="A26" s="63"/>
      <c r="B26" s="85"/>
      <c r="C26" s="217"/>
    </row>
    <row r="27" spans="1:6" ht="15.75" x14ac:dyDescent="0.25">
      <c r="A27" s="63"/>
      <c r="B27" s="85"/>
      <c r="C27" s="217"/>
      <c r="E27" s="42"/>
    </row>
    <row r="28" spans="1:6" ht="15.75" x14ac:dyDescent="0.25">
      <c r="A28" s="63"/>
      <c r="B28" s="85" t="s">
        <v>86</v>
      </c>
      <c r="C28" s="217"/>
      <c r="E28" s="42"/>
    </row>
    <row r="29" spans="1:6" ht="15.75" x14ac:dyDescent="0.25">
      <c r="A29" s="63"/>
      <c r="B29" s="84"/>
      <c r="C29" s="217"/>
      <c r="E29" s="42"/>
    </row>
    <row r="30" spans="1:6" ht="15.75" x14ac:dyDescent="0.25">
      <c r="A30" s="63"/>
      <c r="B30" s="84"/>
      <c r="C30" s="217"/>
      <c r="E30" s="42"/>
    </row>
    <row r="31" spans="1:6" ht="15.75" x14ac:dyDescent="0.25">
      <c r="A31" s="63"/>
      <c r="B31" s="84"/>
      <c r="C31" s="217"/>
      <c r="E31" s="42"/>
    </row>
    <row r="32" spans="1:6" x14ac:dyDescent="0.25">
      <c r="A32" s="63"/>
      <c r="B32" s="63"/>
      <c r="C32" s="218"/>
    </row>
    <row r="33" spans="1:11" x14ac:dyDescent="0.25">
      <c r="A33" s="63"/>
      <c r="B33" s="63"/>
      <c r="C33" s="218"/>
    </row>
    <row r="34" spans="1:11" x14ac:dyDescent="0.25">
      <c r="A34" s="63"/>
      <c r="B34" s="63"/>
      <c r="C34" s="218"/>
    </row>
    <row r="35" spans="1:11" x14ac:dyDescent="0.25">
      <c r="A35" s="63"/>
      <c r="B35" s="63"/>
      <c r="C35" s="218"/>
    </row>
    <row r="36" spans="1:11" x14ac:dyDescent="0.25">
      <c r="A36" s="63"/>
      <c r="B36" s="63"/>
      <c r="C36" s="218"/>
    </row>
    <row r="37" spans="1:11" x14ac:dyDescent="0.25">
      <c r="A37" s="63"/>
      <c r="B37" s="63"/>
      <c r="C37" s="219"/>
    </row>
    <row r="38" spans="1:11" x14ac:dyDescent="0.25">
      <c r="A38" s="63"/>
      <c r="B38" s="63"/>
      <c r="C38" s="210"/>
    </row>
    <row r="39" spans="1:11" x14ac:dyDescent="0.25">
      <c r="B39" s="62"/>
      <c r="C39" s="220">
        <f>SUM(C9:C38)</f>
        <v>560</v>
      </c>
      <c r="D39" s="59" t="s">
        <v>56</v>
      </c>
    </row>
    <row r="40" spans="1:11" x14ac:dyDescent="0.25">
      <c r="A40" s="62">
        <f>SUM(A9:A39)</f>
        <v>8</v>
      </c>
      <c r="B40" s="59" t="s">
        <v>57</v>
      </c>
    </row>
    <row r="41" spans="1:11" x14ac:dyDescent="0.25">
      <c r="B41" s="62">
        <f>C39/A40</f>
        <v>70</v>
      </c>
      <c r="C41" s="59" t="s">
        <v>58</v>
      </c>
    </row>
    <row r="42" spans="1:11" x14ac:dyDescent="0.25">
      <c r="D42" s="63">
        <v>80</v>
      </c>
      <c r="E42" s="59" t="s">
        <v>59</v>
      </c>
    </row>
    <row r="43" spans="1:11" x14ac:dyDescent="0.25">
      <c r="D43" s="65">
        <f>B41/D42</f>
        <v>0.875</v>
      </c>
      <c r="E43" s="59" t="s">
        <v>60</v>
      </c>
    </row>
    <row r="45" spans="1:11" ht="24" customHeight="1" x14ac:dyDescent="0.25">
      <c r="A45" s="120" t="s">
        <v>402</v>
      </c>
    </row>
    <row r="46" spans="1:11" x14ac:dyDescent="0.25">
      <c r="A46" s="70"/>
      <c r="B46" s="70"/>
      <c r="C46" s="70"/>
      <c r="D46" s="71"/>
      <c r="E46" s="71"/>
      <c r="F46" s="71"/>
      <c r="G46" s="71"/>
      <c r="H46" s="71"/>
      <c r="I46" s="71"/>
      <c r="J46" s="71"/>
      <c r="K46" s="71"/>
    </row>
    <row r="47" spans="1:11" ht="21.75" customHeight="1" x14ac:dyDescent="0.25">
      <c r="A47" s="70"/>
      <c r="B47" s="185"/>
      <c r="C47" s="70"/>
      <c r="D47" s="71"/>
      <c r="E47" s="71"/>
      <c r="F47" s="71"/>
      <c r="G47" s="71"/>
      <c r="H47" s="71"/>
      <c r="I47" s="71"/>
      <c r="J47" s="71"/>
      <c r="K47" s="71"/>
    </row>
    <row r="48" spans="1:11" ht="20.25" customHeight="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233921" r:id="rId4">
          <objectPr defaultSize="0" autoPict="0" r:id="rId5">
            <anchor moveWithCells="1">
              <from>
                <xdr:col>1</xdr:col>
                <xdr:colOff>0</xdr:colOff>
                <xdr:row>46</xdr:row>
                <xdr:rowOff>0</xdr:rowOff>
              </from>
              <to>
                <xdr:col>11</xdr:col>
                <xdr:colOff>371475</xdr:colOff>
                <xdr:row>52</xdr:row>
                <xdr:rowOff>152400</xdr:rowOff>
              </to>
            </anchor>
          </objectPr>
        </oleObject>
      </mc:Choice>
      <mc:Fallback>
        <oleObject progId="Word.Document.12" shapeId="1233921" r:id="rId4"/>
      </mc:Fallback>
    </mc:AlternateContent>
  </oleObjects>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1"/>
  <sheetViews>
    <sheetView topLeftCell="A43" workbookViewId="0">
      <selection activeCell="O54" sqref="O54"/>
    </sheetView>
  </sheetViews>
  <sheetFormatPr defaultColWidth="9.140625" defaultRowHeight="15" x14ac:dyDescent="0.25"/>
  <cols>
    <col min="1" max="1" width="5.28515625" style="59" customWidth="1"/>
    <col min="2" max="2" width="9.140625" style="59"/>
    <col min="3" max="3" width="10.28515625" style="59" customWidth="1"/>
    <col min="4" max="4" width="10.7109375" style="57" customWidth="1"/>
    <col min="5" max="16384" width="9.140625" style="57"/>
  </cols>
  <sheetData>
    <row r="1" spans="1:10" ht="21" x14ac:dyDescent="0.35">
      <c r="A1" s="61" t="s">
        <v>412</v>
      </c>
    </row>
    <row r="2" spans="1:10" x14ac:dyDescent="0.25">
      <c r="B2" s="63">
        <v>10.199999999999999</v>
      </c>
      <c r="C2" s="59" t="s">
        <v>34</v>
      </c>
      <c r="D2" s="319" t="s">
        <v>596</v>
      </c>
    </row>
    <row r="3" spans="1:10" x14ac:dyDescent="0.25">
      <c r="B3" s="63" t="s">
        <v>67</v>
      </c>
      <c r="C3" s="59" t="s">
        <v>36</v>
      </c>
      <c r="D3" s="319" t="s">
        <v>567</v>
      </c>
      <c r="E3" s="57" t="s">
        <v>86</v>
      </c>
    </row>
    <row r="4" spans="1:10" x14ac:dyDescent="0.25">
      <c r="B4" s="36" t="s">
        <v>37</v>
      </c>
      <c r="D4" s="37" t="s">
        <v>595</v>
      </c>
      <c r="E4" s="64"/>
      <c r="F4" s="64"/>
      <c r="G4" s="64"/>
      <c r="H4" s="64"/>
      <c r="I4" s="64"/>
      <c r="J4" s="64"/>
    </row>
    <row r="5" spans="1:10" x14ac:dyDescent="0.25">
      <c r="B5" s="39"/>
    </row>
    <row r="6" spans="1:10" x14ac:dyDescent="0.25">
      <c r="F6" s="37" t="s">
        <v>39</v>
      </c>
      <c r="G6" s="37"/>
      <c r="H6" s="37" t="s">
        <v>430</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217">
        <v>64</v>
      </c>
      <c r="E9" s="59" t="s">
        <v>42</v>
      </c>
      <c r="F9" s="59"/>
    </row>
    <row r="10" spans="1:10" x14ac:dyDescent="0.25">
      <c r="A10" s="63">
        <v>1</v>
      </c>
      <c r="B10" s="84"/>
      <c r="C10" s="217">
        <v>80</v>
      </c>
      <c r="E10" s="59" t="s">
        <v>43</v>
      </c>
      <c r="F10" s="59"/>
    </row>
    <row r="11" spans="1:10" x14ac:dyDescent="0.25">
      <c r="A11" s="63">
        <v>1</v>
      </c>
      <c r="B11" s="84"/>
      <c r="C11" s="217">
        <v>65</v>
      </c>
      <c r="E11" s="59" t="s">
        <v>44</v>
      </c>
      <c r="F11" s="59"/>
    </row>
    <row r="12" spans="1:10" x14ac:dyDescent="0.25">
      <c r="A12" s="63">
        <v>1</v>
      </c>
      <c r="B12" s="84"/>
      <c r="C12" s="217">
        <v>72</v>
      </c>
      <c r="E12" s="59"/>
      <c r="F12" s="59"/>
    </row>
    <row r="13" spans="1:10" x14ac:dyDescent="0.25">
      <c r="A13" s="63">
        <v>1</v>
      </c>
      <c r="B13" s="84"/>
      <c r="C13" s="217">
        <v>56</v>
      </c>
      <c r="E13" s="59" t="s">
        <v>45</v>
      </c>
      <c r="F13" s="59"/>
    </row>
    <row r="14" spans="1:10" x14ac:dyDescent="0.25">
      <c r="A14" s="63">
        <v>1</v>
      </c>
      <c r="B14" s="84"/>
      <c r="C14" s="217">
        <v>56</v>
      </c>
      <c r="E14" s="59" t="s">
        <v>46</v>
      </c>
      <c r="F14" s="59"/>
    </row>
    <row r="15" spans="1:10" x14ac:dyDescent="0.25">
      <c r="A15" s="63">
        <v>1</v>
      </c>
      <c r="B15" s="84"/>
      <c r="C15" s="217">
        <v>64</v>
      </c>
      <c r="E15" s="59" t="s">
        <v>47</v>
      </c>
      <c r="F15" s="59"/>
    </row>
    <row r="16" spans="1:10" x14ac:dyDescent="0.25">
      <c r="A16" s="63">
        <v>1</v>
      </c>
      <c r="B16" s="84"/>
      <c r="C16" s="217">
        <v>80</v>
      </c>
      <c r="E16" s="59" t="s">
        <v>48</v>
      </c>
      <c r="F16" s="59"/>
    </row>
    <row r="17" spans="1:6" x14ac:dyDescent="0.25">
      <c r="A17" s="63">
        <v>1</v>
      </c>
      <c r="B17" s="84"/>
      <c r="C17" s="217">
        <v>80</v>
      </c>
      <c r="E17" s="59" t="s">
        <v>49</v>
      </c>
      <c r="F17" s="59"/>
    </row>
    <row r="18" spans="1:6" x14ac:dyDescent="0.25">
      <c r="A18" s="63">
        <v>1</v>
      </c>
      <c r="B18" s="84"/>
      <c r="C18" s="217">
        <v>64</v>
      </c>
      <c r="E18" s="59" t="s">
        <v>50</v>
      </c>
      <c r="F18" s="59"/>
    </row>
    <row r="19" spans="1:6" x14ac:dyDescent="0.25">
      <c r="A19" s="63">
        <v>1</v>
      </c>
      <c r="B19" s="84"/>
      <c r="C19" s="217">
        <v>64</v>
      </c>
      <c r="E19" s="59" t="s">
        <v>51</v>
      </c>
      <c r="F19" s="59"/>
    </row>
    <row r="20" spans="1:6" x14ac:dyDescent="0.25">
      <c r="A20" s="63">
        <v>1</v>
      </c>
      <c r="B20" s="84"/>
      <c r="C20" s="217">
        <v>64</v>
      </c>
      <c r="E20" s="59" t="s">
        <v>52</v>
      </c>
    </row>
    <row r="21" spans="1:6" x14ac:dyDescent="0.25">
      <c r="A21" s="63">
        <v>1</v>
      </c>
      <c r="B21" s="84"/>
      <c r="C21" s="217">
        <v>56</v>
      </c>
      <c r="E21" s="59" t="s">
        <v>53</v>
      </c>
    </row>
    <row r="22" spans="1:6" x14ac:dyDescent="0.25">
      <c r="A22" s="63">
        <v>1</v>
      </c>
      <c r="B22" s="84"/>
      <c r="C22" s="217">
        <v>56</v>
      </c>
      <c r="E22" s="59" t="s">
        <v>411</v>
      </c>
    </row>
    <row r="23" spans="1:6" x14ac:dyDescent="0.25">
      <c r="A23" s="63">
        <v>1</v>
      </c>
      <c r="B23" s="84"/>
      <c r="C23" s="217">
        <v>80</v>
      </c>
      <c r="E23" s="59"/>
    </row>
    <row r="24" spans="1:6" x14ac:dyDescent="0.25">
      <c r="A24" s="63">
        <v>1</v>
      </c>
      <c r="B24" s="84"/>
      <c r="C24" s="217">
        <v>80</v>
      </c>
    </row>
    <row r="25" spans="1:6" x14ac:dyDescent="0.25">
      <c r="A25" s="63"/>
      <c r="B25" s="84"/>
      <c r="C25" s="217"/>
    </row>
    <row r="26" spans="1:6" x14ac:dyDescent="0.25">
      <c r="A26" s="63"/>
      <c r="B26" s="85"/>
      <c r="C26" s="217"/>
    </row>
    <row r="27" spans="1:6" ht="15.75" x14ac:dyDescent="0.25">
      <c r="A27" s="63"/>
      <c r="B27" s="85"/>
      <c r="C27" s="217"/>
      <c r="E27" s="42"/>
    </row>
    <row r="28" spans="1:6" ht="15.75" x14ac:dyDescent="0.25">
      <c r="A28" s="63"/>
      <c r="B28" s="85" t="s">
        <v>86</v>
      </c>
      <c r="C28" s="217"/>
      <c r="E28" s="42"/>
    </row>
    <row r="29" spans="1:6" ht="15.75" x14ac:dyDescent="0.25">
      <c r="A29" s="63"/>
      <c r="B29" s="84"/>
      <c r="C29" s="217"/>
      <c r="E29" s="42"/>
    </row>
    <row r="30" spans="1:6" ht="15.75" x14ac:dyDescent="0.25">
      <c r="A30" s="63"/>
      <c r="B30" s="84"/>
      <c r="C30" s="217"/>
      <c r="E30" s="42"/>
    </row>
    <row r="31" spans="1:6" ht="15.75" x14ac:dyDescent="0.25">
      <c r="A31" s="63"/>
      <c r="B31" s="84"/>
      <c r="C31" s="217"/>
      <c r="E31" s="42"/>
    </row>
    <row r="32" spans="1:6" x14ac:dyDescent="0.25">
      <c r="A32" s="63"/>
      <c r="B32" s="63"/>
      <c r="C32" s="218"/>
    </row>
    <row r="33" spans="1:11" x14ac:dyDescent="0.25">
      <c r="A33" s="63"/>
      <c r="B33" s="63"/>
      <c r="C33" s="218"/>
    </row>
    <row r="34" spans="1:11" x14ac:dyDescent="0.25">
      <c r="A34" s="63"/>
      <c r="B34" s="63"/>
      <c r="C34" s="218"/>
    </row>
    <row r="35" spans="1:11" x14ac:dyDescent="0.25">
      <c r="A35" s="63"/>
      <c r="B35" s="63"/>
      <c r="C35" s="218"/>
    </row>
    <row r="36" spans="1:11" x14ac:dyDescent="0.25">
      <c r="A36" s="63"/>
      <c r="B36" s="63"/>
      <c r="C36" s="218"/>
    </row>
    <row r="37" spans="1:11" x14ac:dyDescent="0.25">
      <c r="A37" s="63"/>
      <c r="B37" s="63"/>
      <c r="C37" s="219"/>
    </row>
    <row r="38" spans="1:11" x14ac:dyDescent="0.25">
      <c r="A38" s="63"/>
      <c r="B38" s="63"/>
      <c r="C38" s="210"/>
    </row>
    <row r="39" spans="1:11" x14ac:dyDescent="0.25">
      <c r="B39" s="62"/>
      <c r="C39" s="220">
        <f>SUM(C9:C38)</f>
        <v>1081</v>
      </c>
      <c r="D39" s="59" t="s">
        <v>56</v>
      </c>
    </row>
    <row r="40" spans="1:11" x14ac:dyDescent="0.25">
      <c r="A40" s="62">
        <f>SUM(A9:A39)</f>
        <v>16</v>
      </c>
      <c r="B40" s="59" t="s">
        <v>57</v>
      </c>
    </row>
    <row r="41" spans="1:11" x14ac:dyDescent="0.25">
      <c r="B41" s="62">
        <f>C39/A40</f>
        <v>67.5625</v>
      </c>
      <c r="C41" s="59" t="s">
        <v>58</v>
      </c>
    </row>
    <row r="42" spans="1:11" x14ac:dyDescent="0.25">
      <c r="D42" s="63">
        <v>80</v>
      </c>
      <c r="E42" s="59" t="s">
        <v>59</v>
      </c>
    </row>
    <row r="43" spans="1:11" x14ac:dyDescent="0.25">
      <c r="D43" s="65">
        <f>B41/D42</f>
        <v>0.84453124999999996</v>
      </c>
      <c r="E43" s="59" t="s">
        <v>60</v>
      </c>
    </row>
    <row r="45" spans="1:11" ht="24" customHeight="1" x14ac:dyDescent="0.25">
      <c r="A45" s="120" t="s">
        <v>402</v>
      </c>
    </row>
    <row r="46" spans="1:11" x14ac:dyDescent="0.25">
      <c r="A46" s="70"/>
      <c r="B46" s="70"/>
      <c r="C46" s="70"/>
      <c r="D46" s="71"/>
      <c r="E46" s="71"/>
      <c r="F46" s="71"/>
      <c r="G46" s="71"/>
      <c r="H46" s="71"/>
      <c r="I46" s="71"/>
      <c r="J46" s="71"/>
      <c r="K46" s="71"/>
    </row>
    <row r="47" spans="1:11" ht="21.75" customHeight="1" x14ac:dyDescent="0.25">
      <c r="A47" s="70"/>
      <c r="B47" s="185"/>
      <c r="C47" s="70"/>
      <c r="D47" s="71"/>
      <c r="E47" s="71"/>
      <c r="F47" s="71"/>
      <c r="G47" s="71"/>
      <c r="H47" s="71"/>
      <c r="I47" s="71"/>
      <c r="J47" s="71"/>
      <c r="K47" s="71"/>
    </row>
    <row r="48" spans="1:11" ht="20.25" customHeight="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234945" r:id="rId4">
          <objectPr defaultSize="0" r:id="rId5">
            <anchor moveWithCells="1">
              <from>
                <xdr:col>0</xdr:col>
                <xdr:colOff>123825</xdr:colOff>
                <xdr:row>46</xdr:row>
                <xdr:rowOff>57150</xdr:rowOff>
              </from>
              <to>
                <xdr:col>11</xdr:col>
                <xdr:colOff>142875</xdr:colOff>
                <xdr:row>53</xdr:row>
                <xdr:rowOff>19050</xdr:rowOff>
              </to>
            </anchor>
          </objectPr>
        </oleObject>
      </mc:Choice>
      <mc:Fallback>
        <oleObject progId="Word.Document.12" shapeId="1234945" r:id="rId4"/>
      </mc:Fallback>
    </mc:AlternateContent>
  </oleObjec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opLeftCell="A10" workbookViewId="0">
      <selection activeCell="L15" sqref="L15"/>
    </sheetView>
  </sheetViews>
  <sheetFormatPr defaultColWidth="9.140625" defaultRowHeight="15" x14ac:dyDescent="0.25"/>
  <cols>
    <col min="1" max="1" width="5.28515625" style="59" customWidth="1"/>
    <col min="2" max="2" width="9.140625" style="59"/>
    <col min="3" max="3" width="10.28515625" style="59" customWidth="1"/>
    <col min="4" max="4" width="10.7109375" style="57" customWidth="1"/>
    <col min="5" max="16384" width="9.140625" style="57"/>
  </cols>
  <sheetData>
    <row r="1" spans="1:10" ht="21" x14ac:dyDescent="0.35">
      <c r="A1" s="61" t="s">
        <v>412</v>
      </c>
    </row>
    <row r="2" spans="1:10" x14ac:dyDescent="0.25">
      <c r="B2" s="63">
        <v>10.199999999999999</v>
      </c>
      <c r="C2" s="59" t="s">
        <v>34</v>
      </c>
      <c r="D2" s="277" t="s">
        <v>550</v>
      </c>
    </row>
    <row r="3" spans="1:10" x14ac:dyDescent="0.25">
      <c r="B3" s="63" t="s">
        <v>67</v>
      </c>
      <c r="C3" s="59" t="s">
        <v>36</v>
      </c>
      <c r="D3" s="277" t="s">
        <v>517</v>
      </c>
      <c r="E3" s="57" t="s">
        <v>86</v>
      </c>
    </row>
    <row r="4" spans="1:10" x14ac:dyDescent="0.25">
      <c r="B4" s="36" t="s">
        <v>37</v>
      </c>
      <c r="D4" s="37" t="s">
        <v>403</v>
      </c>
      <c r="E4" s="64"/>
      <c r="F4" s="64"/>
      <c r="G4" s="64"/>
      <c r="H4" s="64"/>
      <c r="I4" s="64"/>
      <c r="J4" s="64"/>
    </row>
    <row r="5" spans="1:10" x14ac:dyDescent="0.25">
      <c r="B5" s="39"/>
    </row>
    <row r="6" spans="1:10" x14ac:dyDescent="0.25">
      <c r="F6" s="37" t="s">
        <v>39</v>
      </c>
      <c r="G6" s="37"/>
      <c r="H6" s="37" t="s">
        <v>522</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217">
        <v>14</v>
      </c>
      <c r="E9" s="59" t="s">
        <v>42</v>
      </c>
      <c r="F9" s="59"/>
    </row>
    <row r="10" spans="1:10" x14ac:dyDescent="0.25">
      <c r="A10" s="63">
        <v>1</v>
      </c>
      <c r="B10" s="84"/>
      <c r="C10" s="217">
        <v>17</v>
      </c>
      <c r="E10" s="59" t="s">
        <v>43</v>
      </c>
      <c r="F10" s="59"/>
    </row>
    <row r="11" spans="1:10" x14ac:dyDescent="0.25">
      <c r="A11" s="63">
        <v>1</v>
      </c>
      <c r="B11" s="84"/>
      <c r="C11" s="217">
        <v>20</v>
      </c>
      <c r="E11" s="59" t="s">
        <v>44</v>
      </c>
      <c r="F11" s="59"/>
    </row>
    <row r="12" spans="1:10" x14ac:dyDescent="0.25">
      <c r="A12" s="63">
        <v>1</v>
      </c>
      <c r="B12" s="84"/>
      <c r="C12" s="217">
        <v>20</v>
      </c>
      <c r="E12" s="59"/>
      <c r="F12" s="59"/>
    </row>
    <row r="13" spans="1:10" x14ac:dyDescent="0.25">
      <c r="A13" s="63">
        <v>1</v>
      </c>
      <c r="B13" s="84"/>
      <c r="C13" s="217">
        <v>10</v>
      </c>
      <c r="E13" s="59" t="s">
        <v>45</v>
      </c>
      <c r="F13" s="59"/>
    </row>
    <row r="14" spans="1:10" x14ac:dyDescent="0.25">
      <c r="A14" s="63">
        <v>1</v>
      </c>
      <c r="B14" s="84"/>
      <c r="C14" s="217">
        <v>20</v>
      </c>
      <c r="E14" s="59" t="s">
        <v>46</v>
      </c>
      <c r="F14" s="59"/>
    </row>
    <row r="15" spans="1:10" x14ac:dyDescent="0.25">
      <c r="A15" s="63">
        <v>1</v>
      </c>
      <c r="B15" s="84"/>
      <c r="C15" s="217">
        <v>20</v>
      </c>
      <c r="E15" s="59" t="s">
        <v>47</v>
      </c>
      <c r="F15" s="59"/>
    </row>
    <row r="16" spans="1:10" x14ac:dyDescent="0.25">
      <c r="A16" s="62"/>
      <c r="B16" s="62"/>
      <c r="C16" s="62"/>
      <c r="E16" s="59" t="s">
        <v>48</v>
      </c>
      <c r="F16" s="59"/>
    </row>
    <row r="17" spans="1:6" x14ac:dyDescent="0.25">
      <c r="A17" s="62"/>
      <c r="B17" s="62"/>
      <c r="C17" s="62"/>
      <c r="E17" s="59" t="s">
        <v>49</v>
      </c>
      <c r="F17" s="59"/>
    </row>
    <row r="18" spans="1:6" x14ac:dyDescent="0.25">
      <c r="A18" s="63"/>
      <c r="B18" s="84"/>
      <c r="C18" s="217"/>
      <c r="E18" s="59" t="s">
        <v>50</v>
      </c>
      <c r="F18" s="59"/>
    </row>
    <row r="19" spans="1:6" x14ac:dyDescent="0.25">
      <c r="A19" s="63"/>
      <c r="B19" s="84"/>
      <c r="C19" s="217"/>
      <c r="E19" s="59" t="s">
        <v>51</v>
      </c>
      <c r="F19" s="59"/>
    </row>
    <row r="20" spans="1:6" x14ac:dyDescent="0.25">
      <c r="A20" s="63"/>
      <c r="B20" s="84"/>
      <c r="C20" s="217"/>
      <c r="E20" s="59" t="s">
        <v>52</v>
      </c>
    </row>
    <row r="21" spans="1:6" x14ac:dyDescent="0.25">
      <c r="A21" s="63"/>
      <c r="B21" s="84"/>
      <c r="C21" s="217"/>
      <c r="E21" s="59" t="s">
        <v>53</v>
      </c>
    </row>
    <row r="22" spans="1:6" x14ac:dyDescent="0.25">
      <c r="A22" s="63"/>
      <c r="B22" s="84"/>
      <c r="C22" s="217"/>
      <c r="E22" s="59" t="s">
        <v>411</v>
      </c>
    </row>
    <row r="23" spans="1:6" x14ac:dyDescent="0.25">
      <c r="A23" s="63"/>
      <c r="B23" s="84"/>
      <c r="C23" s="217"/>
      <c r="E23" s="59"/>
    </row>
    <row r="24" spans="1:6" x14ac:dyDescent="0.25">
      <c r="A24" s="63"/>
      <c r="B24" s="84"/>
      <c r="C24" s="217"/>
    </row>
    <row r="25" spans="1:6" x14ac:dyDescent="0.25">
      <c r="A25" s="63"/>
      <c r="B25" s="84"/>
      <c r="C25" s="217"/>
    </row>
    <row r="26" spans="1:6" x14ac:dyDescent="0.25">
      <c r="A26" s="63"/>
      <c r="B26" s="85"/>
      <c r="C26" s="217"/>
    </row>
    <row r="27" spans="1:6" ht="15.75" x14ac:dyDescent="0.25">
      <c r="A27" s="63"/>
      <c r="B27" s="85"/>
      <c r="C27" s="217"/>
      <c r="E27" s="42"/>
    </row>
    <row r="28" spans="1:6" ht="15.75" x14ac:dyDescent="0.25">
      <c r="A28" s="63"/>
      <c r="B28" s="85" t="s">
        <v>86</v>
      </c>
      <c r="C28" s="217"/>
      <c r="E28" s="42"/>
    </row>
    <row r="29" spans="1:6" ht="15.75" x14ac:dyDescent="0.25">
      <c r="A29" s="63"/>
      <c r="B29" s="84"/>
      <c r="C29" s="217"/>
      <c r="E29" s="42"/>
    </row>
    <row r="30" spans="1:6" ht="15.75" x14ac:dyDescent="0.25">
      <c r="A30" s="63"/>
      <c r="B30" s="84"/>
      <c r="C30" s="217"/>
      <c r="E30" s="42"/>
    </row>
    <row r="31" spans="1:6" ht="15.75" x14ac:dyDescent="0.25">
      <c r="A31" s="63"/>
      <c r="B31" s="84"/>
      <c r="C31" s="217"/>
      <c r="E31" s="42"/>
    </row>
    <row r="32" spans="1:6" x14ac:dyDescent="0.25">
      <c r="A32" s="63"/>
      <c r="B32" s="63"/>
      <c r="C32" s="218"/>
    </row>
    <row r="33" spans="1:11" x14ac:dyDescent="0.25">
      <c r="A33" s="63"/>
      <c r="B33" s="63"/>
      <c r="C33" s="218"/>
    </row>
    <row r="34" spans="1:11" x14ac:dyDescent="0.25">
      <c r="A34" s="63"/>
      <c r="B34" s="63"/>
      <c r="C34" s="218"/>
    </row>
    <row r="35" spans="1:11" x14ac:dyDescent="0.25">
      <c r="A35" s="63"/>
      <c r="B35" s="63"/>
      <c r="C35" s="218"/>
    </row>
    <row r="36" spans="1:11" x14ac:dyDescent="0.25">
      <c r="A36" s="63"/>
      <c r="B36" s="63"/>
      <c r="C36" s="218"/>
    </row>
    <row r="37" spans="1:11" x14ac:dyDescent="0.25">
      <c r="A37" s="63"/>
      <c r="B37" s="63"/>
      <c r="C37" s="219"/>
    </row>
    <row r="38" spans="1:11" x14ac:dyDescent="0.25">
      <c r="A38" s="63"/>
      <c r="B38" s="63"/>
      <c r="C38" s="210"/>
    </row>
    <row r="39" spans="1:11" x14ac:dyDescent="0.25">
      <c r="B39" s="62"/>
      <c r="C39" s="220">
        <f>SUM(C9:C38)</f>
        <v>121</v>
      </c>
      <c r="D39" s="59" t="s">
        <v>56</v>
      </c>
    </row>
    <row r="40" spans="1:11" x14ac:dyDescent="0.25">
      <c r="A40" s="62">
        <f>SUM(A9:A39)</f>
        <v>7</v>
      </c>
      <c r="B40" s="59" t="s">
        <v>57</v>
      </c>
    </row>
    <row r="41" spans="1:11" x14ac:dyDescent="0.25">
      <c r="B41" s="62">
        <f>C39/A40</f>
        <v>17.285714285714285</v>
      </c>
      <c r="C41" s="59" t="s">
        <v>58</v>
      </c>
    </row>
    <row r="42" spans="1:11" x14ac:dyDescent="0.25">
      <c r="D42" s="63">
        <v>20</v>
      </c>
      <c r="E42" s="59" t="s">
        <v>59</v>
      </c>
    </row>
    <row r="43" spans="1:11" x14ac:dyDescent="0.25">
      <c r="D43" s="65">
        <f>B41/D42</f>
        <v>0.86428571428571421</v>
      </c>
      <c r="E43" s="59" t="s">
        <v>60</v>
      </c>
    </row>
    <row r="45" spans="1:11" ht="24" customHeight="1" x14ac:dyDescent="0.25">
      <c r="A45" s="120" t="s">
        <v>402</v>
      </c>
    </row>
    <row r="46" spans="1:11" x14ac:dyDescent="0.25">
      <c r="A46" s="70"/>
      <c r="B46" s="70"/>
      <c r="C46" s="70"/>
      <c r="D46" s="71"/>
      <c r="E46" s="71"/>
      <c r="F46" s="71"/>
      <c r="G46" s="71"/>
      <c r="H46" s="71"/>
      <c r="I46" s="71"/>
      <c r="J46" s="71"/>
      <c r="K46" s="71"/>
    </row>
    <row r="47" spans="1:11" ht="21.75" customHeight="1" x14ac:dyDescent="0.25">
      <c r="A47" s="70"/>
      <c r="B47" s="185"/>
      <c r="C47" s="70"/>
      <c r="D47" s="71"/>
      <c r="E47" s="71"/>
      <c r="F47" s="71"/>
      <c r="G47" s="71"/>
      <c r="H47" s="71"/>
      <c r="I47" s="71"/>
      <c r="J47" s="71"/>
      <c r="K47" s="71"/>
    </row>
    <row r="48" spans="1:11" ht="20.25" customHeight="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51"/>
  <sheetViews>
    <sheetView topLeftCell="A40" workbookViewId="0">
      <selection activeCell="J32" sqref="J32"/>
    </sheetView>
  </sheetViews>
  <sheetFormatPr defaultColWidth="9.140625" defaultRowHeight="15" x14ac:dyDescent="0.25"/>
  <cols>
    <col min="1" max="1" width="5.28515625" style="59" customWidth="1"/>
    <col min="2" max="2" width="9.140625" style="59"/>
    <col min="3" max="3" width="10.28515625" style="59" customWidth="1"/>
    <col min="4" max="4" width="10.7109375" style="57" customWidth="1"/>
    <col min="5" max="16384" width="9.140625" style="57"/>
  </cols>
  <sheetData>
    <row r="1" spans="1:10" ht="21" x14ac:dyDescent="0.35">
      <c r="A1" s="61" t="s">
        <v>412</v>
      </c>
    </row>
    <row r="2" spans="1:10" x14ac:dyDescent="0.25">
      <c r="B2" s="63">
        <v>10.199999999999999</v>
      </c>
      <c r="C2" s="59" t="s">
        <v>34</v>
      </c>
      <c r="D2" s="187" t="s">
        <v>463</v>
      </c>
    </row>
    <row r="3" spans="1:10" x14ac:dyDescent="0.25">
      <c r="B3" s="63" t="s">
        <v>181</v>
      </c>
      <c r="C3" s="59" t="s">
        <v>36</v>
      </c>
      <c r="D3" s="187" t="s">
        <v>429</v>
      </c>
      <c r="E3" s="57" t="s">
        <v>86</v>
      </c>
    </row>
    <row r="4" spans="1:10" x14ac:dyDescent="0.25">
      <c r="B4" s="36" t="s">
        <v>37</v>
      </c>
      <c r="D4" s="37" t="s">
        <v>464</v>
      </c>
      <c r="E4" s="64"/>
      <c r="F4" s="64"/>
      <c r="G4" s="64"/>
      <c r="H4" s="64"/>
      <c r="I4" s="64"/>
      <c r="J4" s="64"/>
    </row>
    <row r="5" spans="1:10" x14ac:dyDescent="0.25">
      <c r="B5" s="39"/>
    </row>
    <row r="6" spans="1:10" x14ac:dyDescent="0.25">
      <c r="F6" s="37" t="s">
        <v>39</v>
      </c>
      <c r="G6" s="37"/>
      <c r="H6" s="37" t="s">
        <v>462</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v>1</v>
      </c>
      <c r="C9" s="217">
        <v>100.6</v>
      </c>
      <c r="E9" s="59" t="s">
        <v>42</v>
      </c>
      <c r="F9" s="59"/>
    </row>
    <row r="10" spans="1:10" x14ac:dyDescent="0.25">
      <c r="A10" s="63">
        <v>1</v>
      </c>
      <c r="B10" s="84">
        <v>2</v>
      </c>
      <c r="C10" s="217">
        <v>89.87</v>
      </c>
      <c r="E10" s="59" t="s">
        <v>43</v>
      </c>
      <c r="F10" s="59"/>
    </row>
    <row r="11" spans="1:10" x14ac:dyDescent="0.25">
      <c r="A11" s="63">
        <v>1</v>
      </c>
      <c r="B11" s="84">
        <v>3</v>
      </c>
      <c r="C11" s="217">
        <v>88.77</v>
      </c>
      <c r="E11" s="59" t="s">
        <v>44</v>
      </c>
      <c r="F11" s="59"/>
    </row>
    <row r="12" spans="1:10" x14ac:dyDescent="0.25">
      <c r="A12" s="63">
        <v>1</v>
      </c>
      <c r="B12" s="84">
        <v>4</v>
      </c>
      <c r="C12" s="217">
        <v>101.48</v>
      </c>
      <c r="E12" s="59"/>
      <c r="F12" s="59"/>
    </row>
    <row r="13" spans="1:10" x14ac:dyDescent="0.25">
      <c r="A13" s="63">
        <v>1</v>
      </c>
      <c r="B13" s="84">
        <v>5</v>
      </c>
      <c r="C13" s="217">
        <v>93.32</v>
      </c>
      <c r="E13" s="59" t="s">
        <v>45</v>
      </c>
      <c r="F13" s="59"/>
    </row>
    <row r="14" spans="1:10" x14ac:dyDescent="0.25">
      <c r="A14" s="63">
        <v>1</v>
      </c>
      <c r="B14" s="84">
        <v>6</v>
      </c>
      <c r="C14" s="217">
        <v>101.1</v>
      </c>
      <c r="E14" s="59" t="s">
        <v>46</v>
      </c>
      <c r="F14" s="59"/>
    </row>
    <row r="15" spans="1:10" x14ac:dyDescent="0.25">
      <c r="A15" s="63">
        <v>1</v>
      </c>
      <c r="B15" s="84">
        <v>7</v>
      </c>
      <c r="C15" s="217">
        <v>98.2</v>
      </c>
      <c r="E15" s="59" t="s">
        <v>47</v>
      </c>
      <c r="F15" s="59"/>
    </row>
    <row r="16" spans="1:10" x14ac:dyDescent="0.25">
      <c r="A16" s="63">
        <v>1</v>
      </c>
      <c r="B16" s="84">
        <v>8</v>
      </c>
      <c r="C16" s="217">
        <v>85.56</v>
      </c>
      <c r="E16" s="59" t="s">
        <v>48</v>
      </c>
      <c r="F16" s="59"/>
    </row>
    <row r="17" spans="1:6" x14ac:dyDescent="0.25">
      <c r="A17" s="63">
        <v>1</v>
      </c>
      <c r="B17" s="84">
        <v>9</v>
      </c>
      <c r="C17" s="217">
        <v>92.23</v>
      </c>
      <c r="E17" s="59" t="s">
        <v>49</v>
      </c>
      <c r="F17" s="59"/>
    </row>
    <row r="18" spans="1:6" x14ac:dyDescent="0.25">
      <c r="A18" s="63">
        <v>1</v>
      </c>
      <c r="B18" s="84">
        <v>10</v>
      </c>
      <c r="C18" s="217">
        <v>100.98</v>
      </c>
      <c r="E18" s="59" t="s">
        <v>50</v>
      </c>
      <c r="F18" s="59"/>
    </row>
    <row r="19" spans="1:6" x14ac:dyDescent="0.25">
      <c r="A19" s="63">
        <v>1</v>
      </c>
      <c r="B19" s="84">
        <v>11</v>
      </c>
      <c r="C19" s="217">
        <v>92.5</v>
      </c>
      <c r="E19" s="59" t="s">
        <v>51</v>
      </c>
      <c r="F19" s="59"/>
    </row>
    <row r="20" spans="1:6" x14ac:dyDescent="0.25">
      <c r="A20" s="63">
        <v>1</v>
      </c>
      <c r="B20" s="84">
        <v>12</v>
      </c>
      <c r="C20" s="217">
        <v>90.35</v>
      </c>
      <c r="E20" s="59" t="s">
        <v>52</v>
      </c>
    </row>
    <row r="21" spans="1:6" x14ac:dyDescent="0.25">
      <c r="A21" s="63">
        <v>1</v>
      </c>
      <c r="B21" s="84">
        <v>13</v>
      </c>
      <c r="C21" s="217">
        <v>92.82</v>
      </c>
      <c r="E21" s="59" t="s">
        <v>53</v>
      </c>
    </row>
    <row r="22" spans="1:6" x14ac:dyDescent="0.25">
      <c r="A22" s="63">
        <v>1</v>
      </c>
      <c r="B22" s="84">
        <v>14</v>
      </c>
      <c r="C22" s="217">
        <v>97.1</v>
      </c>
      <c r="E22" s="59" t="s">
        <v>411</v>
      </c>
    </row>
    <row r="23" spans="1:6" x14ac:dyDescent="0.25">
      <c r="A23" s="63"/>
      <c r="B23" s="84"/>
      <c r="C23" s="217"/>
      <c r="E23" s="59"/>
    </row>
    <row r="24" spans="1:6" x14ac:dyDescent="0.25">
      <c r="A24" s="63"/>
      <c r="B24" s="84"/>
      <c r="C24" s="217"/>
    </row>
    <row r="25" spans="1:6" x14ac:dyDescent="0.25">
      <c r="A25" s="63"/>
      <c r="B25" s="84"/>
      <c r="C25" s="217"/>
    </row>
    <row r="26" spans="1:6" x14ac:dyDescent="0.25">
      <c r="A26" s="63"/>
      <c r="B26" s="85"/>
      <c r="C26" s="217"/>
    </row>
    <row r="27" spans="1:6" ht="15.75" x14ac:dyDescent="0.25">
      <c r="A27" s="63"/>
      <c r="B27" s="85"/>
      <c r="C27" s="217"/>
      <c r="E27" s="42"/>
    </row>
    <row r="28" spans="1:6" ht="15.75" x14ac:dyDescent="0.25">
      <c r="A28" s="63"/>
      <c r="B28" s="85" t="s">
        <v>86</v>
      </c>
      <c r="C28" s="217"/>
      <c r="E28" s="42"/>
    </row>
    <row r="29" spans="1:6" ht="15.75" x14ac:dyDescent="0.25">
      <c r="A29" s="63"/>
      <c r="B29" s="84"/>
      <c r="C29" s="217"/>
      <c r="E29" s="42"/>
    </row>
    <row r="30" spans="1:6" ht="15.75" x14ac:dyDescent="0.25">
      <c r="A30" s="63"/>
      <c r="B30" s="84"/>
      <c r="C30" s="217"/>
      <c r="E30" s="42"/>
    </row>
    <row r="31" spans="1:6" ht="15.75" x14ac:dyDescent="0.25">
      <c r="A31" s="63"/>
      <c r="B31" s="84"/>
      <c r="C31" s="217"/>
      <c r="E31" s="42"/>
    </row>
    <row r="32" spans="1:6" x14ac:dyDescent="0.25">
      <c r="A32" s="63"/>
      <c r="B32" s="63"/>
      <c r="C32" s="218"/>
    </row>
    <row r="33" spans="1:11" x14ac:dyDescent="0.25">
      <c r="A33" s="63"/>
      <c r="B33" s="63"/>
      <c r="C33" s="218"/>
    </row>
    <row r="34" spans="1:11" x14ac:dyDescent="0.25">
      <c r="A34" s="63"/>
      <c r="B34" s="63"/>
      <c r="C34" s="218"/>
    </row>
    <row r="35" spans="1:11" x14ac:dyDescent="0.25">
      <c r="A35" s="63"/>
      <c r="B35" s="63"/>
      <c r="C35" s="218"/>
    </row>
    <row r="36" spans="1:11" x14ac:dyDescent="0.25">
      <c r="A36" s="63"/>
      <c r="B36" s="63"/>
      <c r="C36" s="218"/>
    </row>
    <row r="37" spans="1:11" x14ac:dyDescent="0.25">
      <c r="A37" s="63"/>
      <c r="B37" s="63"/>
      <c r="C37" s="219"/>
    </row>
    <row r="38" spans="1:11" x14ac:dyDescent="0.25">
      <c r="A38" s="63"/>
      <c r="B38" s="63"/>
      <c r="C38" s="210"/>
    </row>
    <row r="39" spans="1:11" x14ac:dyDescent="0.25">
      <c r="B39" s="62"/>
      <c r="C39" s="220">
        <f>SUM(C9:C38)</f>
        <v>1324.8799999999999</v>
      </c>
      <c r="D39" s="59" t="s">
        <v>56</v>
      </c>
    </row>
    <row r="40" spans="1:11" x14ac:dyDescent="0.25">
      <c r="A40" s="62">
        <f>SUM(A9:A39)</f>
        <v>14</v>
      </c>
      <c r="B40" s="59" t="s">
        <v>57</v>
      </c>
    </row>
    <row r="41" spans="1:11" x14ac:dyDescent="0.25">
      <c r="B41" s="62">
        <f>C39/A40</f>
        <v>94.63428571428571</v>
      </c>
      <c r="C41" s="59" t="s">
        <v>58</v>
      </c>
    </row>
    <row r="42" spans="1:11" x14ac:dyDescent="0.25">
      <c r="D42" s="63">
        <v>100</v>
      </c>
      <c r="E42" s="59" t="s">
        <v>59</v>
      </c>
    </row>
    <row r="43" spans="1:11" x14ac:dyDescent="0.25">
      <c r="D43" s="65">
        <f>B41/D42</f>
        <v>0.94634285714285715</v>
      </c>
      <c r="E43" s="59" t="s">
        <v>60</v>
      </c>
    </row>
    <row r="45" spans="1:11" ht="24" customHeight="1" x14ac:dyDescent="0.25">
      <c r="A45" s="120" t="s">
        <v>402</v>
      </c>
    </row>
    <row r="46" spans="1:11" x14ac:dyDescent="0.25">
      <c r="A46" s="70"/>
      <c r="B46" s="70"/>
      <c r="C46" s="70"/>
      <c r="D46" s="71"/>
      <c r="E46" s="71"/>
      <c r="F46" s="71"/>
      <c r="G46" s="71"/>
      <c r="H46" s="71"/>
      <c r="I46" s="71"/>
      <c r="J46" s="71"/>
      <c r="K46" s="71"/>
    </row>
    <row r="47" spans="1:11" ht="21.75" customHeight="1" x14ac:dyDescent="0.25">
      <c r="A47" s="70"/>
      <c r="B47" s="185"/>
      <c r="C47" s="70"/>
      <c r="D47" s="71"/>
      <c r="E47" s="71"/>
      <c r="F47" s="71"/>
      <c r="G47" s="71"/>
      <c r="H47" s="71"/>
      <c r="I47" s="71"/>
      <c r="J47" s="71"/>
      <c r="K47" s="71"/>
    </row>
    <row r="48" spans="1:11" ht="20.25" customHeight="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51"/>
  <sheetViews>
    <sheetView topLeftCell="A34" workbookViewId="0">
      <selection activeCell="E24" sqref="E24"/>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175</v>
      </c>
    </row>
    <row r="2" spans="1:10" x14ac:dyDescent="0.25">
      <c r="B2" s="63">
        <v>10.199999999999999</v>
      </c>
      <c r="C2" s="59" t="s">
        <v>34</v>
      </c>
      <c r="E2" s="57" t="s">
        <v>176</v>
      </c>
    </row>
    <row r="3" spans="1:10" x14ac:dyDescent="0.25">
      <c r="B3" s="63" t="s">
        <v>181</v>
      </c>
      <c r="C3" s="59" t="s">
        <v>36</v>
      </c>
      <c r="E3" s="57" t="s">
        <v>86</v>
      </c>
    </row>
    <row r="4" spans="1:10" x14ac:dyDescent="0.25">
      <c r="B4" s="36" t="s">
        <v>37</v>
      </c>
      <c r="D4" s="37" t="s">
        <v>179</v>
      </c>
      <c r="E4" s="64"/>
      <c r="F4" s="64"/>
      <c r="G4" s="64"/>
      <c r="H4" s="64"/>
      <c r="I4" s="64"/>
      <c r="J4" s="64"/>
    </row>
    <row r="5" spans="1:10" x14ac:dyDescent="0.25">
      <c r="B5" s="39"/>
    </row>
    <row r="6" spans="1:10" x14ac:dyDescent="0.25">
      <c r="F6" s="37" t="s">
        <v>39</v>
      </c>
      <c r="G6" s="37"/>
      <c r="H6" s="37" t="s">
        <v>133</v>
      </c>
      <c r="I6" s="37"/>
      <c r="J6" s="37"/>
    </row>
    <row r="7" spans="1:10" ht="26.25" x14ac:dyDescent="0.25">
      <c r="A7" s="58" t="s">
        <v>31</v>
      </c>
      <c r="B7" s="58" t="s">
        <v>30</v>
      </c>
      <c r="C7" s="58" t="s">
        <v>32</v>
      </c>
    </row>
    <row r="8" spans="1:10" x14ac:dyDescent="0.25">
      <c r="B8" s="60" t="s">
        <v>41</v>
      </c>
      <c r="C8" s="56" t="s">
        <v>23</v>
      </c>
    </row>
    <row r="9" spans="1:10" x14ac:dyDescent="0.25">
      <c r="A9" s="63">
        <v>1</v>
      </c>
      <c r="B9" s="84">
        <v>1</v>
      </c>
      <c r="C9" s="56">
        <v>90</v>
      </c>
      <c r="E9" s="59" t="s">
        <v>42</v>
      </c>
      <c r="F9" s="59"/>
    </row>
    <row r="10" spans="1:10" x14ac:dyDescent="0.25">
      <c r="A10" s="63">
        <v>1</v>
      </c>
      <c r="B10" s="84">
        <v>2</v>
      </c>
      <c r="C10" s="56">
        <v>90</v>
      </c>
      <c r="E10" s="59" t="s">
        <v>43</v>
      </c>
      <c r="F10" s="59"/>
    </row>
    <row r="11" spans="1:10" x14ac:dyDescent="0.25">
      <c r="A11" s="63">
        <v>1</v>
      </c>
      <c r="B11" s="84">
        <v>3</v>
      </c>
      <c r="C11" s="56">
        <v>90</v>
      </c>
      <c r="E11" s="59" t="s">
        <v>44</v>
      </c>
      <c r="F11" s="59"/>
    </row>
    <row r="12" spans="1:10" x14ac:dyDescent="0.25">
      <c r="A12" s="63">
        <v>1</v>
      </c>
      <c r="B12" s="84">
        <v>4</v>
      </c>
      <c r="C12" s="56">
        <v>90</v>
      </c>
      <c r="E12" s="59"/>
      <c r="F12" s="59"/>
    </row>
    <row r="13" spans="1:10" x14ac:dyDescent="0.25">
      <c r="A13" s="63">
        <v>1</v>
      </c>
      <c r="B13" s="84">
        <v>5</v>
      </c>
      <c r="C13" s="56">
        <v>90</v>
      </c>
      <c r="E13" s="59" t="s">
        <v>45</v>
      </c>
      <c r="F13" s="59"/>
    </row>
    <row r="14" spans="1:10" x14ac:dyDescent="0.25">
      <c r="A14" s="63">
        <v>1</v>
      </c>
      <c r="B14" s="84">
        <v>6</v>
      </c>
      <c r="C14" s="56">
        <v>90</v>
      </c>
      <c r="E14" s="59" t="s">
        <v>46</v>
      </c>
      <c r="F14" s="59"/>
    </row>
    <row r="15" spans="1:10" x14ac:dyDescent="0.25">
      <c r="A15" s="63">
        <v>1</v>
      </c>
      <c r="B15" s="84">
        <v>7</v>
      </c>
      <c r="C15" s="56">
        <v>90</v>
      </c>
      <c r="E15" s="59" t="s">
        <v>47</v>
      </c>
      <c r="F15" s="59"/>
    </row>
    <row r="16" spans="1:10" x14ac:dyDescent="0.25">
      <c r="A16" s="63">
        <v>1</v>
      </c>
      <c r="B16" s="84">
        <v>8</v>
      </c>
      <c r="C16" s="56">
        <v>90</v>
      </c>
      <c r="E16" s="59" t="s">
        <v>48</v>
      </c>
      <c r="F16" s="59"/>
    </row>
    <row r="17" spans="1:6" x14ac:dyDescent="0.25">
      <c r="A17" s="63">
        <v>1</v>
      </c>
      <c r="B17" s="84">
        <v>9</v>
      </c>
      <c r="C17" s="56">
        <v>90</v>
      </c>
      <c r="E17" s="59" t="s">
        <v>49</v>
      </c>
      <c r="F17" s="59"/>
    </row>
    <row r="18" spans="1:6" x14ac:dyDescent="0.25">
      <c r="A18" s="63">
        <v>1</v>
      </c>
      <c r="B18" s="84">
        <v>10</v>
      </c>
      <c r="C18" s="56">
        <v>90</v>
      </c>
      <c r="E18" s="59" t="s">
        <v>50</v>
      </c>
      <c r="F18" s="59"/>
    </row>
    <row r="19" spans="1:6" x14ac:dyDescent="0.25">
      <c r="A19" s="63">
        <v>1</v>
      </c>
      <c r="B19" s="84">
        <v>11</v>
      </c>
      <c r="C19" s="56">
        <v>90</v>
      </c>
      <c r="E19" s="59" t="s">
        <v>51</v>
      </c>
      <c r="F19" s="59"/>
    </row>
    <row r="20" spans="1:6" x14ac:dyDescent="0.25">
      <c r="A20" s="63">
        <v>1</v>
      </c>
      <c r="B20" s="84">
        <v>12</v>
      </c>
      <c r="C20" s="56">
        <v>90</v>
      </c>
      <c r="E20" s="59" t="s">
        <v>52</v>
      </c>
    </row>
    <row r="21" spans="1:6" x14ac:dyDescent="0.25">
      <c r="A21" s="63">
        <v>1</v>
      </c>
      <c r="B21" s="84">
        <v>13</v>
      </c>
      <c r="C21" s="56">
        <v>90</v>
      </c>
      <c r="E21" s="59" t="s">
        <v>53</v>
      </c>
    </row>
    <row r="22" spans="1:6" x14ac:dyDescent="0.25">
      <c r="A22" s="63">
        <v>1</v>
      </c>
      <c r="B22" s="84">
        <v>14</v>
      </c>
      <c r="C22" s="56">
        <v>90</v>
      </c>
    </row>
    <row r="23" spans="1:6" x14ac:dyDescent="0.25">
      <c r="A23" s="63">
        <v>1</v>
      </c>
      <c r="B23" s="84">
        <v>15</v>
      </c>
      <c r="C23" s="56">
        <v>90</v>
      </c>
      <c r="E23" s="59" t="s">
        <v>54</v>
      </c>
    </row>
    <row r="24" spans="1:6" x14ac:dyDescent="0.25">
      <c r="A24" s="63">
        <v>1</v>
      </c>
      <c r="B24" s="84">
        <v>16</v>
      </c>
      <c r="C24" s="56">
        <v>90</v>
      </c>
      <c r="E24" s="59" t="s">
        <v>292</v>
      </c>
    </row>
    <row r="25" spans="1:6" x14ac:dyDescent="0.25">
      <c r="A25" s="63">
        <v>1</v>
      </c>
      <c r="B25" s="84">
        <v>17</v>
      </c>
      <c r="C25" s="56">
        <v>90</v>
      </c>
    </row>
    <row r="26" spans="1:6" x14ac:dyDescent="0.25">
      <c r="A26" s="63">
        <v>1</v>
      </c>
      <c r="B26" s="85">
        <v>18</v>
      </c>
      <c r="C26" s="56">
        <v>90</v>
      </c>
    </row>
    <row r="27" spans="1:6" ht="15.75" x14ac:dyDescent="0.25">
      <c r="A27" s="63">
        <v>1</v>
      </c>
      <c r="B27" s="85">
        <v>19</v>
      </c>
      <c r="C27" s="56">
        <v>90</v>
      </c>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C39" s="62">
        <f>SUM(C9:C38)</f>
        <v>1710</v>
      </c>
      <c r="D39" s="59" t="s">
        <v>56</v>
      </c>
    </row>
    <row r="40" spans="1:11" x14ac:dyDescent="0.25">
      <c r="A40" s="62">
        <f>SUM(A9:A39)</f>
        <v>19</v>
      </c>
      <c r="B40" s="59" t="s">
        <v>57</v>
      </c>
    </row>
    <row r="41" spans="1:11" x14ac:dyDescent="0.25">
      <c r="B41" s="62">
        <f>C39/A40</f>
        <v>90</v>
      </c>
      <c r="C41" s="59" t="s">
        <v>58</v>
      </c>
    </row>
    <row r="42" spans="1:11" x14ac:dyDescent="0.25">
      <c r="D42" s="63">
        <v>100</v>
      </c>
      <c r="E42" s="59" t="s">
        <v>59</v>
      </c>
    </row>
    <row r="43" spans="1:11" x14ac:dyDescent="0.25">
      <c r="D43" s="65">
        <f>B41/D42</f>
        <v>0.9</v>
      </c>
      <c r="E43" s="59" t="s">
        <v>60</v>
      </c>
    </row>
    <row r="45" spans="1:11" ht="24" customHeight="1" x14ac:dyDescent="0.25">
      <c r="A45" s="120" t="s">
        <v>402</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2"/>
  <sheetViews>
    <sheetView topLeftCell="A43" workbookViewId="0">
      <selection activeCell="H36" sqref="H36"/>
    </sheetView>
  </sheetViews>
  <sheetFormatPr defaultColWidth="9.140625" defaultRowHeight="15" x14ac:dyDescent="0.25"/>
  <cols>
    <col min="1" max="2" width="9.140625" style="57"/>
    <col min="3" max="3" width="10.7109375" style="57" customWidth="1"/>
    <col min="4" max="4" width="9.7109375" style="57" customWidth="1"/>
    <col min="5" max="16384" width="9.140625" style="57"/>
  </cols>
  <sheetData>
    <row r="1" spans="1:10" ht="21" x14ac:dyDescent="0.35">
      <c r="A1" s="61" t="s">
        <v>412</v>
      </c>
      <c r="B1" s="59"/>
      <c r="C1" s="59"/>
    </row>
    <row r="2" spans="1:10" x14ac:dyDescent="0.25">
      <c r="A2" s="59"/>
      <c r="B2" s="63">
        <v>10.3</v>
      </c>
      <c r="C2" s="59" t="s">
        <v>34</v>
      </c>
      <c r="D2" s="286" t="s">
        <v>551</v>
      </c>
      <c r="E2" s="286"/>
    </row>
    <row r="3" spans="1:10" x14ac:dyDescent="0.25">
      <c r="A3" s="59"/>
      <c r="B3" s="63" t="s">
        <v>552</v>
      </c>
      <c r="C3" s="59" t="s">
        <v>36</v>
      </c>
      <c r="D3" s="493" t="s">
        <v>517</v>
      </c>
      <c r="E3" s="493"/>
    </row>
    <row r="4" spans="1:10" x14ac:dyDescent="0.25">
      <c r="A4" s="59"/>
      <c r="B4" s="36" t="s">
        <v>37</v>
      </c>
      <c r="C4" s="59"/>
      <c r="D4" s="37" t="s">
        <v>464</v>
      </c>
      <c r="E4" s="64"/>
      <c r="F4" s="64"/>
      <c r="G4" s="64"/>
      <c r="H4" s="64"/>
      <c r="I4" s="64"/>
      <c r="J4" s="64"/>
    </row>
    <row r="5" spans="1:10" x14ac:dyDescent="0.25">
      <c r="A5" s="59"/>
      <c r="B5" s="39"/>
      <c r="C5" s="59"/>
    </row>
    <row r="6" spans="1:10" x14ac:dyDescent="0.25">
      <c r="A6" s="59"/>
      <c r="B6" s="59"/>
      <c r="C6" s="59"/>
      <c r="F6" s="37" t="s">
        <v>39</v>
      </c>
      <c r="G6" s="37"/>
      <c r="H6" s="37" t="s">
        <v>460</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82">
        <v>93</v>
      </c>
      <c r="E9" s="59" t="s">
        <v>42</v>
      </c>
      <c r="F9" s="59"/>
    </row>
    <row r="10" spans="1:10" x14ac:dyDescent="0.25">
      <c r="A10" s="63">
        <v>1</v>
      </c>
      <c r="B10" s="84"/>
      <c r="C10" s="82">
        <v>85</v>
      </c>
      <c r="E10" s="59" t="s">
        <v>43</v>
      </c>
      <c r="F10" s="59"/>
    </row>
    <row r="11" spans="1:10" x14ac:dyDescent="0.25">
      <c r="A11" s="63">
        <v>1</v>
      </c>
      <c r="B11" s="84"/>
      <c r="C11" s="82">
        <v>88</v>
      </c>
      <c r="E11" s="59" t="s">
        <v>44</v>
      </c>
      <c r="F11" s="59"/>
    </row>
    <row r="12" spans="1:10" x14ac:dyDescent="0.25">
      <c r="A12" s="63">
        <v>1</v>
      </c>
      <c r="B12" s="84"/>
      <c r="C12" s="82">
        <v>91</v>
      </c>
      <c r="E12" s="59"/>
      <c r="F12" s="59"/>
    </row>
    <row r="13" spans="1:10" x14ac:dyDescent="0.25">
      <c r="A13" s="63">
        <v>1</v>
      </c>
      <c r="B13" s="84"/>
      <c r="C13" s="82">
        <v>85</v>
      </c>
      <c r="E13" s="59" t="s">
        <v>45</v>
      </c>
      <c r="F13" s="59"/>
    </row>
    <row r="14" spans="1:10" x14ac:dyDescent="0.25">
      <c r="A14" s="63">
        <v>1</v>
      </c>
      <c r="B14" s="84"/>
      <c r="C14" s="82">
        <v>93</v>
      </c>
      <c r="E14" s="59" t="s">
        <v>46</v>
      </c>
      <c r="F14" s="59"/>
    </row>
    <row r="15" spans="1:10" x14ac:dyDescent="0.25">
      <c r="A15" s="63">
        <v>1</v>
      </c>
      <c r="B15" s="84"/>
      <c r="C15" s="82">
        <v>91</v>
      </c>
      <c r="E15" s="59" t="s">
        <v>47</v>
      </c>
      <c r="F15" s="59"/>
    </row>
    <row r="16" spans="1:10" x14ac:dyDescent="0.25">
      <c r="A16" s="63">
        <v>1</v>
      </c>
      <c r="B16" s="84"/>
      <c r="C16" s="82">
        <v>81</v>
      </c>
      <c r="E16" s="59" t="s">
        <v>48</v>
      </c>
      <c r="F16" s="59"/>
    </row>
    <row r="17" spans="1:6" x14ac:dyDescent="0.25">
      <c r="A17" s="63">
        <v>1</v>
      </c>
      <c r="B17" s="84"/>
      <c r="C17" s="82">
        <v>91</v>
      </c>
      <c r="E17" s="59" t="s">
        <v>49</v>
      </c>
      <c r="F17" s="59"/>
    </row>
    <row r="18" spans="1:6" x14ac:dyDescent="0.25">
      <c r="A18" s="63">
        <v>1</v>
      </c>
      <c r="B18" s="84"/>
      <c r="C18" s="82">
        <v>81</v>
      </c>
      <c r="E18" s="59" t="s">
        <v>50</v>
      </c>
      <c r="F18" s="59"/>
    </row>
    <row r="19" spans="1:6" x14ac:dyDescent="0.25">
      <c r="A19" s="63">
        <v>1</v>
      </c>
      <c r="B19" s="84"/>
      <c r="C19" s="82">
        <v>85</v>
      </c>
      <c r="E19" s="59" t="s">
        <v>51</v>
      </c>
      <c r="F19" s="59"/>
    </row>
    <row r="20" spans="1:6" x14ac:dyDescent="0.25">
      <c r="A20" s="63">
        <v>1</v>
      </c>
      <c r="B20" s="84"/>
      <c r="C20" s="82">
        <v>91</v>
      </c>
      <c r="E20" s="59" t="s">
        <v>52</v>
      </c>
    </row>
    <row r="21" spans="1:6" x14ac:dyDescent="0.25">
      <c r="A21" s="63">
        <v>1</v>
      </c>
      <c r="B21" s="84"/>
      <c r="C21" s="82">
        <v>96</v>
      </c>
      <c r="E21" s="59" t="s">
        <v>53</v>
      </c>
    </row>
    <row r="22" spans="1:6" x14ac:dyDescent="0.25">
      <c r="A22" s="63"/>
      <c r="B22" s="84"/>
      <c r="C22" s="82"/>
      <c r="E22" s="59" t="s">
        <v>411</v>
      </c>
    </row>
    <row r="23" spans="1:6" x14ac:dyDescent="0.25">
      <c r="A23" s="63"/>
      <c r="B23" s="84"/>
      <c r="C23" s="82"/>
      <c r="E23" s="59"/>
    </row>
    <row r="24" spans="1:6" x14ac:dyDescent="0.25">
      <c r="A24" s="63"/>
      <c r="B24" s="84"/>
      <c r="C24" s="82"/>
    </row>
    <row r="25" spans="1:6" x14ac:dyDescent="0.25">
      <c r="A25" s="63"/>
      <c r="B25" s="84"/>
      <c r="C25" s="82"/>
    </row>
    <row r="26" spans="1:6" x14ac:dyDescent="0.25">
      <c r="A26" s="63"/>
      <c r="B26" s="85"/>
      <c r="C26" s="82"/>
    </row>
    <row r="27" spans="1:6" ht="15.75" x14ac:dyDescent="0.25">
      <c r="A27" s="63"/>
      <c r="B27" s="85"/>
      <c r="C27" s="82"/>
      <c r="E27" s="42"/>
    </row>
    <row r="28" spans="1:6" ht="15.75" x14ac:dyDescent="0.25">
      <c r="A28" s="63"/>
      <c r="B28" s="85"/>
      <c r="C28" s="82"/>
      <c r="E28" s="42"/>
    </row>
    <row r="29" spans="1:6" ht="15.75" x14ac:dyDescent="0.25">
      <c r="A29" s="63"/>
      <c r="B29" s="84"/>
      <c r="C29" s="67"/>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3"/>
    </row>
    <row r="39" spans="1:10" x14ac:dyDescent="0.25">
      <c r="A39" s="59"/>
      <c r="B39" s="62"/>
      <c r="C39" s="62">
        <f>SUM(C9:C38)</f>
        <v>1151</v>
      </c>
      <c r="D39" s="59" t="s">
        <v>56</v>
      </c>
    </row>
    <row r="40" spans="1:10" x14ac:dyDescent="0.25">
      <c r="A40" s="62">
        <f>SUM(A9:A39)</f>
        <v>13</v>
      </c>
      <c r="B40" s="59" t="s">
        <v>57</v>
      </c>
      <c r="C40" s="59"/>
    </row>
    <row r="41" spans="1:10" x14ac:dyDescent="0.25">
      <c r="A41" s="59"/>
      <c r="B41" s="62">
        <f>C39/A40</f>
        <v>88.538461538461533</v>
      </c>
      <c r="C41" s="59" t="s">
        <v>58</v>
      </c>
    </row>
    <row r="42" spans="1:10" x14ac:dyDescent="0.25">
      <c r="A42" s="59"/>
      <c r="B42" s="59"/>
      <c r="C42" s="59"/>
      <c r="D42" s="63">
        <v>100</v>
      </c>
      <c r="E42" s="59" t="s">
        <v>59</v>
      </c>
    </row>
    <row r="43" spans="1:10" x14ac:dyDescent="0.25">
      <c r="A43" s="59"/>
      <c r="B43" s="59"/>
      <c r="C43" s="59"/>
      <c r="D43" s="65">
        <f>B41/D42</f>
        <v>0.88538461538461533</v>
      </c>
      <c r="E43" s="59" t="s">
        <v>60</v>
      </c>
    </row>
    <row r="44" spans="1:10" x14ac:dyDescent="0.25">
      <c r="A44" s="59"/>
      <c r="B44" s="59"/>
      <c r="C44" s="59"/>
    </row>
    <row r="45" spans="1:10" ht="15.75" x14ac:dyDescent="0.25">
      <c r="A45" s="120" t="s">
        <v>402</v>
      </c>
      <c r="B45" s="59"/>
      <c r="C45" s="59"/>
    </row>
    <row r="46" spans="1:10" x14ac:dyDescent="0.25">
      <c r="A46" s="70"/>
      <c r="B46" s="70"/>
      <c r="C46" s="70"/>
      <c r="D46" s="71"/>
      <c r="E46" s="71"/>
      <c r="F46" s="71"/>
      <c r="G46" s="71"/>
      <c r="H46" s="71"/>
      <c r="I46" s="71"/>
      <c r="J46" s="71"/>
    </row>
    <row r="47" spans="1:10" x14ac:dyDescent="0.25">
      <c r="A47" s="70"/>
      <c r="B47" s="185"/>
      <c r="C47" s="70"/>
      <c r="D47" s="71"/>
      <c r="E47" s="71"/>
      <c r="F47" s="71"/>
      <c r="G47" s="71"/>
      <c r="H47" s="71"/>
      <c r="I47" s="71"/>
      <c r="J47" s="71"/>
    </row>
    <row r="48" spans="1:10" x14ac:dyDescent="0.25">
      <c r="A48" s="70"/>
      <c r="B48" s="70"/>
      <c r="C48" s="70"/>
      <c r="D48" s="71"/>
      <c r="E48" s="71"/>
      <c r="F48" s="71"/>
      <c r="G48" s="71"/>
      <c r="H48" s="71"/>
      <c r="I48" s="71"/>
      <c r="J48" s="71"/>
    </row>
    <row r="49" spans="1:10" x14ac:dyDescent="0.25">
      <c r="A49" s="70"/>
      <c r="B49" s="70"/>
      <c r="C49" s="70"/>
      <c r="D49" s="71"/>
      <c r="E49" s="71"/>
      <c r="F49" s="71"/>
      <c r="G49" s="71"/>
      <c r="H49" s="71"/>
      <c r="I49" s="71"/>
      <c r="J49" s="71"/>
    </row>
    <row r="50" spans="1:10" x14ac:dyDescent="0.25">
      <c r="B50" s="1"/>
      <c r="E50" s="1"/>
      <c r="F50" s="1"/>
      <c r="G50" s="1"/>
      <c r="H50" s="1"/>
      <c r="I50" s="1"/>
      <c r="J50" s="186"/>
    </row>
    <row r="51" spans="1:10" x14ac:dyDescent="0.25">
      <c r="B51" s="1"/>
      <c r="E51" s="1"/>
      <c r="F51" s="1"/>
      <c r="G51" s="1"/>
      <c r="H51" s="1"/>
      <c r="I51" s="1"/>
      <c r="J51" s="1"/>
    </row>
    <row r="52" spans="1:10" x14ac:dyDescent="0.25">
      <c r="B52" s="1"/>
      <c r="E52" s="1"/>
      <c r="F52" s="1"/>
      <c r="G52" s="1"/>
      <c r="H52" s="1"/>
      <c r="I52" s="1"/>
      <c r="J52" s="1"/>
    </row>
  </sheetData>
  <mergeCells count="1">
    <mergeCell ref="D3:E3"/>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271361" r:id="rId4">
          <objectPr defaultSize="0" r:id="rId5">
            <anchor moveWithCells="1">
              <from>
                <xdr:col>1</xdr:col>
                <xdr:colOff>0</xdr:colOff>
                <xdr:row>46</xdr:row>
                <xdr:rowOff>0</xdr:rowOff>
              </from>
              <to>
                <xdr:col>11</xdr:col>
                <xdr:colOff>76200</xdr:colOff>
                <xdr:row>52</xdr:row>
                <xdr:rowOff>85725</xdr:rowOff>
              </to>
            </anchor>
          </objectPr>
        </oleObject>
      </mc:Choice>
      <mc:Fallback>
        <oleObject progId="Word.Document.12" shapeId="271361" r:id="rId4"/>
      </mc:Fallback>
    </mc:AlternateContent>
  </oleObjec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J52"/>
  <sheetViews>
    <sheetView topLeftCell="A40" workbookViewId="0"/>
  </sheetViews>
  <sheetFormatPr defaultColWidth="9.140625" defaultRowHeight="15" x14ac:dyDescent="0.25"/>
  <cols>
    <col min="1" max="2" width="9.140625" style="57"/>
    <col min="3" max="3" width="10.7109375" style="57" customWidth="1"/>
    <col min="4" max="4" width="9.7109375" style="57" customWidth="1"/>
    <col min="5" max="16384" width="9.140625" style="57"/>
  </cols>
  <sheetData>
    <row r="1" spans="1:10" ht="21" x14ac:dyDescent="0.35">
      <c r="A1" s="61" t="s">
        <v>412</v>
      </c>
      <c r="B1" s="59"/>
      <c r="C1" s="59"/>
    </row>
    <row r="2" spans="1:10" x14ac:dyDescent="0.25">
      <c r="A2" s="59"/>
      <c r="B2" s="63">
        <v>10.3</v>
      </c>
      <c r="C2" s="59" t="s">
        <v>34</v>
      </c>
      <c r="D2" s="238" t="s">
        <v>489</v>
      </c>
      <c r="E2" s="238"/>
    </row>
    <row r="3" spans="1:10" x14ac:dyDescent="0.25">
      <c r="A3" s="59"/>
      <c r="B3" s="63" t="s">
        <v>79</v>
      </c>
      <c r="C3" s="59" t="s">
        <v>36</v>
      </c>
      <c r="D3" s="493" t="s">
        <v>429</v>
      </c>
      <c r="E3" s="493"/>
    </row>
    <row r="4" spans="1:10" x14ac:dyDescent="0.25">
      <c r="A4" s="59"/>
      <c r="B4" s="36" t="s">
        <v>37</v>
      </c>
      <c r="C4" s="59"/>
      <c r="D4" s="37" t="s">
        <v>38</v>
      </c>
      <c r="E4" s="64"/>
      <c r="F4" s="64"/>
      <c r="G4" s="64"/>
      <c r="H4" s="64"/>
      <c r="I4" s="64"/>
      <c r="J4" s="64"/>
    </row>
    <row r="5" spans="1:10" x14ac:dyDescent="0.25">
      <c r="A5" s="59"/>
      <c r="B5" s="39"/>
      <c r="C5" s="59"/>
    </row>
    <row r="6" spans="1:10" x14ac:dyDescent="0.25">
      <c r="A6" s="59"/>
      <c r="B6" s="59"/>
      <c r="C6" s="59"/>
      <c r="F6" s="37" t="s">
        <v>39</v>
      </c>
      <c r="G6" s="37"/>
      <c r="H6" s="37" t="s">
        <v>435</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v>1</v>
      </c>
      <c r="C9" s="82">
        <v>0</v>
      </c>
      <c r="E9" s="59" t="s">
        <v>42</v>
      </c>
      <c r="F9" s="59"/>
    </row>
    <row r="10" spans="1:10" x14ac:dyDescent="0.25">
      <c r="A10" s="63">
        <v>1</v>
      </c>
      <c r="B10" s="84">
        <v>2</v>
      </c>
      <c r="C10" s="82">
        <v>75</v>
      </c>
      <c r="E10" s="59" t="s">
        <v>43</v>
      </c>
      <c r="F10" s="59"/>
    </row>
    <row r="11" spans="1:10" x14ac:dyDescent="0.25">
      <c r="A11" s="63">
        <v>1</v>
      </c>
      <c r="B11" s="84">
        <v>3</v>
      </c>
      <c r="C11" s="82">
        <v>95</v>
      </c>
      <c r="E11" s="59" t="s">
        <v>44</v>
      </c>
      <c r="F11" s="59"/>
    </row>
    <row r="12" spans="1:10" x14ac:dyDescent="0.25">
      <c r="A12" s="63">
        <v>1</v>
      </c>
      <c r="B12" s="84">
        <v>4</v>
      </c>
      <c r="C12" s="82">
        <v>100</v>
      </c>
      <c r="E12" s="59"/>
      <c r="F12" s="59"/>
    </row>
    <row r="13" spans="1:10" x14ac:dyDescent="0.25">
      <c r="A13" s="63">
        <v>1</v>
      </c>
      <c r="B13" s="84">
        <v>5</v>
      </c>
      <c r="C13" s="82">
        <v>100</v>
      </c>
      <c r="E13" s="59" t="s">
        <v>45</v>
      </c>
      <c r="F13" s="59"/>
    </row>
    <row r="14" spans="1:10" x14ac:dyDescent="0.25">
      <c r="A14" s="63">
        <v>1</v>
      </c>
      <c r="B14" s="84">
        <v>6</v>
      </c>
      <c r="C14" s="82">
        <v>80</v>
      </c>
      <c r="E14" s="59" t="s">
        <v>46</v>
      </c>
      <c r="F14" s="59"/>
    </row>
    <row r="15" spans="1:10" x14ac:dyDescent="0.25">
      <c r="A15" s="63">
        <v>1</v>
      </c>
      <c r="B15" s="84">
        <v>7</v>
      </c>
      <c r="C15" s="82">
        <v>80</v>
      </c>
      <c r="E15" s="59" t="s">
        <v>47</v>
      </c>
      <c r="F15" s="59"/>
    </row>
    <row r="16" spans="1:10" x14ac:dyDescent="0.25">
      <c r="A16" s="63">
        <v>1</v>
      </c>
      <c r="B16" s="84">
        <v>8</v>
      </c>
      <c r="C16" s="82">
        <v>100</v>
      </c>
      <c r="E16" s="59" t="s">
        <v>48</v>
      </c>
      <c r="F16" s="59"/>
    </row>
    <row r="17" spans="1:6" x14ac:dyDescent="0.25">
      <c r="A17" s="63">
        <v>1</v>
      </c>
      <c r="B17" s="84">
        <v>9</v>
      </c>
      <c r="C17" s="82">
        <v>80</v>
      </c>
      <c r="E17" s="59" t="s">
        <v>49</v>
      </c>
      <c r="F17" s="59"/>
    </row>
    <row r="18" spans="1:6" x14ac:dyDescent="0.25">
      <c r="A18" s="63">
        <v>1</v>
      </c>
      <c r="B18" s="84">
        <v>10</v>
      </c>
      <c r="C18" s="82">
        <v>100</v>
      </c>
      <c r="E18" s="59" t="s">
        <v>50</v>
      </c>
      <c r="F18" s="59"/>
    </row>
    <row r="19" spans="1:6" x14ac:dyDescent="0.25">
      <c r="A19" s="63">
        <v>1</v>
      </c>
      <c r="B19" s="84">
        <v>11</v>
      </c>
      <c r="C19" s="82">
        <v>95</v>
      </c>
      <c r="E19" s="59" t="s">
        <v>51</v>
      </c>
      <c r="F19" s="59"/>
    </row>
    <row r="20" spans="1:6" x14ac:dyDescent="0.25">
      <c r="A20" s="63">
        <v>1</v>
      </c>
      <c r="B20" s="84">
        <v>12</v>
      </c>
      <c r="C20" s="82">
        <v>100</v>
      </c>
      <c r="E20" s="59" t="s">
        <v>52</v>
      </c>
    </row>
    <row r="21" spans="1:6" x14ac:dyDescent="0.25">
      <c r="A21" s="63">
        <v>1</v>
      </c>
      <c r="B21" s="84">
        <v>13</v>
      </c>
      <c r="C21" s="82">
        <v>100</v>
      </c>
      <c r="E21" s="59" t="s">
        <v>53</v>
      </c>
    </row>
    <row r="22" spans="1:6" x14ac:dyDescent="0.25">
      <c r="A22" s="63">
        <v>1</v>
      </c>
      <c r="B22" s="84">
        <v>14</v>
      </c>
      <c r="C22" s="82">
        <v>100</v>
      </c>
      <c r="E22" s="59" t="s">
        <v>411</v>
      </c>
    </row>
    <row r="23" spans="1:6" x14ac:dyDescent="0.25">
      <c r="A23" s="63">
        <v>1</v>
      </c>
      <c r="B23" s="84">
        <v>15</v>
      </c>
      <c r="C23" s="82">
        <v>100</v>
      </c>
      <c r="E23" s="59"/>
    </row>
    <row r="24" spans="1:6" x14ac:dyDescent="0.25">
      <c r="A24" s="63">
        <v>1</v>
      </c>
      <c r="B24" s="84">
        <v>16</v>
      </c>
      <c r="C24" s="82">
        <v>100</v>
      </c>
    </row>
    <row r="25" spans="1:6" x14ac:dyDescent="0.25">
      <c r="A25" s="63">
        <v>1</v>
      </c>
      <c r="B25" s="84">
        <v>17</v>
      </c>
      <c r="C25" s="82">
        <v>100</v>
      </c>
    </row>
    <row r="26" spans="1:6" x14ac:dyDescent="0.25">
      <c r="A26" s="63">
        <v>1</v>
      </c>
      <c r="B26" s="85">
        <v>18</v>
      </c>
      <c r="C26" s="82">
        <v>100</v>
      </c>
    </row>
    <row r="27" spans="1:6" ht="15.75" x14ac:dyDescent="0.25">
      <c r="A27" s="63">
        <v>1</v>
      </c>
      <c r="B27" s="85">
        <v>19</v>
      </c>
      <c r="C27" s="82">
        <v>85</v>
      </c>
      <c r="E27" s="42"/>
    </row>
    <row r="28" spans="1:6" ht="15.75" x14ac:dyDescent="0.25">
      <c r="A28" s="63">
        <v>1</v>
      </c>
      <c r="B28" s="85">
        <v>20</v>
      </c>
      <c r="C28" s="82">
        <v>95</v>
      </c>
      <c r="E28" s="42"/>
    </row>
    <row r="29" spans="1:6" ht="15.75" x14ac:dyDescent="0.25">
      <c r="A29" s="63">
        <v>1</v>
      </c>
      <c r="B29" s="84">
        <v>21</v>
      </c>
      <c r="C29" s="67">
        <v>75</v>
      </c>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3"/>
    </row>
    <row r="39" spans="1:10" x14ac:dyDescent="0.25">
      <c r="A39" s="59"/>
      <c r="B39" s="62"/>
      <c r="C39" s="62">
        <f>SUM(C9:C38)</f>
        <v>1860</v>
      </c>
      <c r="D39" s="59" t="s">
        <v>56</v>
      </c>
    </row>
    <row r="40" spans="1:10" x14ac:dyDescent="0.25">
      <c r="A40" s="62">
        <f>SUM(A9:A39)</f>
        <v>21</v>
      </c>
      <c r="B40" s="59" t="s">
        <v>57</v>
      </c>
      <c r="C40" s="59"/>
    </row>
    <row r="41" spans="1:10" x14ac:dyDescent="0.25">
      <c r="A41" s="59"/>
      <c r="B41" s="62">
        <f>C39/A40</f>
        <v>88.571428571428569</v>
      </c>
      <c r="C41" s="59" t="s">
        <v>58</v>
      </c>
    </row>
    <row r="42" spans="1:10" x14ac:dyDescent="0.25">
      <c r="A42" s="59"/>
      <c r="B42" s="59"/>
      <c r="C42" s="59"/>
      <c r="D42" s="63">
        <v>100</v>
      </c>
      <c r="E42" s="59" t="s">
        <v>59</v>
      </c>
    </row>
    <row r="43" spans="1:10" x14ac:dyDescent="0.25">
      <c r="A43" s="59"/>
      <c r="B43" s="59"/>
      <c r="C43" s="59"/>
      <c r="D43" s="65">
        <f>B41/D42</f>
        <v>0.88571428571428568</v>
      </c>
      <c r="E43" s="59" t="s">
        <v>60</v>
      </c>
    </row>
    <row r="44" spans="1:10" x14ac:dyDescent="0.25">
      <c r="A44" s="59"/>
      <c r="B44" s="59"/>
      <c r="C44" s="59"/>
    </row>
    <row r="45" spans="1:10" ht="15.75" x14ac:dyDescent="0.25">
      <c r="A45" s="120" t="s">
        <v>402</v>
      </c>
      <c r="B45" s="59"/>
      <c r="C45" s="59"/>
    </row>
    <row r="46" spans="1:10" x14ac:dyDescent="0.25">
      <c r="A46" s="70"/>
      <c r="B46" s="70"/>
      <c r="C46" s="70"/>
      <c r="D46" s="71"/>
      <c r="E46" s="71"/>
      <c r="F46" s="71"/>
      <c r="G46" s="71"/>
      <c r="H46" s="71"/>
      <c r="I46" s="71"/>
      <c r="J46" s="71"/>
    </row>
    <row r="47" spans="1:10" x14ac:dyDescent="0.25">
      <c r="A47" s="70"/>
      <c r="B47" s="185"/>
      <c r="C47" s="70"/>
      <c r="D47" s="71"/>
      <c r="E47" s="71"/>
      <c r="F47" s="71"/>
      <c r="G47" s="71"/>
      <c r="H47" s="71"/>
      <c r="I47" s="71"/>
      <c r="J47" s="71"/>
    </row>
    <row r="48" spans="1:10" x14ac:dyDescent="0.25">
      <c r="A48" s="70"/>
      <c r="B48" s="70"/>
      <c r="C48" s="70"/>
      <c r="D48" s="71"/>
      <c r="E48" s="71"/>
      <c r="F48" s="71"/>
      <c r="G48" s="71"/>
      <c r="H48" s="71"/>
      <c r="I48" s="71"/>
      <c r="J48" s="71"/>
    </row>
    <row r="49" spans="1:10" x14ac:dyDescent="0.25">
      <c r="A49" s="70"/>
      <c r="B49" s="70"/>
      <c r="C49" s="70"/>
      <c r="D49" s="71"/>
      <c r="E49" s="71"/>
      <c r="F49" s="71"/>
      <c r="G49" s="71"/>
      <c r="H49" s="71"/>
      <c r="I49" s="71"/>
      <c r="J49" s="71"/>
    </row>
    <row r="50" spans="1:10" x14ac:dyDescent="0.25">
      <c r="B50" s="1"/>
      <c r="E50" s="1"/>
      <c r="F50" s="1"/>
      <c r="G50" s="1"/>
      <c r="H50" s="1"/>
      <c r="I50" s="1"/>
      <c r="J50" s="186"/>
    </row>
    <row r="51" spans="1:10" x14ac:dyDescent="0.25">
      <c r="B51" s="1"/>
      <c r="E51" s="1"/>
      <c r="F51" s="1"/>
      <c r="G51" s="1"/>
      <c r="H51" s="1"/>
      <c r="I51" s="1"/>
      <c r="J51" s="1"/>
    </row>
    <row r="52" spans="1:10" x14ac:dyDescent="0.25">
      <c r="B52" s="1"/>
      <c r="E52" s="1"/>
      <c r="F52" s="1"/>
      <c r="G52" s="1"/>
      <c r="H52" s="1"/>
      <c r="I52" s="1"/>
      <c r="J52" s="1"/>
    </row>
  </sheetData>
  <mergeCells count="1">
    <mergeCell ref="D3:E3"/>
  </mergeCells>
  <pageMargins left="0.7" right="0.7" top="0.75" bottom="0.75" header="0.3" footer="0.3"/>
  <pageSetup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K52"/>
  <sheetViews>
    <sheetView topLeftCell="A28" zoomScale="70" zoomScaleNormal="70" workbookViewId="0">
      <selection activeCell="N46" sqref="N46"/>
    </sheetView>
  </sheetViews>
  <sheetFormatPr defaultRowHeight="15" x14ac:dyDescent="0.25"/>
  <cols>
    <col min="3" max="3" width="15.42578125" customWidth="1"/>
    <col min="4" max="4" width="15.28515625" customWidth="1"/>
  </cols>
  <sheetData>
    <row r="1" spans="1:11" ht="18.75" x14ac:dyDescent="0.3">
      <c r="A1" s="102" t="s">
        <v>95</v>
      </c>
      <c r="B1" s="1"/>
      <c r="C1" s="57"/>
      <c r="D1" s="57"/>
      <c r="E1" s="1"/>
      <c r="F1" s="1"/>
      <c r="G1" s="1"/>
      <c r="H1" s="1"/>
      <c r="I1" s="1"/>
      <c r="J1" s="1"/>
      <c r="K1" s="57"/>
    </row>
    <row r="2" spans="1:11" ht="18.75" x14ac:dyDescent="0.3">
      <c r="A2" s="102" t="s">
        <v>96</v>
      </c>
      <c r="B2" s="1"/>
      <c r="C2" s="57"/>
      <c r="D2" s="57"/>
      <c r="E2" s="1"/>
      <c r="F2" s="1"/>
      <c r="G2" s="1"/>
      <c r="H2" s="1"/>
      <c r="I2" s="1"/>
      <c r="J2" s="1"/>
      <c r="K2" s="57"/>
    </row>
    <row r="3" spans="1:11" x14ac:dyDescent="0.25">
      <c r="A3" s="57" t="s">
        <v>97</v>
      </c>
      <c r="B3" s="1"/>
      <c r="C3" s="57" t="s">
        <v>98</v>
      </c>
      <c r="D3" s="57"/>
      <c r="E3" s="1"/>
      <c r="F3" s="1"/>
      <c r="G3" s="1"/>
      <c r="H3" s="1"/>
      <c r="I3" s="1"/>
      <c r="J3" s="1"/>
      <c r="K3" s="57"/>
    </row>
    <row r="4" spans="1:11" x14ac:dyDescent="0.25">
      <c r="A4" s="57"/>
      <c r="B4" s="1"/>
      <c r="C4" s="57"/>
      <c r="D4" s="57"/>
      <c r="E4" s="1"/>
      <c r="F4" s="1"/>
      <c r="G4" s="1"/>
      <c r="H4" s="1"/>
      <c r="I4" s="1"/>
      <c r="J4" s="1"/>
      <c r="K4" s="57"/>
    </row>
    <row r="5" spans="1:11" x14ac:dyDescent="0.25">
      <c r="A5" s="57"/>
      <c r="B5" s="1"/>
      <c r="C5" s="57"/>
      <c r="D5" s="57"/>
      <c r="E5" s="1"/>
      <c r="F5" s="1" t="s">
        <v>99</v>
      </c>
      <c r="G5" s="1" t="s">
        <v>100</v>
      </c>
      <c r="H5" s="1" t="s">
        <v>101</v>
      </c>
      <c r="I5" s="1" t="s">
        <v>102</v>
      </c>
      <c r="J5" s="1" t="s">
        <v>103</v>
      </c>
      <c r="K5" s="57"/>
    </row>
    <row r="6" spans="1:11" x14ac:dyDescent="0.25">
      <c r="A6" s="103" t="s">
        <v>104</v>
      </c>
      <c r="B6" s="104">
        <v>1</v>
      </c>
      <c r="C6" s="103" t="s">
        <v>105</v>
      </c>
      <c r="D6" s="103" t="s">
        <v>106</v>
      </c>
      <c r="E6" s="104">
        <v>2</v>
      </c>
      <c r="F6" s="104">
        <v>1</v>
      </c>
      <c r="G6" s="104">
        <v>1</v>
      </c>
      <c r="H6" s="104">
        <v>1</v>
      </c>
      <c r="I6" s="104">
        <v>1</v>
      </c>
      <c r="J6" s="104">
        <v>1</v>
      </c>
      <c r="K6" s="57"/>
    </row>
    <row r="7" spans="1:11" x14ac:dyDescent="0.25">
      <c r="A7" s="105"/>
      <c r="B7" s="106"/>
      <c r="C7" s="105"/>
      <c r="D7" s="105" t="s">
        <v>107</v>
      </c>
      <c r="E7" s="106"/>
      <c r="F7" s="106">
        <v>1</v>
      </c>
      <c r="G7" s="106">
        <v>1</v>
      </c>
      <c r="H7" s="106">
        <v>1</v>
      </c>
      <c r="I7" s="106">
        <v>1</v>
      </c>
      <c r="J7" s="106">
        <v>1</v>
      </c>
      <c r="K7" s="57"/>
    </row>
    <row r="8" spans="1:11" x14ac:dyDescent="0.25">
      <c r="A8" s="57"/>
      <c r="B8" s="1"/>
      <c r="C8" s="57"/>
      <c r="D8" s="57"/>
      <c r="E8" s="1"/>
      <c r="F8" s="1"/>
      <c r="G8" s="1"/>
      <c r="H8" s="1"/>
      <c r="I8" s="1"/>
      <c r="J8" s="1"/>
      <c r="K8" s="57"/>
    </row>
    <row r="9" spans="1:11" x14ac:dyDescent="0.25">
      <c r="A9" s="103" t="s">
        <v>104</v>
      </c>
      <c r="B9" s="104">
        <v>2</v>
      </c>
      <c r="C9" s="103" t="s">
        <v>108</v>
      </c>
      <c r="D9" s="103" t="s">
        <v>109</v>
      </c>
      <c r="E9" s="104">
        <v>3</v>
      </c>
      <c r="F9" s="104">
        <v>2</v>
      </c>
      <c r="G9" s="104">
        <v>2</v>
      </c>
      <c r="H9" s="104">
        <v>2</v>
      </c>
      <c r="I9" s="104">
        <v>2</v>
      </c>
      <c r="J9" s="104">
        <v>2</v>
      </c>
      <c r="K9" s="57"/>
    </row>
    <row r="10" spans="1:11" x14ac:dyDescent="0.25">
      <c r="A10" s="105"/>
      <c r="B10" s="106"/>
      <c r="C10" s="105"/>
      <c r="D10" s="105" t="s">
        <v>110</v>
      </c>
      <c r="E10" s="106"/>
      <c r="F10" s="106">
        <v>1</v>
      </c>
      <c r="G10" s="106">
        <v>1</v>
      </c>
      <c r="H10" s="106">
        <v>1</v>
      </c>
      <c r="I10" s="106">
        <v>1</v>
      </c>
      <c r="J10" s="106">
        <v>1</v>
      </c>
      <c r="K10" s="57"/>
    </row>
    <row r="11" spans="1:11" x14ac:dyDescent="0.25">
      <c r="A11" s="57"/>
      <c r="B11" s="1"/>
      <c r="C11" s="57"/>
      <c r="D11" s="57"/>
      <c r="E11" s="1"/>
      <c r="F11" s="1"/>
      <c r="G11" s="1"/>
      <c r="H11" s="1"/>
      <c r="I11" s="1"/>
      <c r="J11" s="1"/>
      <c r="K11" s="57"/>
    </row>
    <row r="12" spans="1:11" x14ac:dyDescent="0.25">
      <c r="A12" s="103" t="s">
        <v>104</v>
      </c>
      <c r="B12" s="104">
        <v>3</v>
      </c>
      <c r="C12" s="103" t="s">
        <v>111</v>
      </c>
      <c r="D12" s="103" t="s">
        <v>106</v>
      </c>
      <c r="E12" s="104">
        <v>2</v>
      </c>
      <c r="F12" s="104">
        <v>1</v>
      </c>
      <c r="G12" s="104">
        <v>1</v>
      </c>
      <c r="H12" s="104"/>
      <c r="I12" s="104">
        <v>1</v>
      </c>
      <c r="J12" s="104">
        <v>1</v>
      </c>
      <c r="K12" s="57"/>
    </row>
    <row r="13" spans="1:11" x14ac:dyDescent="0.25">
      <c r="A13" s="107"/>
      <c r="B13" s="108"/>
      <c r="C13" s="107"/>
      <c r="D13" s="107" t="s">
        <v>107</v>
      </c>
      <c r="E13" s="108"/>
      <c r="F13" s="108">
        <v>1</v>
      </c>
      <c r="G13" s="108">
        <v>1</v>
      </c>
      <c r="H13" s="108">
        <v>1</v>
      </c>
      <c r="I13" s="108">
        <v>1</v>
      </c>
      <c r="J13" s="108">
        <v>1</v>
      </c>
      <c r="K13" s="57"/>
    </row>
    <row r="14" spans="1:11" x14ac:dyDescent="0.25">
      <c r="A14" s="105"/>
      <c r="B14" s="106"/>
      <c r="C14" s="105"/>
      <c r="D14" s="105" t="s">
        <v>112</v>
      </c>
      <c r="E14" s="106"/>
      <c r="F14" s="106"/>
      <c r="G14" s="106"/>
      <c r="H14" s="106">
        <v>1</v>
      </c>
      <c r="I14" s="106"/>
      <c r="J14" s="106"/>
      <c r="K14" s="57"/>
    </row>
    <row r="15" spans="1:11" x14ac:dyDescent="0.25">
      <c r="A15" s="57"/>
      <c r="B15" s="1"/>
      <c r="C15" s="57"/>
      <c r="D15" s="57"/>
      <c r="E15" s="1"/>
      <c r="F15" s="1"/>
      <c r="G15" s="1"/>
      <c r="H15" s="1"/>
      <c r="I15" s="1"/>
      <c r="J15" s="1"/>
      <c r="K15" s="57"/>
    </row>
    <row r="16" spans="1:11" x14ac:dyDescent="0.25">
      <c r="A16" s="103" t="s">
        <v>104</v>
      </c>
      <c r="B16" s="104">
        <v>4</v>
      </c>
      <c r="C16" s="103" t="s">
        <v>113</v>
      </c>
      <c r="D16" s="103" t="s">
        <v>112</v>
      </c>
      <c r="E16" s="104">
        <v>2</v>
      </c>
      <c r="F16" s="104">
        <v>1</v>
      </c>
      <c r="G16" s="104"/>
      <c r="H16" s="104"/>
      <c r="I16" s="104">
        <v>1</v>
      </c>
      <c r="J16" s="104">
        <v>1</v>
      </c>
      <c r="K16" s="57"/>
    </row>
    <row r="17" spans="1:11" x14ac:dyDescent="0.25">
      <c r="A17" s="107"/>
      <c r="B17" s="108"/>
      <c r="C17" s="107"/>
      <c r="D17" s="107" t="s">
        <v>114</v>
      </c>
      <c r="E17" s="108"/>
      <c r="F17" s="108"/>
      <c r="G17" s="108">
        <v>1</v>
      </c>
      <c r="H17" s="108">
        <v>1</v>
      </c>
      <c r="I17" s="108"/>
      <c r="J17" s="108"/>
      <c r="K17" s="57"/>
    </row>
    <row r="18" spans="1:11" x14ac:dyDescent="0.25">
      <c r="A18" s="105"/>
      <c r="B18" s="106"/>
      <c r="C18" s="105"/>
      <c r="D18" s="105" t="s">
        <v>107</v>
      </c>
      <c r="E18" s="106"/>
      <c r="F18" s="106">
        <v>1</v>
      </c>
      <c r="G18" s="106">
        <v>1</v>
      </c>
      <c r="H18" s="106">
        <v>1</v>
      </c>
      <c r="I18" s="106">
        <v>1</v>
      </c>
      <c r="J18" s="106">
        <v>1</v>
      </c>
      <c r="K18" s="57"/>
    </row>
    <row r="19" spans="1:11" x14ac:dyDescent="0.25">
      <c r="A19" s="57"/>
      <c r="B19" s="1"/>
      <c r="C19" s="57"/>
      <c r="D19" s="57"/>
      <c r="E19" s="1"/>
      <c r="F19" s="1"/>
      <c r="G19" s="1"/>
      <c r="H19" s="1"/>
      <c r="I19" s="1"/>
      <c r="J19" s="1"/>
      <c r="K19" s="57"/>
    </row>
    <row r="20" spans="1:11" x14ac:dyDescent="0.25">
      <c r="A20" s="103" t="s">
        <v>104</v>
      </c>
      <c r="B20" s="104">
        <v>5</v>
      </c>
      <c r="C20" s="103" t="s">
        <v>115</v>
      </c>
      <c r="D20" s="103" t="s">
        <v>112</v>
      </c>
      <c r="E20" s="104">
        <v>5</v>
      </c>
      <c r="F20" s="104">
        <v>3</v>
      </c>
      <c r="G20" s="104">
        <v>3</v>
      </c>
      <c r="H20" s="104">
        <v>3</v>
      </c>
      <c r="I20" s="104">
        <v>3</v>
      </c>
      <c r="J20" s="104">
        <v>3</v>
      </c>
      <c r="K20" s="57"/>
    </row>
    <row r="21" spans="1:11" x14ac:dyDescent="0.25">
      <c r="A21" s="107"/>
      <c r="B21" s="108"/>
      <c r="C21" s="107"/>
      <c r="D21" s="107" t="s">
        <v>116</v>
      </c>
      <c r="E21" s="108"/>
      <c r="F21" s="108">
        <v>2</v>
      </c>
      <c r="G21" s="108"/>
      <c r="H21" s="108"/>
      <c r="I21" s="108">
        <v>2</v>
      </c>
      <c r="J21" s="108">
        <v>2</v>
      </c>
      <c r="K21" s="57"/>
    </row>
    <row r="22" spans="1:11" x14ac:dyDescent="0.25">
      <c r="A22" s="107"/>
      <c r="B22" s="108"/>
      <c r="C22" s="107"/>
      <c r="D22" s="107" t="s">
        <v>117</v>
      </c>
      <c r="E22" s="108"/>
      <c r="F22" s="108"/>
      <c r="G22" s="108">
        <v>2</v>
      </c>
      <c r="H22" s="108">
        <v>2</v>
      </c>
      <c r="I22" s="108"/>
      <c r="J22" s="108"/>
      <c r="K22" s="57"/>
    </row>
    <row r="23" spans="1:11" x14ac:dyDescent="0.25">
      <c r="A23" s="105"/>
      <c r="B23" s="106"/>
      <c r="C23" s="105"/>
      <c r="D23" s="105" t="s">
        <v>107</v>
      </c>
      <c r="E23" s="106"/>
      <c r="F23" s="106"/>
      <c r="G23" s="106"/>
      <c r="H23" s="106"/>
      <c r="I23" s="106"/>
      <c r="J23" s="106"/>
      <c r="K23" s="57"/>
    </row>
    <row r="24" spans="1:11" x14ac:dyDescent="0.25">
      <c r="A24" s="57"/>
      <c r="B24" s="1"/>
      <c r="C24" s="57"/>
      <c r="D24" s="57"/>
      <c r="E24" s="1"/>
      <c r="F24" s="1"/>
      <c r="G24" s="1"/>
      <c r="H24" s="1"/>
      <c r="I24" s="1"/>
      <c r="J24" s="1"/>
      <c r="K24" s="57"/>
    </row>
    <row r="25" spans="1:11" x14ac:dyDescent="0.25">
      <c r="A25" s="103" t="s">
        <v>104</v>
      </c>
      <c r="B25" s="104">
        <v>6</v>
      </c>
      <c r="C25" s="103" t="s">
        <v>118</v>
      </c>
      <c r="D25" s="103" t="s">
        <v>119</v>
      </c>
      <c r="E25" s="104">
        <v>5</v>
      </c>
      <c r="F25" s="104">
        <v>3</v>
      </c>
      <c r="G25" s="104">
        <v>3</v>
      </c>
      <c r="H25" s="104">
        <v>3</v>
      </c>
      <c r="I25" s="104"/>
      <c r="J25" s="104"/>
      <c r="K25" s="57"/>
    </row>
    <row r="26" spans="1:11" x14ac:dyDescent="0.25">
      <c r="A26" s="107"/>
      <c r="B26" s="108"/>
      <c r="C26" s="107"/>
      <c r="D26" s="107" t="s">
        <v>120</v>
      </c>
      <c r="E26" s="108"/>
      <c r="F26" s="108"/>
      <c r="G26" s="108"/>
      <c r="H26" s="108"/>
      <c r="I26" s="108">
        <v>3</v>
      </c>
      <c r="J26" s="108">
        <v>3</v>
      </c>
      <c r="K26" s="57"/>
    </row>
    <row r="27" spans="1:11" x14ac:dyDescent="0.25">
      <c r="A27" s="105"/>
      <c r="B27" s="106"/>
      <c r="C27" s="105"/>
      <c r="D27" s="105" t="s">
        <v>107</v>
      </c>
      <c r="E27" s="106"/>
      <c r="F27" s="106">
        <v>2</v>
      </c>
      <c r="G27" s="106">
        <v>2</v>
      </c>
      <c r="H27" s="106">
        <v>2</v>
      </c>
      <c r="I27" s="106">
        <v>2</v>
      </c>
      <c r="J27" s="106">
        <v>2</v>
      </c>
      <c r="K27" s="57"/>
    </row>
    <row r="28" spans="1:11" x14ac:dyDescent="0.25">
      <c r="A28" s="57"/>
      <c r="B28" s="1"/>
      <c r="C28" s="57"/>
      <c r="D28" s="57"/>
      <c r="E28" s="1"/>
      <c r="F28" s="1"/>
      <c r="G28" s="1"/>
      <c r="H28" s="1"/>
      <c r="I28" s="1"/>
      <c r="J28" s="1"/>
      <c r="K28" s="57"/>
    </row>
    <row r="29" spans="1:11" x14ac:dyDescent="0.25">
      <c r="A29" s="57"/>
      <c r="B29" s="1"/>
      <c r="C29" s="57"/>
      <c r="D29" s="57"/>
      <c r="E29" s="1"/>
      <c r="F29" s="1"/>
      <c r="G29" s="1"/>
      <c r="H29" s="1"/>
      <c r="I29" s="1"/>
      <c r="J29" s="1"/>
      <c r="K29" s="57"/>
    </row>
    <row r="30" spans="1:11" x14ac:dyDescent="0.25">
      <c r="A30" s="103" t="s">
        <v>104</v>
      </c>
      <c r="B30" s="104">
        <v>7</v>
      </c>
      <c r="C30" s="103" t="s">
        <v>121</v>
      </c>
      <c r="D30" s="103" t="s">
        <v>106</v>
      </c>
      <c r="E30" s="104">
        <v>2</v>
      </c>
      <c r="F30" s="104">
        <v>2</v>
      </c>
      <c r="G30" s="104">
        <v>2</v>
      </c>
      <c r="H30" s="104">
        <v>2</v>
      </c>
      <c r="I30" s="104">
        <v>2</v>
      </c>
      <c r="J30" s="104">
        <v>2</v>
      </c>
      <c r="K30" s="57"/>
    </row>
    <row r="31" spans="1:11" x14ac:dyDescent="0.25">
      <c r="A31" s="105"/>
      <c r="B31" s="106"/>
      <c r="C31" s="105"/>
      <c r="D31" s="105" t="s">
        <v>112</v>
      </c>
      <c r="E31" s="106"/>
      <c r="F31" s="106"/>
      <c r="G31" s="106"/>
      <c r="H31" s="106"/>
      <c r="I31" s="106"/>
      <c r="J31" s="106"/>
      <c r="K31" s="57"/>
    </row>
    <row r="32" spans="1:11" x14ac:dyDescent="0.25">
      <c r="A32" s="57"/>
      <c r="B32" s="1"/>
      <c r="C32" s="57"/>
      <c r="D32" s="57"/>
      <c r="E32" s="1"/>
      <c r="F32" s="1"/>
      <c r="G32" s="1"/>
      <c r="H32" s="1"/>
      <c r="I32" s="1"/>
      <c r="J32" s="1"/>
      <c r="K32" s="57"/>
    </row>
    <row r="33" spans="1:11" x14ac:dyDescent="0.25">
      <c r="A33" s="57"/>
      <c r="B33" s="1"/>
      <c r="C33" s="57"/>
      <c r="D33" s="57"/>
      <c r="E33" s="1"/>
      <c r="F33" s="1"/>
      <c r="G33" s="1"/>
      <c r="H33" s="1"/>
      <c r="I33" s="1"/>
      <c r="J33" s="1"/>
      <c r="K33" s="57"/>
    </row>
    <row r="34" spans="1:11" x14ac:dyDescent="0.25">
      <c r="A34" s="103" t="s">
        <v>104</v>
      </c>
      <c r="B34" s="104">
        <v>8</v>
      </c>
      <c r="C34" s="103" t="s">
        <v>122</v>
      </c>
      <c r="D34" s="103" t="s">
        <v>106</v>
      </c>
      <c r="E34" s="104">
        <v>2</v>
      </c>
      <c r="F34" s="104">
        <v>2</v>
      </c>
      <c r="G34" s="104">
        <v>2</v>
      </c>
      <c r="H34" s="104">
        <v>2</v>
      </c>
      <c r="I34" s="104">
        <v>2</v>
      </c>
      <c r="J34" s="104">
        <v>2</v>
      </c>
      <c r="K34" s="57"/>
    </row>
    <row r="35" spans="1:11" x14ac:dyDescent="0.25">
      <c r="A35" s="107"/>
      <c r="B35" s="108"/>
      <c r="C35" s="107"/>
      <c r="D35" s="107" t="s">
        <v>112</v>
      </c>
      <c r="E35" s="108"/>
      <c r="F35" s="108"/>
      <c r="G35" s="108"/>
      <c r="H35" s="108"/>
      <c r="I35" s="108"/>
      <c r="J35" s="108"/>
      <c r="K35" s="57"/>
    </row>
    <row r="36" spans="1:11" x14ac:dyDescent="0.25">
      <c r="A36" s="105"/>
      <c r="B36" s="106"/>
      <c r="C36" s="105"/>
      <c r="D36" s="105" t="s">
        <v>107</v>
      </c>
      <c r="E36" s="106"/>
      <c r="F36" s="106"/>
      <c r="G36" s="106"/>
      <c r="H36" s="106"/>
      <c r="I36" s="106"/>
      <c r="J36" s="106"/>
      <c r="K36" s="57"/>
    </row>
    <row r="37" spans="1:11" x14ac:dyDescent="0.25">
      <c r="A37" s="57"/>
      <c r="B37" s="1"/>
      <c r="C37" s="57"/>
      <c r="D37" s="57"/>
      <c r="E37" s="1"/>
      <c r="F37" s="1"/>
      <c r="G37" s="1"/>
      <c r="H37" s="1"/>
      <c r="I37" s="1"/>
      <c r="J37" s="1"/>
      <c r="K37" s="57"/>
    </row>
    <row r="38" spans="1:11" x14ac:dyDescent="0.25">
      <c r="A38" s="57"/>
      <c r="B38" s="1"/>
      <c r="C38" s="57"/>
      <c r="D38" s="57"/>
      <c r="E38" s="1"/>
      <c r="F38" s="1"/>
      <c r="G38" s="1"/>
      <c r="H38" s="1"/>
      <c r="I38" s="1"/>
      <c r="J38" s="1"/>
      <c r="K38" s="57"/>
    </row>
    <row r="39" spans="1:11" x14ac:dyDescent="0.25">
      <c r="A39" s="103" t="s">
        <v>104</v>
      </c>
      <c r="B39" s="104">
        <v>9</v>
      </c>
      <c r="C39" s="103" t="s">
        <v>123</v>
      </c>
      <c r="D39" s="103" t="s">
        <v>106</v>
      </c>
      <c r="E39" s="104">
        <v>2</v>
      </c>
      <c r="F39" s="104">
        <v>1</v>
      </c>
      <c r="G39" s="104">
        <v>1</v>
      </c>
      <c r="H39" s="104">
        <v>1</v>
      </c>
      <c r="I39" s="104">
        <v>1</v>
      </c>
      <c r="J39" s="104">
        <v>1</v>
      </c>
      <c r="K39" s="57"/>
    </row>
    <row r="40" spans="1:11" x14ac:dyDescent="0.25">
      <c r="A40" s="107"/>
      <c r="B40" s="108"/>
      <c r="C40" s="107"/>
      <c r="D40" s="107" t="s">
        <v>112</v>
      </c>
      <c r="E40" s="108"/>
      <c r="F40" s="108"/>
      <c r="G40" s="108"/>
      <c r="H40" s="108"/>
      <c r="I40" s="108"/>
      <c r="J40" s="108"/>
      <c r="K40" s="57"/>
    </row>
    <row r="41" spans="1:11" x14ac:dyDescent="0.25">
      <c r="A41" s="105"/>
      <c r="B41" s="106"/>
      <c r="C41" s="105"/>
      <c r="D41" s="105" t="s">
        <v>107</v>
      </c>
      <c r="E41" s="106"/>
      <c r="F41" s="106">
        <v>1</v>
      </c>
      <c r="G41" s="106">
        <v>1</v>
      </c>
      <c r="H41" s="106">
        <v>1</v>
      </c>
      <c r="I41" s="106">
        <v>1</v>
      </c>
      <c r="J41" s="106">
        <v>1</v>
      </c>
      <c r="K41" s="57"/>
    </row>
    <row r="42" spans="1:11" x14ac:dyDescent="0.25">
      <c r="A42" s="57"/>
      <c r="B42" s="1"/>
      <c r="C42" s="57"/>
      <c r="D42" s="57"/>
      <c r="E42" s="1"/>
      <c r="F42" s="1"/>
      <c r="G42" s="1"/>
      <c r="H42" s="1"/>
      <c r="I42" s="1"/>
      <c r="J42" s="1"/>
      <c r="K42" s="57"/>
    </row>
    <row r="43" spans="1:11" x14ac:dyDescent="0.25">
      <c r="A43" s="56" t="s">
        <v>104</v>
      </c>
      <c r="B43" s="30">
        <v>10</v>
      </c>
      <c r="C43" s="56" t="s">
        <v>124</v>
      </c>
      <c r="D43" s="56" t="s">
        <v>125</v>
      </c>
      <c r="E43" s="30">
        <v>5</v>
      </c>
      <c r="F43" s="30">
        <v>4</v>
      </c>
      <c r="G43" s="30">
        <v>4</v>
      </c>
      <c r="H43" s="30">
        <v>5</v>
      </c>
      <c r="I43" s="30">
        <v>3</v>
      </c>
      <c r="J43" s="30">
        <v>5</v>
      </c>
      <c r="K43" s="57"/>
    </row>
    <row r="44" spans="1:11" x14ac:dyDescent="0.25">
      <c r="A44" s="57"/>
      <c r="B44" s="1"/>
      <c r="C44" s="57"/>
      <c r="D44" s="57"/>
      <c r="E44" s="1"/>
      <c r="F44" s="1"/>
      <c r="G44" s="1"/>
      <c r="H44" s="1"/>
      <c r="I44" s="1"/>
      <c r="J44" s="1"/>
      <c r="K44" s="57"/>
    </row>
    <row r="45" spans="1:11" x14ac:dyDescent="0.25">
      <c r="A45" s="22" t="s">
        <v>126</v>
      </c>
      <c r="B45" s="109"/>
      <c r="C45" s="23"/>
      <c r="D45" s="24"/>
      <c r="E45" s="30">
        <v>10</v>
      </c>
      <c r="F45" s="30">
        <v>5</v>
      </c>
      <c r="G45" s="30">
        <v>6</v>
      </c>
      <c r="H45" s="30">
        <v>6</v>
      </c>
      <c r="I45" s="30">
        <v>4</v>
      </c>
      <c r="J45" s="30">
        <v>7</v>
      </c>
      <c r="K45" s="57"/>
    </row>
    <row r="46" spans="1:11" x14ac:dyDescent="0.25">
      <c r="A46" s="57"/>
      <c r="B46" s="1"/>
      <c r="C46" s="57"/>
      <c r="D46" s="57"/>
      <c r="E46" s="1"/>
      <c r="F46" s="1"/>
      <c r="G46" s="1"/>
      <c r="H46" s="1"/>
      <c r="I46" s="1"/>
      <c r="J46" s="1"/>
      <c r="K46" s="57"/>
    </row>
    <row r="47" spans="1:11" x14ac:dyDescent="0.25">
      <c r="A47" s="57"/>
      <c r="B47" s="1"/>
      <c r="C47" s="57"/>
      <c r="D47" s="57"/>
      <c r="E47" s="30">
        <f>SUM(E6:E45)</f>
        <v>40</v>
      </c>
      <c r="F47" s="30">
        <f t="shared" ref="F47:J47" si="0">SUM(F6:F45)</f>
        <v>34</v>
      </c>
      <c r="G47" s="30">
        <f t="shared" si="0"/>
        <v>35</v>
      </c>
      <c r="H47" s="30">
        <f t="shared" si="0"/>
        <v>36</v>
      </c>
      <c r="I47" s="30">
        <f t="shared" si="0"/>
        <v>32</v>
      </c>
      <c r="J47" s="30">
        <f t="shared" si="0"/>
        <v>37</v>
      </c>
      <c r="K47" s="57"/>
    </row>
    <row r="48" spans="1:11" x14ac:dyDescent="0.25">
      <c r="A48" s="57"/>
      <c r="B48" s="1"/>
      <c r="C48" s="57"/>
      <c r="D48" s="57"/>
      <c r="E48" s="1"/>
      <c r="F48" s="1"/>
      <c r="G48" s="1"/>
      <c r="H48" s="1"/>
      <c r="I48" s="1"/>
      <c r="J48" s="1"/>
      <c r="K48" s="57"/>
    </row>
    <row r="49" spans="1:11" x14ac:dyDescent="0.25">
      <c r="A49" s="57"/>
      <c r="B49" s="1"/>
      <c r="C49" s="57"/>
      <c r="D49" s="57"/>
      <c r="E49" s="1"/>
      <c r="F49" s="1"/>
      <c r="G49" s="1"/>
      <c r="H49" s="110" t="s">
        <v>127</v>
      </c>
      <c r="I49" s="1"/>
      <c r="J49" s="30">
        <f>SUM(F47:J47)/5</f>
        <v>34.799999999999997</v>
      </c>
      <c r="K49" s="57"/>
    </row>
    <row r="50" spans="1:11" x14ac:dyDescent="0.25">
      <c r="A50" s="57"/>
      <c r="B50" s="1"/>
      <c r="C50" s="57"/>
      <c r="D50" s="57"/>
      <c r="E50" s="1"/>
      <c r="F50" s="1"/>
      <c r="G50" s="1"/>
      <c r="H50" s="1"/>
      <c r="I50" s="1"/>
      <c r="J50" s="111">
        <f>J49/E47</f>
        <v>0.86999999999999988</v>
      </c>
      <c r="K50" s="57"/>
    </row>
    <row r="51" spans="1:11" x14ac:dyDescent="0.25">
      <c r="A51" s="57"/>
      <c r="B51" s="1"/>
      <c r="C51" s="57"/>
      <c r="D51" s="57"/>
      <c r="E51" s="1"/>
      <c r="F51" s="1"/>
      <c r="G51" s="1"/>
      <c r="H51" s="1"/>
      <c r="I51" s="1"/>
      <c r="J51" s="1"/>
      <c r="K51" s="57"/>
    </row>
    <row r="52" spans="1:11" ht="15.75" x14ac:dyDescent="0.25">
      <c r="A52" s="120" t="s">
        <v>402</v>
      </c>
      <c r="B52" s="1"/>
      <c r="C52" s="57"/>
      <c r="D52" s="57"/>
      <c r="E52" s="1"/>
      <c r="F52" s="1"/>
      <c r="G52" s="1"/>
      <c r="H52" s="1"/>
      <c r="I52" s="1"/>
      <c r="J52" s="1"/>
      <c r="K52" s="57"/>
    </row>
  </sheetData>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9"/>
  <sheetViews>
    <sheetView topLeftCell="A49" workbookViewId="0">
      <selection activeCell="O29" sqref="O29"/>
    </sheetView>
  </sheetViews>
  <sheetFormatPr defaultColWidth="9.140625" defaultRowHeight="18.75" x14ac:dyDescent="0.3"/>
  <cols>
    <col min="1" max="2" width="9.140625" style="57"/>
    <col min="3" max="3" width="10" style="57" customWidth="1"/>
    <col min="4" max="4" width="12.140625" style="57" customWidth="1"/>
    <col min="5" max="6" width="9.140625" style="57"/>
    <col min="7" max="9" width="9.140625" style="1"/>
    <col min="10" max="10" width="13.28515625" style="29" customWidth="1"/>
    <col min="11" max="15" width="9.140625" style="1"/>
    <col min="16" max="16" width="11.5703125" style="1" customWidth="1"/>
    <col min="17"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10.4</v>
      </c>
      <c r="C2" s="59" t="s">
        <v>34</v>
      </c>
      <c r="D2" s="254" t="s">
        <v>508</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500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61">
        <v>30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61">
        <v>30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61">
        <v>30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261">
        <v>38</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261">
        <v>38</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261">
        <v>38</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261">
        <v>38</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61">
        <v>34</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61">
        <v>34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61">
        <v>34</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261">
        <v>33</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261">
        <v>33</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261">
        <v>33</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260"/>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56"/>
      <c r="E24" s="59" t="s">
        <v>55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56"/>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56"/>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56"/>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257" t="s">
        <v>494</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56"/>
      <c r="E29" s="258" t="s">
        <v>495</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56"/>
      <c r="E30" s="258" t="s">
        <v>496</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56"/>
      <c r="E31" s="258" t="s">
        <v>498</v>
      </c>
      <c r="F31" s="257"/>
      <c r="G31" s="257"/>
      <c r="H31" s="257"/>
      <c r="I31" s="57"/>
      <c r="J31" s="57"/>
      <c r="K31" s="57"/>
      <c r="L31" s="57"/>
      <c r="M31" s="57"/>
      <c r="N31" s="57"/>
      <c r="O31" s="57"/>
      <c r="P31" s="57"/>
      <c r="Q31" s="57"/>
      <c r="R31" s="57"/>
      <c r="S31" s="57"/>
      <c r="T31" s="57"/>
      <c r="U31" s="57"/>
      <c r="V31" s="57"/>
      <c r="W31" s="57"/>
      <c r="X31" s="57"/>
      <c r="Y31" s="57"/>
      <c r="Z31" s="57"/>
      <c r="AB31" s="57"/>
      <c r="AC31" s="57"/>
    </row>
    <row r="32" spans="1:29" ht="15.75" x14ac:dyDescent="0.25">
      <c r="A32" s="63"/>
      <c r="B32" s="63"/>
      <c r="C32" s="56"/>
      <c r="E32" s="258" t="s">
        <v>497</v>
      </c>
      <c r="F32" s="257"/>
      <c r="G32" s="257"/>
      <c r="H32" s="2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443</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34.07692307692308</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40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0.85192307692307701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402</v>
      </c>
    </row>
    <row r="46" spans="1:29" x14ac:dyDescent="0.3">
      <c r="B46" s="1"/>
      <c r="E46" s="1"/>
      <c r="F46" s="1"/>
      <c r="J46" s="57"/>
      <c r="K46" s="57"/>
      <c r="L46" s="102" t="s">
        <v>95</v>
      </c>
    </row>
    <row r="47" spans="1:29" x14ac:dyDescent="0.3">
      <c r="B47" s="1"/>
      <c r="E47" s="1"/>
      <c r="F47" s="1"/>
      <c r="J47" s="57"/>
      <c r="K47" s="57"/>
      <c r="L47" s="102" t="s">
        <v>96</v>
      </c>
    </row>
    <row r="48" spans="1:29" x14ac:dyDescent="0.3">
      <c r="J48" s="57"/>
      <c r="K48" s="57"/>
      <c r="L48" s="57" t="s">
        <v>97</v>
      </c>
      <c r="N48" s="57" t="s">
        <v>98</v>
      </c>
      <c r="O48" s="57"/>
    </row>
    <row r="49" spans="10:20" x14ac:dyDescent="0.3">
      <c r="J49" s="57"/>
      <c r="K49" s="57"/>
      <c r="L49" s="57"/>
      <c r="N49" s="57"/>
      <c r="O49" s="57"/>
    </row>
    <row r="50" spans="10:20" x14ac:dyDescent="0.3">
      <c r="J50" s="57"/>
      <c r="K50" s="57"/>
      <c r="L50" s="57"/>
      <c r="N50" s="57"/>
      <c r="O50" s="57"/>
      <c r="Q50" s="1" t="s">
        <v>506</v>
      </c>
      <c r="R50" s="1" t="s">
        <v>502</v>
      </c>
      <c r="S50" s="1" t="s">
        <v>507</v>
      </c>
      <c r="T50" s="1" t="s">
        <v>504</v>
      </c>
    </row>
    <row r="51" spans="10:20" x14ac:dyDescent="0.3">
      <c r="J51" s="57"/>
      <c r="K51" s="57"/>
      <c r="L51" s="103" t="s">
        <v>104</v>
      </c>
      <c r="M51" s="104">
        <v>1</v>
      </c>
      <c r="N51" s="103" t="s">
        <v>105</v>
      </c>
      <c r="O51" s="103" t="s">
        <v>106</v>
      </c>
      <c r="P51" s="104">
        <v>2</v>
      </c>
      <c r="Q51" s="104">
        <v>2</v>
      </c>
      <c r="R51" s="104">
        <v>2</v>
      </c>
      <c r="S51" s="104">
        <v>2</v>
      </c>
      <c r="T51" s="104">
        <v>2</v>
      </c>
    </row>
    <row r="52" spans="10:20" x14ac:dyDescent="0.3">
      <c r="J52" s="57"/>
      <c r="K52" s="57"/>
      <c r="L52" s="105"/>
      <c r="M52" s="106"/>
      <c r="N52" s="105"/>
      <c r="O52" s="105" t="s">
        <v>107</v>
      </c>
      <c r="P52" s="106"/>
      <c r="Q52" s="106"/>
      <c r="R52" s="106"/>
      <c r="S52" s="106"/>
      <c r="T52" s="106"/>
    </row>
    <row r="53" spans="10:20" x14ac:dyDescent="0.3">
      <c r="J53" s="57"/>
      <c r="K53" s="57"/>
      <c r="L53" s="57"/>
      <c r="N53" s="57"/>
      <c r="O53" s="57"/>
    </row>
    <row r="54" spans="10:20" x14ac:dyDescent="0.3">
      <c r="J54" s="57"/>
      <c r="K54" s="57"/>
      <c r="L54" s="103" t="s">
        <v>104</v>
      </c>
      <c r="M54" s="104">
        <v>2</v>
      </c>
      <c r="N54" s="103" t="s">
        <v>108</v>
      </c>
      <c r="O54" s="103" t="s">
        <v>109</v>
      </c>
      <c r="P54" s="104">
        <v>3</v>
      </c>
      <c r="Q54" s="104">
        <v>2</v>
      </c>
      <c r="R54" s="104">
        <v>3</v>
      </c>
      <c r="S54" s="104">
        <v>3</v>
      </c>
      <c r="T54" s="104">
        <v>2</v>
      </c>
    </row>
    <row r="55" spans="10:20" x14ac:dyDescent="0.3">
      <c r="J55" s="57"/>
      <c r="K55" s="57"/>
      <c r="L55" s="105"/>
      <c r="M55" s="106"/>
      <c r="N55" s="105"/>
      <c r="O55" s="105" t="s">
        <v>110</v>
      </c>
      <c r="P55" s="106"/>
      <c r="Q55" s="106"/>
      <c r="R55" s="106"/>
      <c r="S55" s="106"/>
      <c r="T55" s="106"/>
    </row>
    <row r="56" spans="10:20" ht="14.25" customHeight="1" x14ac:dyDescent="0.3">
      <c r="J56" s="57"/>
      <c r="K56" s="57"/>
      <c r="L56" s="57"/>
      <c r="N56" s="57"/>
      <c r="O56" s="57"/>
    </row>
    <row r="57" spans="10:20" x14ac:dyDescent="0.3">
      <c r="J57" s="57"/>
      <c r="K57" s="57"/>
      <c r="L57" s="103" t="s">
        <v>104</v>
      </c>
      <c r="M57" s="104">
        <v>3</v>
      </c>
      <c r="N57" s="103" t="s">
        <v>111</v>
      </c>
      <c r="O57" s="103" t="s">
        <v>106</v>
      </c>
      <c r="P57" s="104">
        <v>2</v>
      </c>
      <c r="Q57" s="104">
        <v>2</v>
      </c>
      <c r="R57" s="104">
        <v>2</v>
      </c>
      <c r="S57" s="104">
        <v>2</v>
      </c>
      <c r="T57" s="104">
        <v>2</v>
      </c>
    </row>
    <row r="58" spans="10:20" x14ac:dyDescent="0.3">
      <c r="J58" s="57"/>
      <c r="K58" s="57"/>
      <c r="L58" s="107"/>
      <c r="M58" s="108"/>
      <c r="N58" s="107"/>
      <c r="O58" s="107" t="s">
        <v>107</v>
      </c>
      <c r="P58" s="108"/>
      <c r="Q58" s="108"/>
      <c r="R58" s="108"/>
      <c r="S58" s="108"/>
      <c r="T58" s="108"/>
    </row>
    <row r="59" spans="10:20" x14ac:dyDescent="0.3">
      <c r="J59" s="57"/>
      <c r="K59" s="57"/>
      <c r="L59" s="105"/>
      <c r="M59" s="106"/>
      <c r="N59" s="105"/>
      <c r="O59" s="105" t="s">
        <v>112</v>
      </c>
      <c r="P59" s="106"/>
      <c r="Q59" s="106"/>
      <c r="R59" s="106"/>
      <c r="S59" s="106"/>
      <c r="T59" s="106"/>
    </row>
    <row r="60" spans="10:20" x14ac:dyDescent="0.3">
      <c r="J60" s="57"/>
      <c r="K60" s="57"/>
      <c r="L60" s="57"/>
      <c r="N60" s="57"/>
      <c r="O60" s="57"/>
    </row>
    <row r="61" spans="10:20" x14ac:dyDescent="0.3">
      <c r="J61" s="57"/>
      <c r="K61" s="57"/>
      <c r="L61" s="103" t="s">
        <v>104</v>
      </c>
      <c r="M61" s="104">
        <v>4</v>
      </c>
      <c r="N61" s="103" t="s">
        <v>113</v>
      </c>
      <c r="O61" s="103" t="s">
        <v>112</v>
      </c>
      <c r="P61" s="104">
        <v>2</v>
      </c>
      <c r="Q61" s="104">
        <v>2</v>
      </c>
      <c r="R61" s="104">
        <v>2</v>
      </c>
      <c r="S61" s="104">
        <v>2</v>
      </c>
      <c r="T61" s="104">
        <v>2</v>
      </c>
    </row>
    <row r="62" spans="10:20" ht="21.75" customHeight="1" x14ac:dyDescent="0.3">
      <c r="J62" s="57"/>
      <c r="K62" s="57"/>
      <c r="L62" s="107"/>
      <c r="M62" s="108"/>
      <c r="N62" s="107"/>
      <c r="O62" s="107" t="s">
        <v>114</v>
      </c>
      <c r="P62" s="108"/>
      <c r="Q62" s="108"/>
      <c r="R62" s="108"/>
      <c r="S62" s="108"/>
      <c r="T62" s="108"/>
    </row>
    <row r="63" spans="10:20" ht="21.75" customHeight="1" x14ac:dyDescent="0.3">
      <c r="J63" s="57"/>
      <c r="K63" s="57"/>
      <c r="L63" s="105"/>
      <c r="M63" s="106"/>
      <c r="N63" s="105"/>
      <c r="O63" s="105" t="s">
        <v>107</v>
      </c>
      <c r="P63" s="106"/>
      <c r="Q63" s="106"/>
      <c r="R63" s="106"/>
      <c r="S63" s="106"/>
      <c r="T63" s="106"/>
    </row>
    <row r="64" spans="10:20" ht="21.75" customHeight="1" x14ac:dyDescent="0.3">
      <c r="J64" s="57"/>
      <c r="K64" s="57"/>
      <c r="L64" s="57"/>
      <c r="N64" s="57"/>
      <c r="O64" s="57"/>
    </row>
    <row r="65" spans="10:20" ht="21.75" customHeight="1" x14ac:dyDescent="0.3">
      <c r="J65" s="57"/>
      <c r="K65" s="57"/>
      <c r="L65" s="103" t="s">
        <v>104</v>
      </c>
      <c r="M65" s="104">
        <v>5</v>
      </c>
      <c r="N65" s="103" t="s">
        <v>115</v>
      </c>
      <c r="O65" s="103" t="s">
        <v>112</v>
      </c>
      <c r="P65" s="104">
        <v>5</v>
      </c>
      <c r="Q65" s="104">
        <v>3</v>
      </c>
      <c r="R65" s="104">
        <v>5</v>
      </c>
      <c r="S65" s="104">
        <v>3</v>
      </c>
      <c r="T65" s="104">
        <v>3</v>
      </c>
    </row>
    <row r="66" spans="10:20" ht="21.75" customHeight="1" x14ac:dyDescent="0.3">
      <c r="J66" s="57"/>
      <c r="K66" s="57"/>
      <c r="L66" s="107"/>
      <c r="M66" s="108"/>
      <c r="N66" s="107"/>
      <c r="O66" s="107" t="s">
        <v>116</v>
      </c>
      <c r="P66" s="108"/>
      <c r="Q66" s="108"/>
      <c r="R66" s="108"/>
      <c r="S66" s="108"/>
      <c r="T66" s="108"/>
    </row>
    <row r="67" spans="10:20" ht="21.75" customHeight="1" x14ac:dyDescent="0.3">
      <c r="J67" s="57"/>
      <c r="K67" s="57"/>
      <c r="L67" s="107"/>
      <c r="M67" s="108"/>
      <c r="N67" s="107"/>
      <c r="O67" s="107" t="s">
        <v>117</v>
      </c>
      <c r="P67" s="108"/>
      <c r="Q67" s="108"/>
      <c r="R67" s="108"/>
      <c r="S67" s="108"/>
      <c r="T67" s="108"/>
    </row>
    <row r="68" spans="10:20" ht="21.75" customHeight="1" x14ac:dyDescent="0.3">
      <c r="J68" s="57"/>
      <c r="K68" s="57"/>
      <c r="L68" s="105"/>
      <c r="M68" s="106"/>
      <c r="N68" s="105"/>
      <c r="O68" s="105" t="s">
        <v>107</v>
      </c>
      <c r="P68" s="106"/>
      <c r="Q68" s="106"/>
      <c r="R68" s="106"/>
      <c r="S68" s="106"/>
      <c r="T68" s="106"/>
    </row>
    <row r="69" spans="10:20" ht="21.75" customHeight="1" x14ac:dyDescent="0.3">
      <c r="J69" s="57"/>
      <c r="K69" s="57"/>
      <c r="L69" s="57"/>
      <c r="N69" s="57"/>
      <c r="O69" s="57"/>
    </row>
    <row r="70" spans="10:20" ht="21.75" customHeight="1" x14ac:dyDescent="0.3">
      <c r="J70" s="57"/>
      <c r="K70" s="57"/>
      <c r="L70" s="103" t="s">
        <v>104</v>
      </c>
      <c r="M70" s="104">
        <v>6</v>
      </c>
      <c r="N70" s="103" t="s">
        <v>118</v>
      </c>
      <c r="O70" s="103" t="s">
        <v>119</v>
      </c>
      <c r="P70" s="104">
        <v>5</v>
      </c>
      <c r="Q70" s="104">
        <v>5</v>
      </c>
      <c r="R70" s="104">
        <v>5</v>
      </c>
      <c r="S70" s="104">
        <v>5</v>
      </c>
      <c r="T70" s="104">
        <v>5</v>
      </c>
    </row>
    <row r="71" spans="10:20" ht="21.75" customHeight="1" x14ac:dyDescent="0.3">
      <c r="J71" s="57"/>
      <c r="K71" s="57"/>
      <c r="L71" s="107"/>
      <c r="M71" s="108"/>
      <c r="N71" s="107"/>
      <c r="O71" s="107" t="s">
        <v>120</v>
      </c>
      <c r="P71" s="108"/>
      <c r="Q71" s="108"/>
      <c r="R71" s="108"/>
      <c r="S71" s="108"/>
      <c r="T71" s="108"/>
    </row>
    <row r="72" spans="10:20" ht="21.75" customHeight="1" x14ac:dyDescent="0.3">
      <c r="J72" s="57"/>
      <c r="K72" s="57"/>
      <c r="L72" s="105"/>
      <c r="M72" s="106"/>
      <c r="N72" s="105"/>
      <c r="O72" s="105" t="s">
        <v>107</v>
      </c>
      <c r="P72" s="106"/>
      <c r="Q72" s="106"/>
      <c r="R72" s="106"/>
      <c r="S72" s="106"/>
      <c r="T72" s="106"/>
    </row>
    <row r="73" spans="10:20" ht="21.75" customHeight="1" x14ac:dyDescent="0.3">
      <c r="J73" s="57"/>
      <c r="K73" s="57"/>
      <c r="L73" s="57"/>
      <c r="N73" s="57"/>
      <c r="O73" s="57"/>
    </row>
    <row r="74" spans="10:20" ht="21.75" customHeight="1" x14ac:dyDescent="0.3">
      <c r="J74" s="57"/>
      <c r="K74" s="57"/>
      <c r="L74" s="57"/>
      <c r="N74" s="57"/>
      <c r="O74" s="57"/>
    </row>
    <row r="75" spans="10:20" ht="21.75" customHeight="1" x14ac:dyDescent="0.3">
      <c r="J75" s="57"/>
      <c r="K75" s="57"/>
      <c r="L75" s="103" t="s">
        <v>104</v>
      </c>
      <c r="M75" s="104">
        <v>7</v>
      </c>
      <c r="N75" s="103" t="s">
        <v>121</v>
      </c>
      <c r="O75" s="103" t="s">
        <v>106</v>
      </c>
      <c r="P75" s="104">
        <v>2</v>
      </c>
      <c r="Q75" s="104">
        <v>2</v>
      </c>
      <c r="R75" s="104">
        <v>2</v>
      </c>
      <c r="S75" s="104">
        <v>2</v>
      </c>
      <c r="T75" s="104">
        <v>2</v>
      </c>
    </row>
    <row r="76" spans="10:20" ht="21.75" customHeight="1" x14ac:dyDescent="0.3">
      <c r="J76" s="57"/>
      <c r="K76" s="57"/>
      <c r="L76" s="105"/>
      <c r="M76" s="106"/>
      <c r="N76" s="105"/>
      <c r="O76" s="105" t="s">
        <v>112</v>
      </c>
      <c r="P76" s="106"/>
      <c r="Q76" s="106"/>
      <c r="R76" s="106"/>
      <c r="S76" s="106"/>
      <c r="T76" s="106"/>
    </row>
    <row r="77" spans="10:20" ht="21.75" customHeight="1" x14ac:dyDescent="0.3">
      <c r="J77" s="57"/>
      <c r="K77" s="57"/>
      <c r="L77" s="57"/>
      <c r="N77" s="57"/>
      <c r="O77" s="57"/>
    </row>
    <row r="78" spans="10:20" x14ac:dyDescent="0.3">
      <c r="J78" s="57"/>
      <c r="K78" s="57"/>
      <c r="L78" s="57"/>
      <c r="N78" s="57"/>
      <c r="O78" s="57"/>
    </row>
    <row r="79" spans="10:20" x14ac:dyDescent="0.3">
      <c r="J79" s="57"/>
      <c r="K79" s="57"/>
      <c r="L79" s="103" t="s">
        <v>104</v>
      </c>
      <c r="M79" s="104">
        <v>8</v>
      </c>
      <c r="N79" s="103" t="s">
        <v>122</v>
      </c>
      <c r="O79" s="103" t="s">
        <v>106</v>
      </c>
      <c r="P79" s="104">
        <v>2</v>
      </c>
      <c r="Q79" s="104">
        <v>2</v>
      </c>
      <c r="R79" s="104">
        <v>2</v>
      </c>
      <c r="S79" s="104">
        <v>2</v>
      </c>
      <c r="T79" s="104">
        <v>2</v>
      </c>
    </row>
    <row r="80" spans="10:20" x14ac:dyDescent="0.3">
      <c r="J80" s="57"/>
      <c r="K80" s="57"/>
      <c r="L80" s="107"/>
      <c r="M80" s="108"/>
      <c r="N80" s="107"/>
      <c r="O80" s="107" t="s">
        <v>112</v>
      </c>
      <c r="P80" s="108"/>
      <c r="Q80" s="108"/>
      <c r="R80" s="108"/>
      <c r="S80" s="108"/>
      <c r="T80" s="108"/>
    </row>
    <row r="81" spans="2:20" x14ac:dyDescent="0.3">
      <c r="J81" s="57"/>
      <c r="K81" s="57"/>
      <c r="L81" s="105"/>
      <c r="M81" s="106"/>
      <c r="N81" s="105"/>
      <c r="O81" s="105" t="s">
        <v>107</v>
      </c>
      <c r="P81" s="106"/>
      <c r="Q81" s="106"/>
      <c r="R81" s="106"/>
      <c r="S81" s="106"/>
      <c r="T81" s="106"/>
    </row>
    <row r="82" spans="2:20" x14ac:dyDescent="0.3">
      <c r="J82" s="57"/>
      <c r="K82" s="57"/>
      <c r="L82" s="57"/>
      <c r="N82" s="57"/>
      <c r="O82" s="57"/>
    </row>
    <row r="83" spans="2:20" x14ac:dyDescent="0.3">
      <c r="J83" s="57"/>
      <c r="K83" s="57"/>
      <c r="L83" s="57"/>
      <c r="N83" s="57"/>
      <c r="O83" s="57"/>
    </row>
    <row r="84" spans="2:20" x14ac:dyDescent="0.3">
      <c r="J84" s="57"/>
      <c r="K84" s="57"/>
      <c r="L84" s="103" t="s">
        <v>104</v>
      </c>
      <c r="M84" s="104">
        <v>9</v>
      </c>
      <c r="N84" s="103" t="s">
        <v>123</v>
      </c>
      <c r="O84" s="103" t="s">
        <v>106</v>
      </c>
      <c r="P84" s="104">
        <v>2</v>
      </c>
      <c r="Q84" s="104">
        <v>2</v>
      </c>
      <c r="R84" s="104">
        <v>2</v>
      </c>
      <c r="S84" s="104">
        <v>2</v>
      </c>
      <c r="T84" s="104">
        <v>2</v>
      </c>
    </row>
    <row r="85" spans="2:20" x14ac:dyDescent="0.3">
      <c r="J85" s="57"/>
      <c r="K85" s="57"/>
      <c r="L85" s="107"/>
      <c r="M85" s="108"/>
      <c r="N85" s="107"/>
      <c r="O85" s="107" t="s">
        <v>112</v>
      </c>
      <c r="P85" s="108"/>
      <c r="Q85" s="108"/>
      <c r="R85" s="108"/>
      <c r="S85" s="108"/>
      <c r="T85" s="108"/>
    </row>
    <row r="86" spans="2:20" x14ac:dyDescent="0.3">
      <c r="J86" s="57"/>
      <c r="K86" s="57"/>
      <c r="L86" s="105"/>
      <c r="M86" s="106"/>
      <c r="N86" s="105"/>
      <c r="O86" s="105" t="s">
        <v>107</v>
      </c>
      <c r="P86" s="106"/>
      <c r="Q86" s="106"/>
      <c r="R86" s="106"/>
      <c r="S86" s="106"/>
      <c r="T86" s="106"/>
    </row>
    <row r="87" spans="2:20" x14ac:dyDescent="0.3">
      <c r="J87" s="57"/>
      <c r="K87" s="57"/>
      <c r="L87" s="57"/>
      <c r="N87" s="57"/>
      <c r="O87" s="57"/>
    </row>
    <row r="88" spans="2:20" x14ac:dyDescent="0.3">
      <c r="J88" s="57"/>
      <c r="K88" s="57"/>
      <c r="L88" s="56" t="s">
        <v>104</v>
      </c>
      <c r="M88" s="30">
        <v>10</v>
      </c>
      <c r="N88" s="56" t="s">
        <v>124</v>
      </c>
      <c r="O88" s="56" t="s">
        <v>125</v>
      </c>
      <c r="P88" s="30">
        <v>5</v>
      </c>
      <c r="Q88" s="30">
        <v>5</v>
      </c>
      <c r="R88" s="30">
        <v>5</v>
      </c>
      <c r="S88" s="30">
        <v>5</v>
      </c>
      <c r="T88" s="30">
        <v>5</v>
      </c>
    </row>
    <row r="89" spans="2:20" x14ac:dyDescent="0.3">
      <c r="J89" s="57"/>
      <c r="K89" s="57"/>
      <c r="L89" s="57"/>
      <c r="N89" s="57"/>
      <c r="O89" s="57"/>
    </row>
    <row r="90" spans="2:20" x14ac:dyDescent="0.3">
      <c r="J90" s="57"/>
      <c r="K90" s="57"/>
      <c r="L90" s="22" t="s">
        <v>126</v>
      </c>
      <c r="M90" s="109"/>
      <c r="N90" s="23"/>
      <c r="O90" s="24"/>
      <c r="P90" s="30">
        <v>10</v>
      </c>
      <c r="Q90" s="30">
        <v>3</v>
      </c>
      <c r="R90" s="30">
        <v>8</v>
      </c>
      <c r="S90" s="30">
        <v>6</v>
      </c>
      <c r="T90" s="30">
        <v>6</v>
      </c>
    </row>
    <row r="91" spans="2:20" x14ac:dyDescent="0.3">
      <c r="J91" s="57"/>
      <c r="K91" s="57"/>
      <c r="L91" s="57"/>
      <c r="N91" s="57"/>
      <c r="O91" s="57"/>
    </row>
    <row r="92" spans="2:20" x14ac:dyDescent="0.3">
      <c r="J92" s="57"/>
      <c r="K92" s="57"/>
      <c r="L92" s="57"/>
      <c r="N92" s="57"/>
      <c r="O92" s="57"/>
      <c r="P92" s="30">
        <f>SUM(P51:P90)</f>
        <v>40</v>
      </c>
      <c r="Q92" s="30">
        <f t="shared" ref="Q92:T92" si="0">SUM(Q51:Q90)</f>
        <v>30</v>
      </c>
      <c r="R92" s="30">
        <f t="shared" si="0"/>
        <v>38</v>
      </c>
      <c r="S92" s="30">
        <f t="shared" si="0"/>
        <v>34</v>
      </c>
      <c r="T92" s="30">
        <f t="shared" si="0"/>
        <v>33</v>
      </c>
    </row>
    <row r="93" spans="2:20" x14ac:dyDescent="0.3">
      <c r="B93" s="1"/>
      <c r="E93" s="1"/>
      <c r="F93" s="1"/>
      <c r="J93" s="57"/>
      <c r="K93" s="57"/>
    </row>
    <row r="94" spans="2:20" x14ac:dyDescent="0.3">
      <c r="B94" s="1"/>
      <c r="E94" s="1"/>
      <c r="F94" s="1"/>
      <c r="J94" s="57"/>
      <c r="K94" s="57"/>
    </row>
    <row r="95" spans="2:20" x14ac:dyDescent="0.3">
      <c r="B95" s="1"/>
      <c r="E95" s="1"/>
      <c r="F95" s="1"/>
      <c r="J95" s="57"/>
      <c r="K95" s="57"/>
    </row>
    <row r="96" spans="2:20" x14ac:dyDescent="0.3">
      <c r="G96" s="57"/>
      <c r="H96" s="57"/>
      <c r="I96" s="57"/>
      <c r="J96" s="57"/>
      <c r="K96" s="57"/>
    </row>
    <row r="97" spans="7:11" x14ac:dyDescent="0.3">
      <c r="G97" s="57"/>
      <c r="H97" s="57"/>
      <c r="I97" s="57"/>
      <c r="J97" s="57"/>
      <c r="K97" s="57"/>
    </row>
    <row r="98" spans="7:11" x14ac:dyDescent="0.3">
      <c r="G98" s="57"/>
      <c r="H98" s="57"/>
      <c r="I98" s="57"/>
      <c r="J98" s="57"/>
      <c r="K98" s="57"/>
    </row>
    <row r="99" spans="7:11" x14ac:dyDescent="0.3">
      <c r="G99" s="57"/>
      <c r="H99" s="57"/>
      <c r="I99" s="57"/>
      <c r="J99" s="57"/>
      <c r="K99" s="57"/>
    </row>
    <row r="100" spans="7:11" x14ac:dyDescent="0.3">
      <c r="G100" s="57"/>
      <c r="H100" s="57"/>
      <c r="I100" s="57"/>
      <c r="J100" s="57"/>
      <c r="K100" s="57"/>
    </row>
    <row r="101" spans="7:11" x14ac:dyDescent="0.3">
      <c r="G101" s="57"/>
      <c r="H101" s="57"/>
      <c r="I101" s="57"/>
      <c r="J101" s="57"/>
      <c r="K101" s="57"/>
    </row>
    <row r="102" spans="7:11" x14ac:dyDescent="0.3">
      <c r="G102" s="57"/>
      <c r="H102" s="57"/>
      <c r="I102" s="57"/>
      <c r="J102" s="57"/>
      <c r="K102" s="57"/>
    </row>
    <row r="103" spans="7:11" x14ac:dyDescent="0.3">
      <c r="G103" s="57"/>
      <c r="H103" s="57"/>
      <c r="I103" s="57"/>
      <c r="J103" s="57"/>
      <c r="K103" s="57"/>
    </row>
    <row r="104" spans="7:11" x14ac:dyDescent="0.3">
      <c r="G104" s="57"/>
      <c r="H104" s="57"/>
      <c r="I104" s="57"/>
      <c r="J104" s="57"/>
      <c r="K104" s="57"/>
    </row>
    <row r="105" spans="7:11" x14ac:dyDescent="0.3">
      <c r="G105" s="57"/>
      <c r="H105" s="57"/>
      <c r="I105" s="57"/>
      <c r="J105" s="57"/>
      <c r="K105" s="57"/>
    </row>
    <row r="106" spans="7:11" x14ac:dyDescent="0.3">
      <c r="G106" s="57"/>
      <c r="H106" s="57"/>
      <c r="I106" s="57"/>
      <c r="J106" s="57"/>
      <c r="K106" s="57"/>
    </row>
    <row r="107" spans="7:11" x14ac:dyDescent="0.3">
      <c r="G107" s="57"/>
      <c r="H107" s="57"/>
      <c r="I107" s="57"/>
      <c r="J107" s="57"/>
      <c r="K107" s="57"/>
    </row>
    <row r="108" spans="7:11" x14ac:dyDescent="0.3">
      <c r="G108" s="57"/>
      <c r="H108" s="57"/>
      <c r="I108" s="57"/>
      <c r="J108" s="57"/>
      <c r="K108" s="57"/>
    </row>
    <row r="109" spans="7:11" x14ac:dyDescent="0.3">
      <c r="G109" s="57"/>
      <c r="H109" s="57"/>
      <c r="I109" s="57"/>
      <c r="J109" s="57"/>
      <c r="K109" s="57"/>
    </row>
    <row r="110" spans="7:11" x14ac:dyDescent="0.3">
      <c r="G110" s="57"/>
      <c r="H110" s="57"/>
      <c r="I110" s="57"/>
      <c r="J110" s="57"/>
      <c r="K110" s="57"/>
    </row>
    <row r="111" spans="7:11" x14ac:dyDescent="0.3">
      <c r="G111" s="57"/>
      <c r="H111" s="57"/>
      <c r="I111" s="57"/>
      <c r="J111" s="57"/>
      <c r="K111" s="57"/>
    </row>
    <row r="112" spans="7:11" x14ac:dyDescent="0.3">
      <c r="G112" s="57"/>
      <c r="H112" s="57"/>
      <c r="I112" s="57"/>
      <c r="J112" s="57"/>
      <c r="K112" s="57"/>
    </row>
    <row r="113" spans="7:11" x14ac:dyDescent="0.3">
      <c r="G113" s="57"/>
      <c r="H113" s="57"/>
      <c r="I113" s="57"/>
      <c r="J113" s="57"/>
      <c r="K113" s="57"/>
    </row>
    <row r="114" spans="7:11" x14ac:dyDescent="0.3">
      <c r="G114" s="57"/>
      <c r="H114" s="57"/>
      <c r="I114" s="57"/>
      <c r="J114" s="57"/>
      <c r="K114" s="57"/>
    </row>
    <row r="115" spans="7:11" x14ac:dyDescent="0.3">
      <c r="G115" s="57"/>
      <c r="H115" s="57"/>
      <c r="I115" s="57"/>
      <c r="J115" s="57"/>
      <c r="K115" s="57"/>
    </row>
    <row r="116" spans="7:11" x14ac:dyDescent="0.3">
      <c r="G116" s="57"/>
      <c r="H116" s="57"/>
      <c r="I116" s="57"/>
      <c r="J116" s="57"/>
      <c r="K116" s="57"/>
    </row>
    <row r="117" spans="7:11" x14ac:dyDescent="0.3">
      <c r="G117" s="57"/>
      <c r="H117" s="57"/>
      <c r="I117" s="57"/>
      <c r="J117" s="57"/>
      <c r="K117" s="57"/>
    </row>
    <row r="118" spans="7:11" x14ac:dyDescent="0.3">
      <c r="G118" s="57"/>
      <c r="H118" s="57"/>
      <c r="I118" s="57"/>
      <c r="J118" s="57"/>
      <c r="K118" s="57"/>
    </row>
    <row r="119" spans="7:11" x14ac:dyDescent="0.3">
      <c r="G119" s="57"/>
      <c r="H119" s="57"/>
      <c r="I119" s="57"/>
      <c r="J119" s="57"/>
      <c r="K119" s="57"/>
    </row>
    <row r="120" spans="7:11" x14ac:dyDescent="0.3">
      <c r="G120" s="57"/>
      <c r="H120" s="57"/>
      <c r="I120" s="57"/>
      <c r="J120" s="57"/>
      <c r="K120" s="57"/>
    </row>
    <row r="121" spans="7:11" x14ac:dyDescent="0.3">
      <c r="G121" s="57"/>
      <c r="H121" s="57"/>
      <c r="I121" s="57"/>
      <c r="J121" s="57"/>
      <c r="K121" s="57"/>
    </row>
    <row r="122" spans="7:11" x14ac:dyDescent="0.3">
      <c r="G122" s="57"/>
      <c r="H122" s="57"/>
      <c r="I122" s="57"/>
      <c r="J122" s="57"/>
      <c r="K122" s="57"/>
    </row>
    <row r="123" spans="7:11" x14ac:dyDescent="0.3">
      <c r="G123" s="57"/>
      <c r="H123" s="57"/>
      <c r="I123" s="57"/>
      <c r="J123" s="57"/>
      <c r="K123" s="57"/>
    </row>
    <row r="124" spans="7:11" x14ac:dyDescent="0.3">
      <c r="G124" s="57"/>
      <c r="H124" s="57"/>
      <c r="I124" s="57"/>
      <c r="J124" s="57"/>
      <c r="K124" s="57"/>
    </row>
    <row r="125" spans="7:11" x14ac:dyDescent="0.3">
      <c r="G125" s="57"/>
      <c r="H125" s="57"/>
      <c r="I125" s="57"/>
      <c r="J125" s="57"/>
      <c r="K125" s="57"/>
    </row>
    <row r="126" spans="7:11" x14ac:dyDescent="0.3">
      <c r="G126" s="57"/>
      <c r="H126" s="57"/>
      <c r="I126" s="57"/>
      <c r="J126" s="57"/>
      <c r="K126" s="57"/>
    </row>
    <row r="127" spans="7:11" x14ac:dyDescent="0.3">
      <c r="G127" s="57"/>
      <c r="H127" s="57"/>
      <c r="I127" s="57"/>
      <c r="J127" s="57"/>
      <c r="K127" s="57"/>
    </row>
    <row r="128" spans="7:11" x14ac:dyDescent="0.3">
      <c r="G128" s="57"/>
      <c r="H128" s="57"/>
      <c r="I128" s="57"/>
      <c r="J128" s="57"/>
      <c r="K128" s="57"/>
    </row>
    <row r="129" spans="7:11" x14ac:dyDescent="0.3">
      <c r="G129" s="57"/>
      <c r="H129" s="57"/>
      <c r="I129" s="57"/>
      <c r="J129" s="57"/>
      <c r="K129" s="57"/>
    </row>
    <row r="130" spans="7:11" x14ac:dyDescent="0.3">
      <c r="G130" s="57"/>
      <c r="H130" s="57"/>
      <c r="I130" s="57"/>
      <c r="J130" s="57"/>
      <c r="K130" s="57"/>
    </row>
    <row r="131" spans="7:11" x14ac:dyDescent="0.3">
      <c r="G131" s="57"/>
      <c r="H131" s="57"/>
      <c r="I131" s="57"/>
      <c r="J131" s="57"/>
      <c r="K131" s="57"/>
    </row>
    <row r="132" spans="7:11" x14ac:dyDescent="0.3">
      <c r="G132" s="57"/>
      <c r="H132" s="57"/>
      <c r="I132" s="57"/>
      <c r="J132" s="57"/>
      <c r="K132" s="57"/>
    </row>
    <row r="133" spans="7:11" x14ac:dyDescent="0.3">
      <c r="G133" s="57"/>
      <c r="H133" s="57"/>
      <c r="I133" s="57"/>
      <c r="J133" s="57"/>
      <c r="K133" s="57"/>
    </row>
    <row r="134" spans="7:11" x14ac:dyDescent="0.3">
      <c r="G134" s="57"/>
      <c r="H134" s="57"/>
      <c r="I134" s="57"/>
      <c r="J134" s="57"/>
      <c r="K134" s="57"/>
    </row>
    <row r="135" spans="7:11" x14ac:dyDescent="0.3">
      <c r="G135" s="57"/>
      <c r="H135" s="57"/>
      <c r="I135" s="57"/>
      <c r="J135" s="57"/>
      <c r="K135" s="57"/>
    </row>
    <row r="136" spans="7:11" x14ac:dyDescent="0.3">
      <c r="G136" s="57"/>
      <c r="H136" s="57"/>
      <c r="I136" s="57"/>
      <c r="J136" s="57"/>
      <c r="K136" s="57"/>
    </row>
    <row r="137" spans="7:11" x14ac:dyDescent="0.3">
      <c r="G137" s="57"/>
      <c r="H137" s="57"/>
      <c r="I137" s="57"/>
      <c r="J137" s="57"/>
      <c r="K137" s="57"/>
    </row>
    <row r="138" spans="7:11" x14ac:dyDescent="0.3">
      <c r="G138" s="57"/>
      <c r="H138" s="57"/>
      <c r="I138" s="57"/>
      <c r="J138" s="57"/>
      <c r="K138" s="57"/>
    </row>
    <row r="139" spans="7:11" x14ac:dyDescent="0.3">
      <c r="G139" s="57"/>
      <c r="H139" s="57"/>
      <c r="I139" s="57"/>
      <c r="J139" s="57"/>
      <c r="K139" s="57"/>
    </row>
    <row r="140" spans="7:11" x14ac:dyDescent="0.3">
      <c r="G140" s="57"/>
      <c r="H140" s="57"/>
      <c r="I140" s="57"/>
      <c r="J140" s="57"/>
      <c r="K140" s="57"/>
    </row>
    <row r="141" spans="7:11" x14ac:dyDescent="0.3">
      <c r="G141" s="57"/>
      <c r="H141" s="57"/>
      <c r="I141" s="57"/>
      <c r="J141" s="57"/>
      <c r="K141" s="57"/>
    </row>
    <row r="142" spans="7:11" x14ac:dyDescent="0.3">
      <c r="G142" s="57"/>
      <c r="H142" s="57"/>
      <c r="I142" s="57"/>
      <c r="J142" s="57"/>
      <c r="K142" s="57"/>
    </row>
    <row r="143" spans="7:11" x14ac:dyDescent="0.3">
      <c r="G143" s="57"/>
      <c r="H143" s="57"/>
      <c r="I143" s="57"/>
      <c r="J143" s="57"/>
      <c r="K143" s="57"/>
    </row>
    <row r="144" spans="7:11" x14ac:dyDescent="0.3">
      <c r="G144" s="57"/>
      <c r="H144" s="57"/>
      <c r="I144" s="57"/>
      <c r="J144" s="57"/>
      <c r="K144" s="57"/>
    </row>
    <row r="145" spans="7:11" x14ac:dyDescent="0.3">
      <c r="G145" s="57"/>
      <c r="H145" s="57"/>
      <c r="I145" s="57"/>
      <c r="J145" s="57"/>
      <c r="K145" s="57"/>
    </row>
    <row r="146" spans="7:11" x14ac:dyDescent="0.3">
      <c r="G146" s="57"/>
      <c r="H146" s="57"/>
      <c r="I146" s="57"/>
      <c r="J146" s="57"/>
      <c r="K146" s="57"/>
    </row>
    <row r="147" spans="7:11" x14ac:dyDescent="0.3">
      <c r="G147" s="57"/>
      <c r="H147" s="57"/>
      <c r="I147" s="57"/>
      <c r="J147" s="57"/>
      <c r="K147" s="57"/>
    </row>
    <row r="148" spans="7:11" x14ac:dyDescent="0.3">
      <c r="G148" s="57"/>
      <c r="H148" s="57"/>
      <c r="I148" s="57"/>
      <c r="J148" s="57"/>
      <c r="K148" s="57"/>
    </row>
    <row r="149" spans="7:11" x14ac:dyDescent="0.3">
      <c r="G149" s="57"/>
      <c r="H149" s="57"/>
      <c r="I149" s="57"/>
      <c r="J149" s="57"/>
      <c r="K149" s="57"/>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64"/>
  <sheetViews>
    <sheetView topLeftCell="A34" workbookViewId="0">
      <selection activeCell="Q21" sqref="Q21"/>
    </sheetView>
  </sheetViews>
  <sheetFormatPr defaultColWidth="9.140625" defaultRowHeight="15" x14ac:dyDescent="0.25"/>
  <cols>
    <col min="1" max="1" width="5.28515625" style="59" customWidth="1"/>
    <col min="2" max="2" width="9.140625" style="59"/>
    <col min="3" max="3" width="11.5703125" style="59" customWidth="1"/>
    <col min="4" max="16384" width="9.140625" style="57"/>
  </cols>
  <sheetData>
    <row r="1" spans="1:10" ht="21" x14ac:dyDescent="0.35">
      <c r="A1" s="61" t="s">
        <v>432</v>
      </c>
    </row>
    <row r="2" spans="1:10" x14ac:dyDescent="0.25">
      <c r="B2" s="63">
        <v>1.3</v>
      </c>
      <c r="C2" s="59" t="s">
        <v>34</v>
      </c>
      <c r="D2" s="187" t="s">
        <v>436</v>
      </c>
      <c r="E2" s="119"/>
    </row>
    <row r="3" spans="1:10" x14ac:dyDescent="0.25">
      <c r="B3" s="63" t="s">
        <v>77</v>
      </c>
      <c r="C3" s="59" t="s">
        <v>36</v>
      </c>
      <c r="D3" s="187" t="s">
        <v>427</v>
      </c>
    </row>
    <row r="4" spans="1:10" x14ac:dyDescent="0.25">
      <c r="B4" s="36" t="s">
        <v>37</v>
      </c>
      <c r="D4" s="37" t="s">
        <v>434</v>
      </c>
      <c r="E4" s="64"/>
      <c r="F4" s="64"/>
      <c r="G4" s="64"/>
      <c r="H4" s="64"/>
      <c r="I4" s="64"/>
      <c r="J4" s="64"/>
    </row>
    <row r="5" spans="1:10" x14ac:dyDescent="0.25">
      <c r="B5" s="39"/>
    </row>
    <row r="6" spans="1:10" x14ac:dyDescent="0.25">
      <c r="F6" s="37" t="s">
        <v>39</v>
      </c>
      <c r="G6" s="37"/>
      <c r="H6" s="37" t="s">
        <v>435</v>
      </c>
      <c r="I6" s="37"/>
      <c r="J6" s="37"/>
    </row>
    <row r="7" spans="1:10" ht="26.25" x14ac:dyDescent="0.25">
      <c r="A7" s="58" t="s">
        <v>31</v>
      </c>
      <c r="B7" s="58" t="s">
        <v>30</v>
      </c>
      <c r="C7" s="58" t="s">
        <v>32</v>
      </c>
    </row>
    <row r="8" spans="1:10" x14ac:dyDescent="0.25">
      <c r="B8" s="60" t="s">
        <v>41</v>
      </c>
      <c r="C8" s="60" t="s">
        <v>23</v>
      </c>
    </row>
    <row r="9" spans="1:10" x14ac:dyDescent="0.25">
      <c r="A9" s="203">
        <v>1</v>
      </c>
      <c r="B9" s="63">
        <v>1</v>
      </c>
      <c r="C9" s="82">
        <v>125</v>
      </c>
      <c r="E9" s="59" t="s">
        <v>42</v>
      </c>
      <c r="F9" s="59"/>
    </row>
    <row r="10" spans="1:10" x14ac:dyDescent="0.25">
      <c r="A10" s="203">
        <v>1</v>
      </c>
      <c r="B10" s="63">
        <v>2</v>
      </c>
      <c r="C10" s="82">
        <v>145</v>
      </c>
      <c r="E10" s="59" t="s">
        <v>43</v>
      </c>
      <c r="F10" s="59"/>
    </row>
    <row r="11" spans="1:10" x14ac:dyDescent="0.25">
      <c r="A11" s="203">
        <v>1</v>
      </c>
      <c r="B11" s="63">
        <v>3</v>
      </c>
      <c r="C11" s="82">
        <v>145</v>
      </c>
      <c r="E11" s="59" t="s">
        <v>44</v>
      </c>
      <c r="F11" s="59"/>
    </row>
    <row r="12" spans="1:10" x14ac:dyDescent="0.25">
      <c r="A12" s="203">
        <v>1</v>
      </c>
      <c r="B12" s="63">
        <v>4</v>
      </c>
      <c r="C12" s="82">
        <v>140</v>
      </c>
      <c r="E12" s="59"/>
      <c r="F12" s="59"/>
    </row>
    <row r="13" spans="1:10" x14ac:dyDescent="0.25">
      <c r="A13" s="203">
        <v>1</v>
      </c>
      <c r="B13" s="63">
        <v>5</v>
      </c>
      <c r="C13" s="82">
        <v>139</v>
      </c>
      <c r="E13" s="59" t="s">
        <v>45</v>
      </c>
      <c r="F13" s="59"/>
    </row>
    <row r="14" spans="1:10" x14ac:dyDescent="0.25">
      <c r="A14" s="203">
        <v>1</v>
      </c>
      <c r="B14" s="63">
        <v>6</v>
      </c>
      <c r="C14" s="82">
        <v>136</v>
      </c>
      <c r="E14" s="59" t="s">
        <v>46</v>
      </c>
      <c r="F14" s="59"/>
    </row>
    <row r="15" spans="1:10" x14ac:dyDescent="0.25">
      <c r="A15" s="203">
        <v>1</v>
      </c>
      <c r="B15" s="63">
        <v>7</v>
      </c>
      <c r="C15" s="82">
        <v>139</v>
      </c>
      <c r="E15" s="59" t="s">
        <v>47</v>
      </c>
      <c r="F15" s="59"/>
    </row>
    <row r="16" spans="1:10" x14ac:dyDescent="0.25">
      <c r="A16" s="203">
        <v>1</v>
      </c>
      <c r="B16" s="63">
        <v>8</v>
      </c>
      <c r="C16" s="82">
        <v>142</v>
      </c>
      <c r="E16" s="59" t="s">
        <v>48</v>
      </c>
      <c r="F16" s="59"/>
    </row>
    <row r="17" spans="1:6" x14ac:dyDescent="0.25">
      <c r="A17" s="203">
        <v>1</v>
      </c>
      <c r="B17" s="63">
        <v>9</v>
      </c>
      <c r="C17" s="82">
        <v>140</v>
      </c>
      <c r="E17" s="59" t="s">
        <v>49</v>
      </c>
      <c r="F17" s="59"/>
    </row>
    <row r="18" spans="1:6" x14ac:dyDescent="0.25">
      <c r="A18" s="203">
        <v>1</v>
      </c>
      <c r="B18" s="63">
        <v>10</v>
      </c>
      <c r="C18" s="82">
        <v>150</v>
      </c>
      <c r="E18" s="59" t="s">
        <v>50</v>
      </c>
      <c r="F18" s="59"/>
    </row>
    <row r="19" spans="1:6" x14ac:dyDescent="0.25">
      <c r="A19" s="203">
        <v>1</v>
      </c>
      <c r="B19" s="63">
        <v>11</v>
      </c>
      <c r="C19" s="82">
        <v>0</v>
      </c>
      <c r="E19" s="59" t="s">
        <v>51</v>
      </c>
      <c r="F19" s="59"/>
    </row>
    <row r="20" spans="1:6" x14ac:dyDescent="0.25">
      <c r="A20" s="203"/>
      <c r="B20" s="63"/>
      <c r="C20" s="82"/>
      <c r="E20" s="59" t="s">
        <v>52</v>
      </c>
    </row>
    <row r="21" spans="1:6" x14ac:dyDescent="0.25">
      <c r="A21" s="203"/>
      <c r="B21" s="63"/>
      <c r="C21" s="82"/>
      <c r="E21" s="59" t="s">
        <v>53</v>
      </c>
    </row>
    <row r="22" spans="1:6" x14ac:dyDescent="0.25">
      <c r="A22" s="203"/>
      <c r="B22" s="63"/>
      <c r="C22" s="82"/>
      <c r="E22" s="59" t="s">
        <v>411</v>
      </c>
    </row>
    <row r="23" spans="1:6" x14ac:dyDescent="0.25">
      <c r="A23" s="203"/>
      <c r="B23" s="63"/>
      <c r="C23" s="82"/>
      <c r="E23" s="59"/>
    </row>
    <row r="24" spans="1:6" x14ac:dyDescent="0.25">
      <c r="A24" s="203"/>
      <c r="B24" s="63"/>
      <c r="C24" s="82"/>
    </row>
    <row r="25" spans="1:6" x14ac:dyDescent="0.25">
      <c r="A25" s="63"/>
      <c r="B25" s="63"/>
      <c r="C25" s="82"/>
    </row>
    <row r="26" spans="1:6" x14ac:dyDescent="0.25">
      <c r="A26" s="63"/>
      <c r="B26" s="68"/>
      <c r="C26" s="67"/>
    </row>
    <row r="27" spans="1:6" x14ac:dyDescent="0.25">
      <c r="A27" s="63"/>
      <c r="B27" s="68"/>
      <c r="C27" s="67"/>
      <c r="E27" s="59"/>
    </row>
    <row r="28" spans="1:6" x14ac:dyDescent="0.25">
      <c r="A28" s="63"/>
      <c r="B28" s="68"/>
      <c r="C28" s="67"/>
      <c r="E28" s="59"/>
    </row>
    <row r="29" spans="1:6" x14ac:dyDescent="0.25">
      <c r="A29" s="63"/>
      <c r="B29" s="68"/>
      <c r="C29" s="67"/>
      <c r="E29" s="59"/>
    </row>
    <row r="30" spans="1:6" x14ac:dyDescent="0.25">
      <c r="A30" s="63"/>
      <c r="B30" s="68"/>
      <c r="C30" s="67"/>
      <c r="E30" s="59"/>
    </row>
    <row r="31" spans="1:6" x14ac:dyDescent="0.25">
      <c r="A31" s="63"/>
      <c r="B31" s="68"/>
      <c r="C31" s="67"/>
      <c r="E31" s="59"/>
    </row>
    <row r="32" spans="1:6" x14ac:dyDescent="0.25">
      <c r="A32" s="63"/>
      <c r="B32" s="68"/>
      <c r="C32" s="67"/>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1401</v>
      </c>
      <c r="D39" s="59" t="s">
        <v>56</v>
      </c>
    </row>
    <row r="40" spans="1:11" x14ac:dyDescent="0.25">
      <c r="A40" s="62">
        <f>SUM(A9:A38)</f>
        <v>11</v>
      </c>
      <c r="B40" s="59" t="s">
        <v>57</v>
      </c>
    </row>
    <row r="41" spans="1:11" x14ac:dyDescent="0.25">
      <c r="B41" s="62">
        <f>C39/A40</f>
        <v>127.36363636363636</v>
      </c>
      <c r="C41" s="59" t="s">
        <v>58</v>
      </c>
    </row>
    <row r="42" spans="1:11" x14ac:dyDescent="0.25">
      <c r="D42" s="63">
        <v>150</v>
      </c>
      <c r="E42" s="59" t="s">
        <v>59</v>
      </c>
    </row>
    <row r="43" spans="1:11" x14ac:dyDescent="0.25">
      <c r="D43" s="65">
        <f>B41/D42</f>
        <v>0.84909090909090912</v>
      </c>
      <c r="E43" s="59" t="s">
        <v>60</v>
      </c>
    </row>
    <row r="45" spans="1:11" ht="24" customHeight="1" x14ac:dyDescent="0.25">
      <c r="A45" s="120" t="s">
        <v>235</v>
      </c>
    </row>
    <row r="46" spans="1:11" ht="15.75" x14ac:dyDescent="0.25">
      <c r="A46" s="457"/>
      <c r="B46" s="457"/>
      <c r="C46" s="457"/>
      <c r="D46" s="457"/>
      <c r="E46" s="457"/>
      <c r="F46" s="457"/>
      <c r="G46" s="457"/>
      <c r="H46" s="457"/>
      <c r="I46" s="457"/>
      <c r="J46" s="457"/>
      <c r="K46" s="71"/>
    </row>
    <row r="47" spans="1:11" ht="15.75" x14ac:dyDescent="0.25">
      <c r="A47" s="122"/>
      <c r="B47" s="57"/>
      <c r="C47" s="57"/>
      <c r="K47" s="71"/>
    </row>
    <row r="48" spans="1:11" ht="21" customHeight="1" x14ac:dyDescent="0.25">
      <c r="A48" s="456"/>
      <c r="B48" s="456"/>
      <c r="C48" s="456"/>
      <c r="D48" s="456"/>
      <c r="E48" s="456"/>
      <c r="F48" s="456"/>
      <c r="G48" s="456"/>
      <c r="H48" s="456"/>
      <c r="I48" s="456"/>
      <c r="J48" s="456"/>
      <c r="K48" s="71"/>
    </row>
    <row r="49" spans="1:11" ht="15.75" x14ac:dyDescent="0.25">
      <c r="A49" s="121"/>
      <c r="B49" s="57"/>
      <c r="C49" s="57"/>
      <c r="K49" s="71"/>
    </row>
    <row r="50" spans="1:11" ht="18.75" customHeight="1" x14ac:dyDescent="0.25">
      <c r="A50" s="457"/>
      <c r="B50" s="457"/>
      <c r="C50" s="457"/>
      <c r="D50" s="457"/>
      <c r="E50" s="457"/>
      <c r="F50" s="457"/>
      <c r="G50" s="457"/>
      <c r="H50" s="457"/>
      <c r="I50" s="457"/>
      <c r="J50" s="457"/>
      <c r="K50" s="71"/>
    </row>
    <row r="51" spans="1:11" ht="15.75" x14ac:dyDescent="0.25">
      <c r="A51" s="121"/>
      <c r="B51" s="57"/>
      <c r="C51" s="57"/>
      <c r="K51" s="71"/>
    </row>
    <row r="52" spans="1:11" ht="19.5" customHeight="1" x14ac:dyDescent="0.25">
      <c r="A52" s="457"/>
      <c r="B52" s="457"/>
      <c r="C52" s="457"/>
      <c r="D52" s="457"/>
      <c r="E52" s="457"/>
      <c r="F52" s="457"/>
      <c r="G52" s="457"/>
      <c r="H52" s="457"/>
      <c r="I52" s="457"/>
      <c r="J52" s="457"/>
      <c r="K52" s="71"/>
    </row>
    <row r="53" spans="1:11" ht="15.75" x14ac:dyDescent="0.25">
      <c r="A53" s="121"/>
      <c r="B53" s="57"/>
      <c r="C53" s="57"/>
    </row>
    <row r="54" spans="1:11" ht="15.75" x14ac:dyDescent="0.25">
      <c r="A54" s="121"/>
      <c r="B54" s="57"/>
      <c r="C54" s="57"/>
    </row>
    <row r="55" spans="1:11" ht="15.75" x14ac:dyDescent="0.25">
      <c r="A55" s="123"/>
      <c r="B55" s="57"/>
      <c r="C55" s="57"/>
    </row>
    <row r="56" spans="1:11" ht="15.75" x14ac:dyDescent="0.25">
      <c r="A56" s="124"/>
      <c r="B56" s="57"/>
      <c r="C56" s="57"/>
    </row>
    <row r="57" spans="1:11" ht="15.75" x14ac:dyDescent="0.25">
      <c r="A57" s="125"/>
      <c r="B57" s="57"/>
      <c r="C57" s="57"/>
      <c r="I57" s="121"/>
    </row>
    <row r="58" spans="1:11" ht="15.75" x14ac:dyDescent="0.25">
      <c r="A58" s="124"/>
      <c r="B58" s="57"/>
      <c r="C58" s="57"/>
      <c r="I58" s="121"/>
    </row>
    <row r="59" spans="1:11" ht="15.75" x14ac:dyDescent="0.25">
      <c r="A59" s="124"/>
      <c r="B59" s="57"/>
      <c r="C59" s="57"/>
      <c r="I59" s="121"/>
    </row>
    <row r="60" spans="1:11" ht="15.75" x14ac:dyDescent="0.25">
      <c r="A60" s="124"/>
      <c r="B60" s="57"/>
      <c r="C60" s="57"/>
      <c r="I60" s="121"/>
    </row>
    <row r="61" spans="1:11" ht="15.75" x14ac:dyDescent="0.25">
      <c r="A61" s="124"/>
      <c r="B61" s="57"/>
      <c r="C61" s="57"/>
      <c r="I61" s="121"/>
    </row>
    <row r="62" spans="1:11" ht="15.75" x14ac:dyDescent="0.25">
      <c r="A62" s="126"/>
      <c r="B62" s="57"/>
      <c r="C62" s="57"/>
      <c r="I62" s="120"/>
    </row>
    <row r="63" spans="1:11" ht="15.75" x14ac:dyDescent="0.25">
      <c r="A63" s="135"/>
      <c r="B63" s="57"/>
      <c r="C63" s="57"/>
    </row>
    <row r="64" spans="1:11" ht="15.75" x14ac:dyDescent="0.25">
      <c r="A64" s="122"/>
      <c r="B64" s="57"/>
      <c r="C64" s="57"/>
    </row>
  </sheetData>
  <mergeCells count="4">
    <mergeCell ref="A46:J46"/>
    <mergeCell ref="A48:J48"/>
    <mergeCell ref="A50:J50"/>
    <mergeCell ref="A52:J52"/>
  </mergeCells>
  <pageMargins left="0.7" right="0.7" top="0.75" bottom="0.75" header="0.3" footer="0.3"/>
  <pageSetup orientation="portrait" r:id="rId1"/>
  <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1"/>
  <sheetViews>
    <sheetView topLeftCell="A40" workbookViewId="0">
      <selection activeCell="N55" sqref="N55"/>
    </sheetView>
  </sheetViews>
  <sheetFormatPr defaultColWidth="9.140625" defaultRowHeight="15" x14ac:dyDescent="0.25"/>
  <cols>
    <col min="1" max="1" width="5.28515625" style="59" customWidth="1"/>
    <col min="2" max="2" width="9.140625" style="59"/>
    <col min="3" max="3" width="11" style="59" customWidth="1"/>
    <col min="4" max="4" width="12.28515625" style="57" customWidth="1"/>
    <col min="5" max="16384" width="9.140625" style="57"/>
  </cols>
  <sheetData>
    <row r="1" spans="1:10" ht="21" x14ac:dyDescent="0.35">
      <c r="A1" s="61" t="s">
        <v>175</v>
      </c>
    </row>
    <row r="2" spans="1:10" x14ac:dyDescent="0.25">
      <c r="B2" s="63">
        <v>11.1</v>
      </c>
      <c r="C2" s="59" t="s">
        <v>34</v>
      </c>
      <c r="D2" s="398" t="s">
        <v>591</v>
      </c>
    </row>
    <row r="3" spans="1:10" x14ac:dyDescent="0.25">
      <c r="B3" s="63" t="s">
        <v>524</v>
      </c>
      <c r="C3" s="59" t="s">
        <v>36</v>
      </c>
      <c r="D3" s="398" t="s">
        <v>592</v>
      </c>
      <c r="E3" s="57" t="s">
        <v>86</v>
      </c>
    </row>
    <row r="4" spans="1:10" x14ac:dyDescent="0.25">
      <c r="B4" s="36" t="s">
        <v>37</v>
      </c>
      <c r="D4" s="37" t="s">
        <v>526</v>
      </c>
      <c r="E4" s="64"/>
      <c r="F4" s="64"/>
      <c r="G4" s="64"/>
      <c r="H4" s="64"/>
      <c r="I4" s="64"/>
      <c r="J4" s="64"/>
    </row>
    <row r="5" spans="1:10" x14ac:dyDescent="0.25">
      <c r="B5" s="39"/>
    </row>
    <row r="6" spans="1:10" x14ac:dyDescent="0.25">
      <c r="F6" s="37" t="s">
        <v>39</v>
      </c>
      <c r="G6" s="37"/>
      <c r="H6" s="37" t="s">
        <v>525</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56">
        <v>100</v>
      </c>
      <c r="E9" s="59" t="s">
        <v>42</v>
      </c>
      <c r="F9" s="59"/>
    </row>
    <row r="10" spans="1:10" x14ac:dyDescent="0.25">
      <c r="A10" s="63">
        <v>1</v>
      </c>
      <c r="B10" s="84"/>
      <c r="C10" s="56">
        <v>100</v>
      </c>
      <c r="E10" s="59" t="s">
        <v>43</v>
      </c>
      <c r="F10" s="59"/>
    </row>
    <row r="11" spans="1:10" x14ac:dyDescent="0.25">
      <c r="A11" s="63">
        <v>1</v>
      </c>
      <c r="B11" s="84"/>
      <c r="C11" s="56">
        <v>100</v>
      </c>
      <c r="E11" s="59" t="s">
        <v>44</v>
      </c>
      <c r="F11" s="59"/>
    </row>
    <row r="12" spans="1:10" x14ac:dyDescent="0.25">
      <c r="A12" s="63">
        <v>1</v>
      </c>
      <c r="B12" s="84"/>
      <c r="C12" s="56">
        <v>90</v>
      </c>
      <c r="E12" s="59"/>
      <c r="F12" s="59"/>
    </row>
    <row r="13" spans="1:10" x14ac:dyDescent="0.25">
      <c r="A13" s="63">
        <v>1</v>
      </c>
      <c r="B13" s="84"/>
      <c r="C13" s="56">
        <v>90</v>
      </c>
      <c r="E13" s="59" t="s">
        <v>45</v>
      </c>
      <c r="F13" s="59"/>
    </row>
    <row r="14" spans="1:10" x14ac:dyDescent="0.25">
      <c r="A14" s="63">
        <v>1</v>
      </c>
      <c r="B14" s="84"/>
      <c r="C14" s="56">
        <v>90</v>
      </c>
      <c r="E14" s="59" t="s">
        <v>46</v>
      </c>
      <c r="F14" s="59"/>
    </row>
    <row r="15" spans="1:10" x14ac:dyDescent="0.25">
      <c r="A15" s="63">
        <v>1</v>
      </c>
      <c r="B15" s="84"/>
      <c r="C15" s="56">
        <v>0</v>
      </c>
      <c r="E15" s="59" t="s">
        <v>47</v>
      </c>
      <c r="F15" s="59"/>
    </row>
    <row r="16" spans="1:10" x14ac:dyDescent="0.25">
      <c r="A16" s="63"/>
      <c r="B16" s="84"/>
      <c r="C16" s="56"/>
      <c r="E16" s="59" t="s">
        <v>48</v>
      </c>
      <c r="F16" s="59"/>
    </row>
    <row r="17" spans="1:6" x14ac:dyDescent="0.25">
      <c r="A17" s="63"/>
      <c r="B17" s="84"/>
      <c r="C17" s="56"/>
      <c r="E17" s="59" t="s">
        <v>49</v>
      </c>
      <c r="F17" s="59"/>
    </row>
    <row r="18" spans="1:6" x14ac:dyDescent="0.25">
      <c r="A18" s="63"/>
      <c r="B18" s="84"/>
      <c r="C18" s="56"/>
      <c r="E18" s="59" t="s">
        <v>50</v>
      </c>
      <c r="F18" s="59"/>
    </row>
    <row r="19" spans="1:6" x14ac:dyDescent="0.25">
      <c r="A19" s="63"/>
      <c r="B19" s="84"/>
      <c r="C19" s="56"/>
      <c r="E19" s="59" t="s">
        <v>51</v>
      </c>
      <c r="F19" s="59"/>
    </row>
    <row r="20" spans="1:6" x14ac:dyDescent="0.25">
      <c r="A20" s="63"/>
      <c r="B20" s="84"/>
      <c r="C20" s="56"/>
      <c r="E20" s="59" t="s">
        <v>52</v>
      </c>
    </row>
    <row r="21" spans="1:6" x14ac:dyDescent="0.25">
      <c r="A21" s="63"/>
      <c r="B21" s="84"/>
      <c r="C21" s="56"/>
      <c r="E21" s="59" t="s">
        <v>53</v>
      </c>
    </row>
    <row r="22" spans="1:6" x14ac:dyDescent="0.25">
      <c r="A22" s="63"/>
      <c r="B22" s="84"/>
      <c r="C22" s="56"/>
      <c r="E22" s="59" t="s">
        <v>411</v>
      </c>
    </row>
    <row r="23" spans="1:6" x14ac:dyDescent="0.25">
      <c r="A23" s="63"/>
      <c r="B23" s="84"/>
      <c r="C23" s="56"/>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570</v>
      </c>
      <c r="D39" s="59" t="s">
        <v>56</v>
      </c>
    </row>
    <row r="40" spans="1:11" x14ac:dyDescent="0.25">
      <c r="A40" s="62">
        <f>SUM(A9:A38)</f>
        <v>7</v>
      </c>
      <c r="B40" s="59" t="s">
        <v>57</v>
      </c>
    </row>
    <row r="41" spans="1:11" x14ac:dyDescent="0.25">
      <c r="B41" s="62">
        <f>C39/A40</f>
        <v>81.428571428571431</v>
      </c>
      <c r="C41" s="59" t="s">
        <v>58</v>
      </c>
    </row>
    <row r="42" spans="1:11" x14ac:dyDescent="0.25">
      <c r="D42" s="63">
        <v>100</v>
      </c>
      <c r="E42" s="59" t="s">
        <v>59</v>
      </c>
    </row>
    <row r="43" spans="1:11" x14ac:dyDescent="0.25">
      <c r="D43" s="65">
        <f>B41/D42</f>
        <v>0.81428571428571428</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44545" r:id="rId4">
          <objectPr defaultSize="0" r:id="rId5">
            <anchor moveWithCells="1">
              <from>
                <xdr:col>2</xdr:col>
                <xdr:colOff>0</xdr:colOff>
                <xdr:row>46</xdr:row>
                <xdr:rowOff>0</xdr:rowOff>
              </from>
              <to>
                <xdr:col>12</xdr:col>
                <xdr:colOff>323850</xdr:colOff>
                <xdr:row>53</xdr:row>
                <xdr:rowOff>9525</xdr:rowOff>
              </to>
            </anchor>
          </objectPr>
        </oleObject>
      </mc:Choice>
      <mc:Fallback>
        <oleObject progId="Word.Document.12" shapeId="1644545" r:id="rId4"/>
      </mc:Fallback>
    </mc:AlternateContent>
  </oleObjects>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1"/>
  <sheetViews>
    <sheetView topLeftCell="A40" workbookViewId="0">
      <selection activeCell="J58" sqref="J58"/>
    </sheetView>
  </sheetViews>
  <sheetFormatPr defaultColWidth="9.140625" defaultRowHeight="15" x14ac:dyDescent="0.25"/>
  <cols>
    <col min="1" max="1" width="5.28515625" style="59" customWidth="1"/>
    <col min="2" max="2" width="9.140625" style="59"/>
    <col min="3" max="3" width="11" style="59" customWidth="1"/>
    <col min="4" max="4" width="12.28515625" style="57" customWidth="1"/>
    <col min="5" max="16384" width="9.140625" style="57"/>
  </cols>
  <sheetData>
    <row r="1" spans="1:10" ht="21" x14ac:dyDescent="0.35">
      <c r="A1" s="61" t="s">
        <v>175</v>
      </c>
    </row>
    <row r="2" spans="1:10" x14ac:dyDescent="0.25">
      <c r="B2" s="63">
        <v>11.1</v>
      </c>
      <c r="C2" s="59" t="s">
        <v>34</v>
      </c>
      <c r="D2" s="352" t="s">
        <v>591</v>
      </c>
    </row>
    <row r="3" spans="1:10" x14ac:dyDescent="0.25">
      <c r="B3" s="63" t="s">
        <v>524</v>
      </c>
      <c r="C3" s="59" t="s">
        <v>36</v>
      </c>
      <c r="D3" s="352" t="s">
        <v>592</v>
      </c>
      <c r="E3" s="57" t="s">
        <v>86</v>
      </c>
    </row>
    <row r="4" spans="1:10" x14ac:dyDescent="0.25">
      <c r="B4" s="36" t="s">
        <v>37</v>
      </c>
      <c r="D4" s="37" t="s">
        <v>526</v>
      </c>
      <c r="E4" s="64"/>
      <c r="F4" s="64"/>
      <c r="G4" s="64"/>
      <c r="H4" s="64"/>
      <c r="I4" s="64"/>
      <c r="J4" s="64"/>
    </row>
    <row r="5" spans="1:10" x14ac:dyDescent="0.25">
      <c r="B5" s="39"/>
    </row>
    <row r="6" spans="1:10" x14ac:dyDescent="0.25">
      <c r="F6" s="37" t="s">
        <v>39</v>
      </c>
      <c r="G6" s="37"/>
      <c r="H6" s="37" t="s">
        <v>525</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56">
        <v>100</v>
      </c>
      <c r="E9" s="59" t="s">
        <v>42</v>
      </c>
      <c r="F9" s="59"/>
    </row>
    <row r="10" spans="1:10" x14ac:dyDescent="0.25">
      <c r="A10" s="63">
        <v>1</v>
      </c>
      <c r="B10" s="84"/>
      <c r="C10" s="56">
        <v>100</v>
      </c>
      <c r="E10" s="59" t="s">
        <v>43</v>
      </c>
      <c r="F10" s="59"/>
    </row>
    <row r="11" spans="1:10" x14ac:dyDescent="0.25">
      <c r="A11" s="63">
        <v>1</v>
      </c>
      <c r="B11" s="84"/>
      <c r="C11" s="56">
        <v>100</v>
      </c>
      <c r="E11" s="59" t="s">
        <v>44</v>
      </c>
      <c r="F11" s="59"/>
    </row>
    <row r="12" spans="1:10" x14ac:dyDescent="0.25">
      <c r="A12" s="63">
        <v>1</v>
      </c>
      <c r="B12" s="84"/>
      <c r="C12" s="56">
        <v>90</v>
      </c>
      <c r="E12" s="59"/>
      <c r="F12" s="59"/>
    </row>
    <row r="13" spans="1:10" x14ac:dyDescent="0.25">
      <c r="A13" s="63">
        <v>1</v>
      </c>
      <c r="B13" s="84"/>
      <c r="C13" s="56">
        <v>90</v>
      </c>
      <c r="E13" s="59" t="s">
        <v>45</v>
      </c>
      <c r="F13" s="59"/>
    </row>
    <row r="14" spans="1:10" x14ac:dyDescent="0.25">
      <c r="A14" s="63">
        <v>1</v>
      </c>
      <c r="B14" s="84"/>
      <c r="C14" s="56">
        <v>90</v>
      </c>
      <c r="E14" s="59" t="s">
        <v>46</v>
      </c>
      <c r="F14" s="59"/>
    </row>
    <row r="15" spans="1:10" x14ac:dyDescent="0.25">
      <c r="A15" s="63">
        <v>1</v>
      </c>
      <c r="B15" s="84"/>
      <c r="C15" s="56">
        <v>0</v>
      </c>
      <c r="E15" s="59" t="s">
        <v>47</v>
      </c>
      <c r="F15" s="59"/>
    </row>
    <row r="16" spans="1:10" x14ac:dyDescent="0.25">
      <c r="A16" s="63"/>
      <c r="B16" s="84"/>
      <c r="C16" s="56"/>
      <c r="E16" s="59" t="s">
        <v>48</v>
      </c>
      <c r="F16" s="59"/>
    </row>
    <row r="17" spans="1:6" x14ac:dyDescent="0.25">
      <c r="A17" s="63"/>
      <c r="B17" s="84"/>
      <c r="C17" s="56"/>
      <c r="E17" s="59" t="s">
        <v>49</v>
      </c>
      <c r="F17" s="59"/>
    </row>
    <row r="18" spans="1:6" x14ac:dyDescent="0.25">
      <c r="A18" s="63"/>
      <c r="B18" s="84"/>
      <c r="C18" s="56"/>
      <c r="E18" s="59" t="s">
        <v>50</v>
      </c>
      <c r="F18" s="59"/>
    </row>
    <row r="19" spans="1:6" x14ac:dyDescent="0.25">
      <c r="A19" s="63"/>
      <c r="B19" s="84"/>
      <c r="C19" s="56"/>
      <c r="E19" s="59" t="s">
        <v>51</v>
      </c>
      <c r="F19" s="59"/>
    </row>
    <row r="20" spans="1:6" x14ac:dyDescent="0.25">
      <c r="A20" s="63"/>
      <c r="B20" s="84"/>
      <c r="C20" s="56"/>
      <c r="E20" s="59" t="s">
        <v>52</v>
      </c>
    </row>
    <row r="21" spans="1:6" x14ac:dyDescent="0.25">
      <c r="A21" s="63"/>
      <c r="B21" s="84"/>
      <c r="C21" s="56"/>
      <c r="E21" s="59" t="s">
        <v>53</v>
      </c>
    </row>
    <row r="22" spans="1:6" x14ac:dyDescent="0.25">
      <c r="A22" s="63"/>
      <c r="B22" s="84"/>
      <c r="C22" s="56"/>
      <c r="E22" s="59" t="s">
        <v>411</v>
      </c>
    </row>
    <row r="23" spans="1:6" x14ac:dyDescent="0.25">
      <c r="A23" s="63"/>
      <c r="B23" s="84"/>
      <c r="C23" s="56"/>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570</v>
      </c>
      <c r="D39" s="59" t="s">
        <v>56</v>
      </c>
    </row>
    <row r="40" spans="1:11" x14ac:dyDescent="0.25">
      <c r="A40" s="62">
        <f>SUM(A9:A38)</f>
        <v>7</v>
      </c>
      <c r="B40" s="59" t="s">
        <v>57</v>
      </c>
    </row>
    <row r="41" spans="1:11" x14ac:dyDescent="0.25">
      <c r="B41" s="62">
        <f>C39/A40</f>
        <v>81.428571428571431</v>
      </c>
      <c r="C41" s="59" t="s">
        <v>58</v>
      </c>
    </row>
    <row r="42" spans="1:11" x14ac:dyDescent="0.25">
      <c r="D42" s="63">
        <v>100</v>
      </c>
      <c r="E42" s="59" t="s">
        <v>59</v>
      </c>
    </row>
    <row r="43" spans="1:11" x14ac:dyDescent="0.25">
      <c r="D43" s="65">
        <f>B41/D42</f>
        <v>0.81428571428571428</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448961" r:id="rId4">
          <objectPr defaultSize="0" r:id="rId5">
            <anchor moveWithCells="1">
              <from>
                <xdr:col>2</xdr:col>
                <xdr:colOff>0</xdr:colOff>
                <xdr:row>46</xdr:row>
                <xdr:rowOff>0</xdr:rowOff>
              </from>
              <to>
                <xdr:col>12</xdr:col>
                <xdr:colOff>323850</xdr:colOff>
                <xdr:row>53</xdr:row>
                <xdr:rowOff>9525</xdr:rowOff>
              </to>
            </anchor>
          </objectPr>
        </oleObject>
      </mc:Choice>
      <mc:Fallback>
        <oleObject progId="Word.Document.12" shapeId="1448961" r:id="rId4"/>
      </mc:Fallback>
    </mc:AlternateContent>
  </oleObjects>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1"/>
  <sheetViews>
    <sheetView topLeftCell="A19" zoomScaleNormal="100" workbookViewId="0">
      <selection activeCell="I17" sqref="I17"/>
    </sheetView>
  </sheetViews>
  <sheetFormatPr defaultColWidth="9.140625" defaultRowHeight="15" x14ac:dyDescent="0.25"/>
  <cols>
    <col min="1" max="1" width="5.28515625" style="59" customWidth="1"/>
    <col min="2" max="2" width="9.140625" style="59"/>
    <col min="3" max="3" width="11" style="59" customWidth="1"/>
    <col min="4" max="16384" width="9.140625" style="57"/>
  </cols>
  <sheetData>
    <row r="1" spans="1:10" ht="21" x14ac:dyDescent="0.35">
      <c r="A1" s="61" t="s">
        <v>175</v>
      </c>
    </row>
    <row r="2" spans="1:10" x14ac:dyDescent="0.25">
      <c r="B2" s="63">
        <v>11.1</v>
      </c>
      <c r="C2" s="59" t="s">
        <v>34</v>
      </c>
      <c r="D2" s="319" t="s">
        <v>638</v>
      </c>
    </row>
    <row r="3" spans="1:10" x14ac:dyDescent="0.25">
      <c r="B3" s="63" t="s">
        <v>35</v>
      </c>
      <c r="C3" s="59" t="s">
        <v>36</v>
      </c>
      <c r="D3" s="319" t="s">
        <v>567</v>
      </c>
      <c r="E3" s="57" t="s">
        <v>86</v>
      </c>
    </row>
    <row r="4" spans="1:10" x14ac:dyDescent="0.25">
      <c r="B4" s="36" t="s">
        <v>37</v>
      </c>
      <c r="D4" s="37" t="s">
        <v>38</v>
      </c>
      <c r="E4" s="64"/>
      <c r="F4" s="64"/>
      <c r="G4" s="64"/>
      <c r="H4" s="64"/>
      <c r="I4" s="64"/>
      <c r="J4" s="64"/>
    </row>
    <row r="5" spans="1:10" x14ac:dyDescent="0.25">
      <c r="B5" s="39"/>
    </row>
    <row r="6" spans="1:10" x14ac:dyDescent="0.25">
      <c r="F6" s="37" t="s">
        <v>39</v>
      </c>
      <c r="G6" s="37"/>
      <c r="H6" s="37" t="s">
        <v>522</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56">
        <v>65</v>
      </c>
      <c r="E9" s="59" t="s">
        <v>42</v>
      </c>
      <c r="F9" s="59"/>
    </row>
    <row r="10" spans="1:10" x14ac:dyDescent="0.25">
      <c r="A10" s="63">
        <v>1</v>
      </c>
      <c r="B10" s="84"/>
      <c r="C10" s="56">
        <v>69</v>
      </c>
      <c r="E10" s="59" t="s">
        <v>43</v>
      </c>
      <c r="F10" s="59"/>
    </row>
    <row r="11" spans="1:10" x14ac:dyDescent="0.25">
      <c r="A11" s="63">
        <v>1</v>
      </c>
      <c r="B11" s="84"/>
      <c r="C11" s="56">
        <v>81</v>
      </c>
      <c r="E11" s="59" t="s">
        <v>44</v>
      </c>
      <c r="F11" s="59"/>
    </row>
    <row r="12" spans="1:10" x14ac:dyDescent="0.25">
      <c r="A12" s="63">
        <v>1</v>
      </c>
      <c r="B12" s="84"/>
      <c r="C12" s="56">
        <v>65</v>
      </c>
      <c r="E12" s="59"/>
      <c r="F12" s="59"/>
    </row>
    <row r="13" spans="1:10" x14ac:dyDescent="0.25">
      <c r="A13" s="63">
        <v>1</v>
      </c>
      <c r="B13" s="84"/>
      <c r="C13" s="56">
        <v>65</v>
      </c>
      <c r="E13" s="59" t="s">
        <v>45</v>
      </c>
      <c r="F13" s="59"/>
    </row>
    <row r="14" spans="1:10" x14ac:dyDescent="0.25">
      <c r="A14" s="63">
        <v>1</v>
      </c>
      <c r="B14" s="84"/>
      <c r="C14" s="56">
        <v>92</v>
      </c>
      <c r="E14" s="59" t="s">
        <v>46</v>
      </c>
      <c r="F14" s="59"/>
    </row>
    <row r="15" spans="1:10" x14ac:dyDescent="0.25">
      <c r="A15" s="63">
        <v>1</v>
      </c>
      <c r="B15" s="84"/>
      <c r="C15" s="56">
        <v>77</v>
      </c>
      <c r="E15" s="59" t="s">
        <v>47</v>
      </c>
      <c r="F15" s="59"/>
    </row>
    <row r="16" spans="1:10" x14ac:dyDescent="0.25">
      <c r="A16" s="63">
        <v>1</v>
      </c>
      <c r="B16" s="84"/>
      <c r="C16" s="56">
        <v>81</v>
      </c>
      <c r="E16" s="59" t="s">
        <v>48</v>
      </c>
      <c r="F16" s="59"/>
    </row>
    <row r="17" spans="1:6" x14ac:dyDescent="0.25">
      <c r="A17" s="63">
        <v>1</v>
      </c>
      <c r="B17" s="84"/>
      <c r="C17" s="56">
        <v>69</v>
      </c>
      <c r="E17" s="59" t="s">
        <v>49</v>
      </c>
      <c r="F17" s="59"/>
    </row>
    <row r="18" spans="1:6" x14ac:dyDescent="0.25">
      <c r="A18" s="63">
        <v>1</v>
      </c>
      <c r="B18" s="84"/>
      <c r="C18" s="56">
        <v>88</v>
      </c>
      <c r="E18" s="59" t="s">
        <v>50</v>
      </c>
      <c r="F18" s="59"/>
    </row>
    <row r="19" spans="1:6" x14ac:dyDescent="0.25">
      <c r="A19" s="63">
        <v>1</v>
      </c>
      <c r="B19" s="84"/>
      <c r="C19" s="56">
        <v>54</v>
      </c>
      <c r="E19" s="59" t="s">
        <v>51</v>
      </c>
      <c r="F19" s="59"/>
    </row>
    <row r="20" spans="1:6" x14ac:dyDescent="0.25">
      <c r="A20" s="63">
        <v>1</v>
      </c>
      <c r="B20" s="84"/>
      <c r="C20" s="56">
        <v>85</v>
      </c>
      <c r="E20" s="59" t="s">
        <v>52</v>
      </c>
    </row>
    <row r="21" spans="1:6" x14ac:dyDescent="0.25">
      <c r="A21" s="63">
        <v>1</v>
      </c>
      <c r="B21" s="84"/>
      <c r="C21" s="56">
        <v>73</v>
      </c>
      <c r="E21" s="59" t="s">
        <v>53</v>
      </c>
    </row>
    <row r="22" spans="1:6" x14ac:dyDescent="0.25">
      <c r="A22" s="63">
        <v>1</v>
      </c>
      <c r="B22" s="84"/>
      <c r="C22" s="56">
        <v>69</v>
      </c>
      <c r="E22" s="59" t="s">
        <v>411</v>
      </c>
    </row>
    <row r="23" spans="1:6" x14ac:dyDescent="0.25">
      <c r="A23" s="63">
        <v>1</v>
      </c>
      <c r="B23" s="84"/>
      <c r="C23" s="56">
        <v>85</v>
      </c>
      <c r="E23" s="59"/>
    </row>
    <row r="24" spans="1:6" x14ac:dyDescent="0.25">
      <c r="A24" s="63">
        <v>1</v>
      </c>
      <c r="B24" s="84"/>
      <c r="C24" s="56">
        <v>69</v>
      </c>
    </row>
    <row r="25" spans="1:6" x14ac:dyDescent="0.25">
      <c r="A25" s="63">
        <v>1</v>
      </c>
      <c r="B25" s="84"/>
      <c r="C25" s="56">
        <v>85</v>
      </c>
    </row>
    <row r="26" spans="1:6" x14ac:dyDescent="0.25">
      <c r="A26" s="63">
        <v>1</v>
      </c>
      <c r="B26" s="85"/>
      <c r="C26" s="56">
        <v>73</v>
      </c>
    </row>
    <row r="27" spans="1:6" ht="15.75" x14ac:dyDescent="0.25">
      <c r="A27" s="63">
        <v>1</v>
      </c>
      <c r="B27" s="85"/>
      <c r="C27" s="56">
        <v>81</v>
      </c>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1426</v>
      </c>
      <c r="D39" s="59" t="s">
        <v>56</v>
      </c>
    </row>
    <row r="40" spans="1:11" x14ac:dyDescent="0.25">
      <c r="A40" s="62">
        <f>SUM(A9:A38)</f>
        <v>19</v>
      </c>
      <c r="B40" s="59" t="s">
        <v>57</v>
      </c>
    </row>
    <row r="41" spans="1:11" x14ac:dyDescent="0.25">
      <c r="B41" s="62">
        <f>C39/A40</f>
        <v>75.05263157894737</v>
      </c>
      <c r="C41" s="59" t="s">
        <v>58</v>
      </c>
    </row>
    <row r="42" spans="1:11" x14ac:dyDescent="0.25">
      <c r="D42" s="63">
        <v>100</v>
      </c>
      <c r="E42" s="59" t="s">
        <v>59</v>
      </c>
    </row>
    <row r="43" spans="1:11" x14ac:dyDescent="0.25">
      <c r="D43" s="65">
        <f>B41/D42</f>
        <v>0.75052631578947371</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338369" r:id="rId4">
          <objectPr defaultSize="0" autoPict="0" r:id="rId5">
            <anchor moveWithCells="1">
              <from>
                <xdr:col>1</xdr:col>
                <xdr:colOff>0</xdr:colOff>
                <xdr:row>47</xdr:row>
                <xdr:rowOff>0</xdr:rowOff>
              </from>
              <to>
                <xdr:col>14</xdr:col>
                <xdr:colOff>133350</xdr:colOff>
                <xdr:row>49</xdr:row>
                <xdr:rowOff>104775</xdr:rowOff>
              </to>
            </anchor>
          </objectPr>
        </oleObject>
      </mc:Choice>
      <mc:Fallback>
        <oleObject progId="Word.Document.12" shapeId="1338369" r:id="rId4"/>
      </mc:Fallback>
    </mc:AlternateContent>
  </oleObjec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election activeCell="L45" sqref="L45"/>
    </sheetView>
  </sheetViews>
  <sheetFormatPr defaultColWidth="9.140625" defaultRowHeight="15" x14ac:dyDescent="0.25"/>
  <cols>
    <col min="1" max="1" width="5.28515625" style="59" customWidth="1"/>
    <col min="2" max="2" width="9.140625" style="59"/>
    <col min="3" max="3" width="11" style="59" customWidth="1"/>
    <col min="4" max="16384" width="9.140625" style="57"/>
  </cols>
  <sheetData>
    <row r="1" spans="1:10" ht="21" x14ac:dyDescent="0.35">
      <c r="A1" s="61" t="s">
        <v>175</v>
      </c>
    </row>
    <row r="2" spans="1:10" x14ac:dyDescent="0.25">
      <c r="B2" s="63">
        <v>11.1</v>
      </c>
      <c r="C2" s="59" t="s">
        <v>34</v>
      </c>
      <c r="D2" s="277" t="s">
        <v>564</v>
      </c>
    </row>
    <row r="3" spans="1:10" x14ac:dyDescent="0.25">
      <c r="B3" s="63" t="s">
        <v>181</v>
      </c>
      <c r="C3" s="59" t="s">
        <v>36</v>
      </c>
      <c r="D3" s="277" t="s">
        <v>516</v>
      </c>
      <c r="E3" s="57" t="s">
        <v>86</v>
      </c>
    </row>
    <row r="4" spans="1:10" x14ac:dyDescent="0.25">
      <c r="B4" s="36" t="s">
        <v>37</v>
      </c>
      <c r="D4" s="37" t="s">
        <v>464</v>
      </c>
      <c r="E4" s="64"/>
      <c r="F4" s="64"/>
      <c r="G4" s="64"/>
      <c r="H4" s="64"/>
      <c r="I4" s="64"/>
      <c r="J4" s="64"/>
    </row>
    <row r="5" spans="1:10" x14ac:dyDescent="0.25">
      <c r="B5" s="39"/>
    </row>
    <row r="6" spans="1:10" x14ac:dyDescent="0.25">
      <c r="F6" s="37" t="s">
        <v>39</v>
      </c>
      <c r="G6" s="37"/>
      <c r="H6" s="37" t="s">
        <v>460</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34">
        <v>93</v>
      </c>
      <c r="E9" s="59" t="s">
        <v>42</v>
      </c>
      <c r="F9" s="59"/>
    </row>
    <row r="10" spans="1:10" x14ac:dyDescent="0.25">
      <c r="A10" s="63">
        <v>1</v>
      </c>
      <c r="B10" s="84"/>
      <c r="C10" s="34">
        <v>85</v>
      </c>
      <c r="E10" s="59" t="s">
        <v>43</v>
      </c>
      <c r="F10" s="59"/>
    </row>
    <row r="11" spans="1:10" x14ac:dyDescent="0.25">
      <c r="A11" s="63">
        <v>1</v>
      </c>
      <c r="B11" s="84"/>
      <c r="C11" s="34">
        <v>88</v>
      </c>
      <c r="E11" s="59" t="s">
        <v>44</v>
      </c>
      <c r="F11" s="59"/>
    </row>
    <row r="12" spans="1:10" x14ac:dyDescent="0.25">
      <c r="A12" s="63">
        <v>1</v>
      </c>
      <c r="B12" s="84"/>
      <c r="C12" s="34">
        <v>91</v>
      </c>
      <c r="E12" s="59"/>
      <c r="F12" s="59"/>
    </row>
    <row r="13" spans="1:10" x14ac:dyDescent="0.25">
      <c r="A13" s="63">
        <v>1</v>
      </c>
      <c r="B13" s="84"/>
      <c r="C13" s="34">
        <v>85</v>
      </c>
      <c r="E13" s="59" t="s">
        <v>45</v>
      </c>
      <c r="F13" s="59"/>
    </row>
    <row r="14" spans="1:10" x14ac:dyDescent="0.25">
      <c r="A14" s="63">
        <v>1</v>
      </c>
      <c r="B14" s="84"/>
      <c r="C14" s="338">
        <v>93</v>
      </c>
      <c r="E14" s="59" t="s">
        <v>46</v>
      </c>
      <c r="F14" s="59"/>
    </row>
    <row r="15" spans="1:10" x14ac:dyDescent="0.25">
      <c r="A15" s="63">
        <v>1</v>
      </c>
      <c r="B15" s="84"/>
      <c r="C15" s="338">
        <v>91</v>
      </c>
      <c r="E15" s="59" t="s">
        <v>47</v>
      </c>
      <c r="F15" s="59"/>
    </row>
    <row r="16" spans="1:10" x14ac:dyDescent="0.25">
      <c r="A16" s="63">
        <v>1</v>
      </c>
      <c r="B16" s="84"/>
      <c r="C16" s="34">
        <v>81</v>
      </c>
      <c r="E16" s="59" t="s">
        <v>48</v>
      </c>
      <c r="F16" s="59"/>
    </row>
    <row r="17" spans="1:6" x14ac:dyDescent="0.25">
      <c r="A17" s="63">
        <v>1</v>
      </c>
      <c r="B17" s="84"/>
      <c r="C17" s="34">
        <v>91</v>
      </c>
      <c r="E17" s="59" t="s">
        <v>49</v>
      </c>
      <c r="F17" s="59"/>
    </row>
    <row r="18" spans="1:6" x14ac:dyDescent="0.25">
      <c r="A18" s="63">
        <v>1</v>
      </c>
      <c r="B18" s="84"/>
      <c r="C18" s="34">
        <v>81</v>
      </c>
      <c r="E18" s="59" t="s">
        <v>50</v>
      </c>
      <c r="F18" s="59"/>
    </row>
    <row r="19" spans="1:6" x14ac:dyDescent="0.25">
      <c r="A19" s="63">
        <v>1</v>
      </c>
      <c r="B19" s="84"/>
      <c r="C19" s="34">
        <v>85</v>
      </c>
      <c r="E19" s="59" t="s">
        <v>51</v>
      </c>
      <c r="F19" s="59"/>
    </row>
    <row r="20" spans="1:6" x14ac:dyDescent="0.25">
      <c r="A20" s="63">
        <v>1</v>
      </c>
      <c r="B20" s="84"/>
      <c r="C20" s="34">
        <v>91</v>
      </c>
      <c r="E20" s="59" t="s">
        <v>52</v>
      </c>
    </row>
    <row r="21" spans="1:6" x14ac:dyDescent="0.25">
      <c r="A21" s="63">
        <v>1</v>
      </c>
      <c r="B21" s="84"/>
      <c r="C21" s="34">
        <v>96</v>
      </c>
      <c r="E21" s="59" t="s">
        <v>53</v>
      </c>
    </row>
    <row r="22" spans="1:6" x14ac:dyDescent="0.25">
      <c r="A22" s="63"/>
      <c r="B22" s="84"/>
      <c r="C22" s="62"/>
      <c r="E22" s="59" t="s">
        <v>411</v>
      </c>
    </row>
    <row r="23" spans="1:6" x14ac:dyDescent="0.25">
      <c r="A23" s="63"/>
      <c r="B23" s="84"/>
      <c r="C23" s="62"/>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1151</v>
      </c>
      <c r="D39" s="59" t="s">
        <v>56</v>
      </c>
    </row>
    <row r="40" spans="1:11" x14ac:dyDescent="0.25">
      <c r="A40" s="62">
        <f>SUM(A9:A38)</f>
        <v>13</v>
      </c>
      <c r="B40" s="59" t="s">
        <v>57</v>
      </c>
    </row>
    <row r="41" spans="1:11" x14ac:dyDescent="0.25">
      <c r="B41" s="62">
        <f>C39/A40</f>
        <v>88.538461538461533</v>
      </c>
      <c r="C41" s="59" t="s">
        <v>58</v>
      </c>
    </row>
    <row r="42" spans="1:11" x14ac:dyDescent="0.25">
      <c r="D42" s="63">
        <v>100</v>
      </c>
      <c r="E42" s="59" t="s">
        <v>59</v>
      </c>
    </row>
    <row r="43" spans="1:11" x14ac:dyDescent="0.25">
      <c r="D43" s="65">
        <f>B41/D42</f>
        <v>0.88538461538461533</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K51"/>
  <sheetViews>
    <sheetView topLeftCell="A37" zoomScaleNormal="100" workbookViewId="0">
      <selection activeCell="L7" sqref="L7"/>
    </sheetView>
  </sheetViews>
  <sheetFormatPr defaultColWidth="9.140625" defaultRowHeight="15" x14ac:dyDescent="0.25"/>
  <cols>
    <col min="1" max="1" width="5.28515625" style="59" customWidth="1"/>
    <col min="2" max="2" width="9.140625" style="59"/>
    <col min="3" max="3" width="11" style="59" customWidth="1"/>
    <col min="4" max="16384" width="9.140625" style="57"/>
  </cols>
  <sheetData>
    <row r="1" spans="1:10" ht="21" x14ac:dyDescent="0.35">
      <c r="A1" s="61" t="s">
        <v>175</v>
      </c>
    </row>
    <row r="2" spans="1:10" x14ac:dyDescent="0.25">
      <c r="B2" s="63">
        <v>11.1</v>
      </c>
      <c r="C2" s="59" t="s">
        <v>34</v>
      </c>
      <c r="D2" s="187" t="s">
        <v>483</v>
      </c>
    </row>
    <row r="3" spans="1:10" x14ac:dyDescent="0.25">
      <c r="B3" s="63" t="s">
        <v>67</v>
      </c>
      <c r="C3" s="59" t="s">
        <v>36</v>
      </c>
      <c r="D3" s="187" t="s">
        <v>427</v>
      </c>
      <c r="E3" s="57" t="s">
        <v>86</v>
      </c>
    </row>
    <row r="4" spans="1:10" x14ac:dyDescent="0.25">
      <c r="B4" s="36" t="s">
        <v>37</v>
      </c>
      <c r="D4" s="37" t="s">
        <v>562</v>
      </c>
      <c r="E4" s="64"/>
      <c r="F4" s="64"/>
      <c r="G4" s="64"/>
      <c r="H4" s="64"/>
      <c r="I4" s="64"/>
      <c r="J4" s="64"/>
    </row>
    <row r="5" spans="1:10" x14ac:dyDescent="0.25">
      <c r="B5" s="39"/>
    </row>
    <row r="6" spans="1:10" x14ac:dyDescent="0.25">
      <c r="F6" s="37" t="s">
        <v>39</v>
      </c>
      <c r="G6" s="37"/>
      <c r="H6" s="37" t="s">
        <v>460</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v>2</v>
      </c>
      <c r="C9" s="56">
        <v>96</v>
      </c>
      <c r="E9" s="59" t="s">
        <v>42</v>
      </c>
      <c r="F9" s="59"/>
    </row>
    <row r="10" spans="1:10" x14ac:dyDescent="0.25">
      <c r="A10" s="63">
        <v>1</v>
      </c>
      <c r="B10" s="84">
        <v>3</v>
      </c>
      <c r="C10" s="56">
        <v>78</v>
      </c>
      <c r="E10" s="59" t="s">
        <v>43</v>
      </c>
      <c r="F10" s="59"/>
    </row>
    <row r="11" spans="1:10" x14ac:dyDescent="0.25">
      <c r="A11" s="63">
        <v>1</v>
      </c>
      <c r="B11" s="84">
        <v>5</v>
      </c>
      <c r="C11" s="56">
        <v>85</v>
      </c>
      <c r="E11" s="59" t="s">
        <v>44</v>
      </c>
      <c r="F11" s="59"/>
    </row>
    <row r="12" spans="1:10" x14ac:dyDescent="0.25">
      <c r="A12" s="63">
        <v>1</v>
      </c>
      <c r="B12" s="84">
        <v>8</v>
      </c>
      <c r="C12" s="56">
        <v>91</v>
      </c>
      <c r="E12" s="59"/>
      <c r="F12" s="59"/>
    </row>
    <row r="13" spans="1:10" x14ac:dyDescent="0.25">
      <c r="A13" s="63">
        <v>1</v>
      </c>
      <c r="B13" s="84">
        <v>9</v>
      </c>
      <c r="C13" s="56">
        <v>91</v>
      </c>
      <c r="E13" s="59" t="s">
        <v>45</v>
      </c>
      <c r="F13" s="59"/>
    </row>
    <row r="14" spans="1:10" x14ac:dyDescent="0.25">
      <c r="A14" s="63">
        <v>1</v>
      </c>
      <c r="B14" s="84">
        <v>10</v>
      </c>
      <c r="C14" s="56">
        <v>81</v>
      </c>
      <c r="E14" s="59" t="s">
        <v>46</v>
      </c>
      <c r="F14" s="59"/>
    </row>
    <row r="15" spans="1:10" x14ac:dyDescent="0.25">
      <c r="A15" s="63">
        <v>1</v>
      </c>
      <c r="B15" s="84">
        <v>11</v>
      </c>
      <c r="C15" s="56">
        <v>85</v>
      </c>
      <c r="E15" s="59" t="s">
        <v>47</v>
      </c>
      <c r="F15" s="59"/>
    </row>
    <row r="16" spans="1:10" x14ac:dyDescent="0.25">
      <c r="A16" s="63">
        <v>1</v>
      </c>
      <c r="B16" s="84">
        <v>12</v>
      </c>
      <c r="C16" s="56">
        <v>91</v>
      </c>
      <c r="E16" s="59" t="s">
        <v>48</v>
      </c>
      <c r="F16" s="59"/>
    </row>
    <row r="17" spans="1:6" x14ac:dyDescent="0.25">
      <c r="A17" s="63">
        <v>1</v>
      </c>
      <c r="B17" s="84">
        <v>13</v>
      </c>
      <c r="C17" s="56">
        <v>83</v>
      </c>
      <c r="E17" s="59" t="s">
        <v>49</v>
      </c>
      <c r="F17" s="59"/>
    </row>
    <row r="18" spans="1:6" x14ac:dyDescent="0.25">
      <c r="A18" s="62"/>
      <c r="B18" s="62"/>
      <c r="C18" s="62"/>
      <c r="E18" s="59" t="s">
        <v>50</v>
      </c>
      <c r="F18" s="59"/>
    </row>
    <row r="19" spans="1:6" x14ac:dyDescent="0.25">
      <c r="A19" s="62"/>
      <c r="B19" s="62"/>
      <c r="C19" s="62"/>
      <c r="E19" s="59" t="s">
        <v>51</v>
      </c>
      <c r="F19" s="59"/>
    </row>
    <row r="20" spans="1:6" x14ac:dyDescent="0.25">
      <c r="A20" s="62"/>
      <c r="B20" s="62"/>
      <c r="C20" s="62"/>
      <c r="E20" s="59" t="s">
        <v>52</v>
      </c>
    </row>
    <row r="21" spans="1:6" x14ac:dyDescent="0.25">
      <c r="A21" s="62"/>
      <c r="B21" s="62"/>
      <c r="C21" s="62"/>
      <c r="E21" s="59" t="s">
        <v>53</v>
      </c>
    </row>
    <row r="22" spans="1:6" x14ac:dyDescent="0.25">
      <c r="A22" s="63"/>
      <c r="B22" s="84"/>
      <c r="C22" s="56"/>
      <c r="E22" s="59" t="s">
        <v>411</v>
      </c>
    </row>
    <row r="23" spans="1:6" x14ac:dyDescent="0.25">
      <c r="A23" s="63"/>
      <c r="B23" s="84"/>
      <c r="C23" s="56"/>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781</v>
      </c>
      <c r="D39" s="59" t="s">
        <v>56</v>
      </c>
    </row>
    <row r="40" spans="1:11" x14ac:dyDescent="0.25">
      <c r="A40" s="62">
        <f>SUM(A9:A38)</f>
        <v>9</v>
      </c>
      <c r="B40" s="59" t="s">
        <v>57</v>
      </c>
    </row>
    <row r="41" spans="1:11" x14ac:dyDescent="0.25">
      <c r="B41" s="62">
        <f>C39/A40</f>
        <v>86.777777777777771</v>
      </c>
      <c r="C41" s="59" t="s">
        <v>58</v>
      </c>
    </row>
    <row r="42" spans="1:11" x14ac:dyDescent="0.25">
      <c r="D42" s="63">
        <v>100</v>
      </c>
      <c r="E42" s="59" t="s">
        <v>59</v>
      </c>
    </row>
    <row r="43" spans="1:11" x14ac:dyDescent="0.25">
      <c r="D43" s="65">
        <f>B41/D42</f>
        <v>0.86777777777777776</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K51"/>
  <sheetViews>
    <sheetView topLeftCell="A28" workbookViewId="0">
      <selection activeCell="F38" sqref="F38"/>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175</v>
      </c>
    </row>
    <row r="2" spans="1:10" x14ac:dyDescent="0.25">
      <c r="B2" s="63">
        <v>11.1</v>
      </c>
      <c r="C2" s="59" t="s">
        <v>34</v>
      </c>
      <c r="E2" s="57" t="s">
        <v>85</v>
      </c>
    </row>
    <row r="3" spans="1:10" x14ac:dyDescent="0.25">
      <c r="B3" s="63" t="s">
        <v>182</v>
      </c>
      <c r="C3" s="59" t="s">
        <v>36</v>
      </c>
      <c r="E3" s="57" t="s">
        <v>86</v>
      </c>
    </row>
    <row r="4" spans="1:10" x14ac:dyDescent="0.25">
      <c r="B4" s="36" t="s">
        <v>37</v>
      </c>
      <c r="D4" s="37" t="s">
        <v>177</v>
      </c>
      <c r="E4" s="64"/>
      <c r="F4" s="64"/>
      <c r="G4" s="64"/>
      <c r="H4" s="64"/>
      <c r="I4" s="64"/>
      <c r="J4" s="64"/>
    </row>
    <row r="5" spans="1:10" x14ac:dyDescent="0.25">
      <c r="B5" s="39"/>
    </row>
    <row r="6" spans="1:10" x14ac:dyDescent="0.25">
      <c r="F6" s="37" t="s">
        <v>39</v>
      </c>
      <c r="G6" s="37"/>
      <c r="H6" s="37" t="s">
        <v>134</v>
      </c>
      <c r="I6" s="37"/>
      <c r="J6" s="37"/>
    </row>
    <row r="7" spans="1:10" ht="26.25" x14ac:dyDescent="0.25">
      <c r="A7" s="58" t="s">
        <v>31</v>
      </c>
      <c r="B7" s="58" t="s">
        <v>30</v>
      </c>
      <c r="C7" s="58" t="s">
        <v>32</v>
      </c>
    </row>
    <row r="8" spans="1:10" x14ac:dyDescent="0.25">
      <c r="B8" s="60" t="s">
        <v>41</v>
      </c>
      <c r="C8" s="56" t="s">
        <v>23</v>
      </c>
    </row>
    <row r="9" spans="1:10" x14ac:dyDescent="0.25">
      <c r="A9" s="63">
        <v>1</v>
      </c>
      <c r="B9" s="84">
        <v>1</v>
      </c>
      <c r="C9" s="56">
        <v>23.99</v>
      </c>
      <c r="E9" s="59" t="s">
        <v>42</v>
      </c>
      <c r="F9" s="59"/>
    </row>
    <row r="10" spans="1:10" x14ac:dyDescent="0.25">
      <c r="A10" s="63">
        <v>1</v>
      </c>
      <c r="B10" s="84">
        <v>2</v>
      </c>
      <c r="C10" s="56">
        <v>23.97</v>
      </c>
      <c r="E10" s="59" t="s">
        <v>43</v>
      </c>
      <c r="F10" s="59"/>
    </row>
    <row r="11" spans="1:10" x14ac:dyDescent="0.25">
      <c r="A11" s="63">
        <v>1</v>
      </c>
      <c r="B11" s="84">
        <v>3</v>
      </c>
      <c r="C11" s="56">
        <v>23.87</v>
      </c>
      <c r="E11" s="59" t="s">
        <v>44</v>
      </c>
      <c r="F11" s="59"/>
    </row>
    <row r="12" spans="1:10" x14ac:dyDescent="0.25">
      <c r="A12" s="63">
        <v>1</v>
      </c>
      <c r="B12" s="84">
        <v>4</v>
      </c>
      <c r="C12" s="56">
        <v>23.96</v>
      </c>
      <c r="E12" s="59"/>
      <c r="F12" s="59"/>
    </row>
    <row r="13" spans="1:10" x14ac:dyDescent="0.25">
      <c r="A13" s="63">
        <v>1</v>
      </c>
      <c r="B13" s="84">
        <v>5</v>
      </c>
      <c r="C13" s="56">
        <v>23.96</v>
      </c>
      <c r="E13" s="59" t="s">
        <v>45</v>
      </c>
      <c r="F13" s="59"/>
    </row>
    <row r="14" spans="1:10" x14ac:dyDescent="0.25">
      <c r="A14" s="63">
        <v>1</v>
      </c>
      <c r="B14" s="84">
        <v>6</v>
      </c>
      <c r="C14" s="56">
        <v>23.8</v>
      </c>
      <c r="E14" s="59" t="s">
        <v>46</v>
      </c>
      <c r="F14" s="59"/>
    </row>
    <row r="15" spans="1:10" x14ac:dyDescent="0.25">
      <c r="A15" s="63">
        <v>1</v>
      </c>
      <c r="B15" s="84">
        <v>7</v>
      </c>
      <c r="C15" s="56">
        <v>23.83</v>
      </c>
      <c r="E15" s="59" t="s">
        <v>47</v>
      </c>
      <c r="F15" s="59"/>
    </row>
    <row r="16" spans="1:10" x14ac:dyDescent="0.25">
      <c r="A16" s="63"/>
      <c r="B16" s="84"/>
      <c r="C16" s="56"/>
      <c r="E16" s="59" t="s">
        <v>48</v>
      </c>
      <c r="F16" s="59"/>
    </row>
    <row r="17" spans="1:6" x14ac:dyDescent="0.25">
      <c r="A17" s="63"/>
      <c r="B17" s="84"/>
      <c r="C17" s="56"/>
      <c r="E17" s="59" t="s">
        <v>49</v>
      </c>
      <c r="F17" s="59"/>
    </row>
    <row r="18" spans="1:6" x14ac:dyDescent="0.25">
      <c r="A18" s="63"/>
      <c r="B18" s="84"/>
      <c r="C18" s="56"/>
      <c r="E18" s="59" t="s">
        <v>50</v>
      </c>
      <c r="F18" s="59"/>
    </row>
    <row r="19" spans="1:6" x14ac:dyDescent="0.25">
      <c r="A19" s="63"/>
      <c r="B19" s="84"/>
      <c r="C19" s="56"/>
      <c r="E19" s="59" t="s">
        <v>51</v>
      </c>
      <c r="F19" s="59"/>
    </row>
    <row r="20" spans="1:6" x14ac:dyDescent="0.25">
      <c r="A20" s="63"/>
      <c r="B20" s="84"/>
      <c r="C20" s="56"/>
      <c r="E20" s="59" t="s">
        <v>52</v>
      </c>
    </row>
    <row r="21" spans="1:6" x14ac:dyDescent="0.25">
      <c r="A21" s="63"/>
      <c r="B21" s="84"/>
      <c r="C21" s="56"/>
      <c r="E21" s="59" t="s">
        <v>53</v>
      </c>
    </row>
    <row r="22" spans="1:6" x14ac:dyDescent="0.25">
      <c r="A22" s="63"/>
      <c r="B22" s="84"/>
      <c r="C22" s="56"/>
    </row>
    <row r="23" spans="1:6" x14ac:dyDescent="0.25">
      <c r="A23" s="63"/>
      <c r="B23" s="84"/>
      <c r="C23" s="56"/>
      <c r="E23" s="59" t="s">
        <v>54</v>
      </c>
    </row>
    <row r="24" spans="1:6" x14ac:dyDescent="0.25">
      <c r="A24" s="63"/>
      <c r="B24" s="84"/>
      <c r="C24" s="56"/>
      <c r="E24" s="59" t="s">
        <v>422</v>
      </c>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C39" s="62">
        <f>SUM(C9:C38)</f>
        <v>167.38</v>
      </c>
      <c r="D39" s="59" t="s">
        <v>56</v>
      </c>
    </row>
    <row r="40" spans="1:11" x14ac:dyDescent="0.25">
      <c r="A40" s="62">
        <f>SUM(A9:A38)</f>
        <v>7</v>
      </c>
      <c r="B40" s="59" t="s">
        <v>57</v>
      </c>
    </row>
    <row r="41" spans="1:11" x14ac:dyDescent="0.25">
      <c r="B41" s="62">
        <f>C39/A40</f>
        <v>23.911428571428569</v>
      </c>
      <c r="C41" s="59" t="s">
        <v>58</v>
      </c>
    </row>
    <row r="42" spans="1:11" x14ac:dyDescent="0.25">
      <c r="D42" s="63">
        <v>24</v>
      </c>
      <c r="E42" s="59" t="s">
        <v>59</v>
      </c>
    </row>
    <row r="43" spans="1:11" x14ac:dyDescent="0.25">
      <c r="D43" s="413">
        <f>B41/D42</f>
        <v>0.99630952380952376</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opLeftCell="A19" workbookViewId="0">
      <selection activeCell="K35" sqref="K35"/>
    </sheetView>
  </sheetViews>
  <sheetFormatPr defaultColWidth="9.140625" defaultRowHeight="15" x14ac:dyDescent="0.25"/>
  <cols>
    <col min="1" max="1" width="5.28515625" style="59" customWidth="1"/>
    <col min="2" max="2" width="9.140625" style="59"/>
    <col min="3" max="3" width="10.85546875" style="59" customWidth="1"/>
    <col min="4" max="4" width="11.42578125" style="57" customWidth="1"/>
    <col min="5" max="16384" width="9.140625" style="57"/>
  </cols>
  <sheetData>
    <row r="1" spans="1:10" ht="21" x14ac:dyDescent="0.35">
      <c r="A1" s="61" t="s">
        <v>175</v>
      </c>
    </row>
    <row r="2" spans="1:10" x14ac:dyDescent="0.25">
      <c r="B2" s="63">
        <v>11.2</v>
      </c>
      <c r="C2" s="59" t="s">
        <v>34</v>
      </c>
      <c r="D2" s="398" t="s">
        <v>463</v>
      </c>
    </row>
    <row r="3" spans="1:10" x14ac:dyDescent="0.25">
      <c r="B3" s="63" t="s">
        <v>181</v>
      </c>
      <c r="C3" s="59" t="s">
        <v>36</v>
      </c>
      <c r="D3" s="398" t="s">
        <v>517</v>
      </c>
      <c r="E3" s="57" t="s">
        <v>86</v>
      </c>
    </row>
    <row r="4" spans="1:10" x14ac:dyDescent="0.25">
      <c r="B4" s="36" t="s">
        <v>37</v>
      </c>
      <c r="D4" s="37" t="s">
        <v>465</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A8" s="62"/>
      <c r="B8" s="63" t="s">
        <v>41</v>
      </c>
      <c r="C8" s="56" t="s">
        <v>23</v>
      </c>
    </row>
    <row r="9" spans="1:10" x14ac:dyDescent="0.25">
      <c r="A9" s="63"/>
      <c r="B9" s="84"/>
      <c r="C9" s="217"/>
      <c r="E9" s="59" t="s">
        <v>42</v>
      </c>
      <c r="F9" s="59"/>
    </row>
    <row r="10" spans="1:10" x14ac:dyDescent="0.25">
      <c r="A10" s="63"/>
      <c r="B10" s="84"/>
      <c r="C10" s="217"/>
      <c r="E10" s="59" t="s">
        <v>43</v>
      </c>
      <c r="F10" s="59"/>
    </row>
    <row r="11" spans="1:10" x14ac:dyDescent="0.25">
      <c r="A11" s="63"/>
      <c r="B11" s="84"/>
      <c r="C11" s="217"/>
      <c r="E11" s="59" t="s">
        <v>44</v>
      </c>
      <c r="F11" s="59"/>
    </row>
    <row r="12" spans="1:10" x14ac:dyDescent="0.25">
      <c r="A12" s="63"/>
      <c r="B12" s="84"/>
      <c r="C12" s="217"/>
      <c r="E12" s="59"/>
      <c r="F12" s="59"/>
    </row>
    <row r="13" spans="1:10" x14ac:dyDescent="0.25">
      <c r="A13" s="63"/>
      <c r="B13" s="84"/>
      <c r="C13" s="217"/>
      <c r="E13" s="59" t="s">
        <v>45</v>
      </c>
      <c r="F13" s="59"/>
    </row>
    <row r="14" spans="1:10" x14ac:dyDescent="0.25">
      <c r="A14" s="63"/>
      <c r="B14" s="84"/>
      <c r="C14" s="217"/>
      <c r="E14" s="59" t="s">
        <v>46</v>
      </c>
      <c r="F14" s="59"/>
    </row>
    <row r="15" spans="1:10" x14ac:dyDescent="0.25">
      <c r="A15" s="63"/>
      <c r="B15" s="84"/>
      <c r="C15" s="217"/>
      <c r="E15" s="59" t="s">
        <v>47</v>
      </c>
      <c r="F15" s="59"/>
    </row>
    <row r="16" spans="1:10" x14ac:dyDescent="0.25">
      <c r="A16" s="63"/>
      <c r="B16" s="84"/>
      <c r="C16" s="217"/>
      <c r="E16" s="59" t="s">
        <v>48</v>
      </c>
      <c r="F16" s="59"/>
    </row>
    <row r="17" spans="1:6" x14ac:dyDescent="0.25">
      <c r="A17" s="63"/>
      <c r="B17" s="84"/>
      <c r="C17" s="217"/>
      <c r="E17" s="59" t="s">
        <v>49</v>
      </c>
      <c r="F17" s="59"/>
    </row>
    <row r="18" spans="1:6" x14ac:dyDescent="0.25">
      <c r="A18" s="63"/>
      <c r="B18" s="84"/>
      <c r="C18" s="217"/>
      <c r="E18" s="59" t="s">
        <v>50</v>
      </c>
      <c r="F18" s="59"/>
    </row>
    <row r="19" spans="1:6" x14ac:dyDescent="0.25">
      <c r="A19" s="63"/>
      <c r="B19" s="84"/>
      <c r="C19" s="217"/>
      <c r="E19" s="59" t="s">
        <v>51</v>
      </c>
      <c r="F19" s="59"/>
    </row>
    <row r="20" spans="1:6" x14ac:dyDescent="0.25">
      <c r="A20" s="63"/>
      <c r="B20" s="84"/>
      <c r="C20" s="217"/>
      <c r="E20" s="59" t="s">
        <v>52</v>
      </c>
    </row>
    <row r="21" spans="1:6" x14ac:dyDescent="0.25">
      <c r="A21" s="63"/>
      <c r="B21" s="84"/>
      <c r="C21" s="217"/>
      <c r="E21" s="59" t="s">
        <v>53</v>
      </c>
    </row>
    <row r="22" spans="1:6" x14ac:dyDescent="0.25">
      <c r="A22" s="63"/>
      <c r="B22" s="84"/>
      <c r="C22" s="217"/>
      <c r="E22" s="59" t="s">
        <v>405</v>
      </c>
    </row>
    <row r="23" spans="1:6" x14ac:dyDescent="0.25">
      <c r="A23" s="63"/>
      <c r="B23" s="84"/>
      <c r="C23" s="56"/>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0</v>
      </c>
      <c r="D39" s="59" t="s">
        <v>56</v>
      </c>
    </row>
    <row r="40" spans="1:11" x14ac:dyDescent="0.25">
      <c r="A40" s="62">
        <f>SUM(A9:A38)</f>
        <v>0</v>
      </c>
      <c r="B40" s="59" t="s">
        <v>57</v>
      </c>
    </row>
    <row r="41" spans="1:11" x14ac:dyDescent="0.25">
      <c r="B41" s="62" t="e">
        <f>C39/A40</f>
        <v>#DIV/0!</v>
      </c>
      <c r="C41" s="59" t="s">
        <v>58</v>
      </c>
    </row>
    <row r="42" spans="1:11" x14ac:dyDescent="0.25">
      <c r="D42" s="63"/>
      <c r="E42" s="59" t="s">
        <v>59</v>
      </c>
    </row>
    <row r="43" spans="1:11" x14ac:dyDescent="0.25">
      <c r="D43" s="65" t="e">
        <f>B41/D42</f>
        <v>#DIV/0!</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185"/>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1"/>
  <sheetViews>
    <sheetView topLeftCell="A22" workbookViewId="0">
      <selection activeCell="J42" sqref="J42"/>
    </sheetView>
  </sheetViews>
  <sheetFormatPr defaultColWidth="9.140625" defaultRowHeight="15" x14ac:dyDescent="0.25"/>
  <cols>
    <col min="1" max="1" width="5.28515625" style="59" customWidth="1"/>
    <col min="2" max="2" width="9.140625" style="59"/>
    <col min="3" max="3" width="10.85546875" style="59" customWidth="1"/>
    <col min="4" max="4" width="11.42578125" style="57" customWidth="1"/>
    <col min="5" max="16384" width="9.140625" style="57"/>
  </cols>
  <sheetData>
    <row r="1" spans="1:10" ht="21" x14ac:dyDescent="0.35">
      <c r="A1" s="61" t="s">
        <v>175</v>
      </c>
    </row>
    <row r="2" spans="1:10" x14ac:dyDescent="0.25">
      <c r="B2" s="63">
        <v>11.2</v>
      </c>
      <c r="C2" s="59" t="s">
        <v>34</v>
      </c>
      <c r="D2" s="352" t="s">
        <v>671</v>
      </c>
    </row>
    <row r="3" spans="1:10" x14ac:dyDescent="0.25">
      <c r="B3" s="63" t="s">
        <v>552</v>
      </c>
      <c r="C3" s="59" t="s">
        <v>36</v>
      </c>
      <c r="D3" s="352" t="s">
        <v>592</v>
      </c>
      <c r="E3" s="57" t="s">
        <v>86</v>
      </c>
    </row>
    <row r="4" spans="1:10" x14ac:dyDescent="0.25">
      <c r="B4" s="36" t="s">
        <v>37</v>
      </c>
      <c r="D4" s="37" t="s">
        <v>465</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A8" s="62"/>
      <c r="B8" s="63" t="s">
        <v>41</v>
      </c>
      <c r="C8" s="56" t="s">
        <v>23</v>
      </c>
    </row>
    <row r="9" spans="1:10" x14ac:dyDescent="0.25">
      <c r="A9" s="63"/>
      <c r="B9" s="84"/>
      <c r="C9" s="217"/>
      <c r="E9" s="59" t="s">
        <v>42</v>
      </c>
      <c r="F9" s="59"/>
    </row>
    <row r="10" spans="1:10" x14ac:dyDescent="0.25">
      <c r="A10" s="63"/>
      <c r="B10" s="84"/>
      <c r="C10" s="217"/>
      <c r="E10" s="59" t="s">
        <v>43</v>
      </c>
      <c r="F10" s="59"/>
    </row>
    <row r="11" spans="1:10" x14ac:dyDescent="0.25">
      <c r="A11" s="63"/>
      <c r="B11" s="84"/>
      <c r="C11" s="217"/>
      <c r="E11" s="59" t="s">
        <v>44</v>
      </c>
      <c r="F11" s="59"/>
    </row>
    <row r="12" spans="1:10" x14ac:dyDescent="0.25">
      <c r="A12" s="63"/>
      <c r="B12" s="84"/>
      <c r="C12" s="217"/>
      <c r="E12" s="59"/>
      <c r="F12" s="59"/>
    </row>
    <row r="13" spans="1:10" x14ac:dyDescent="0.25">
      <c r="A13" s="63"/>
      <c r="B13" s="84"/>
      <c r="C13" s="217"/>
      <c r="E13" s="59" t="s">
        <v>45</v>
      </c>
      <c r="F13" s="59"/>
    </row>
    <row r="14" spans="1:10" x14ac:dyDescent="0.25">
      <c r="A14" s="63"/>
      <c r="B14" s="84"/>
      <c r="C14" s="217"/>
      <c r="E14" s="59" t="s">
        <v>46</v>
      </c>
      <c r="F14" s="59"/>
    </row>
    <row r="15" spans="1:10" x14ac:dyDescent="0.25">
      <c r="A15" s="63"/>
      <c r="B15" s="84"/>
      <c r="C15" s="217"/>
      <c r="E15" s="59" t="s">
        <v>47</v>
      </c>
      <c r="F15" s="59"/>
    </row>
    <row r="16" spans="1:10" x14ac:dyDescent="0.25">
      <c r="A16" s="63"/>
      <c r="B16" s="84"/>
      <c r="C16" s="217"/>
      <c r="E16" s="59" t="s">
        <v>48</v>
      </c>
      <c r="F16" s="59"/>
    </row>
    <row r="17" spans="1:6" x14ac:dyDescent="0.25">
      <c r="A17" s="63"/>
      <c r="B17" s="84"/>
      <c r="C17" s="217"/>
      <c r="E17" s="59" t="s">
        <v>49</v>
      </c>
      <c r="F17" s="59"/>
    </row>
    <row r="18" spans="1:6" x14ac:dyDescent="0.25">
      <c r="A18" s="63"/>
      <c r="B18" s="84"/>
      <c r="C18" s="217"/>
      <c r="E18" s="59" t="s">
        <v>50</v>
      </c>
      <c r="F18" s="59"/>
    </row>
    <row r="19" spans="1:6" x14ac:dyDescent="0.25">
      <c r="A19" s="63"/>
      <c r="B19" s="84"/>
      <c r="C19" s="217"/>
      <c r="E19" s="59" t="s">
        <v>51</v>
      </c>
      <c r="F19" s="59"/>
    </row>
    <row r="20" spans="1:6" x14ac:dyDescent="0.25">
      <c r="A20" s="63"/>
      <c r="B20" s="84"/>
      <c r="C20" s="217"/>
      <c r="E20" s="59" t="s">
        <v>52</v>
      </c>
    </row>
    <row r="21" spans="1:6" x14ac:dyDescent="0.25">
      <c r="A21" s="63"/>
      <c r="B21" s="84"/>
      <c r="C21" s="217"/>
      <c r="E21" s="59" t="s">
        <v>53</v>
      </c>
    </row>
    <row r="22" spans="1:6" x14ac:dyDescent="0.25">
      <c r="A22" s="63"/>
      <c r="B22" s="84"/>
      <c r="C22" s="217"/>
      <c r="E22" s="59" t="s">
        <v>405</v>
      </c>
    </row>
    <row r="23" spans="1:6" x14ac:dyDescent="0.25">
      <c r="A23" s="63"/>
      <c r="B23" s="84"/>
      <c r="C23" s="56"/>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ht="18.75" x14ac:dyDescent="0.3">
      <c r="A35" s="63"/>
      <c r="B35" s="63"/>
      <c r="C35" s="67"/>
      <c r="E35" s="102" t="s">
        <v>673</v>
      </c>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0</v>
      </c>
      <c r="D39" s="59" t="s">
        <v>56</v>
      </c>
    </row>
    <row r="40" spans="1:11" x14ac:dyDescent="0.25">
      <c r="A40" s="62">
        <f>SUM(A9:A38)</f>
        <v>0</v>
      </c>
      <c r="B40" s="59" t="s">
        <v>57</v>
      </c>
    </row>
    <row r="41" spans="1:11" x14ac:dyDescent="0.25">
      <c r="B41" s="62" t="e">
        <f>C39/A40</f>
        <v>#DIV/0!</v>
      </c>
      <c r="C41" s="59" t="s">
        <v>58</v>
      </c>
    </row>
    <row r="42" spans="1:11" x14ac:dyDescent="0.25">
      <c r="D42" s="63">
        <v>10</v>
      </c>
      <c r="E42" s="59" t="s">
        <v>59</v>
      </c>
    </row>
    <row r="43" spans="1:11" x14ac:dyDescent="0.25">
      <c r="D43" s="65">
        <v>0.87</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185"/>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drawing r:id="rId1"/>
  <legacyDrawing r:id="rId2"/>
  <oleObjects>
    <mc:AlternateContent xmlns:mc="http://schemas.openxmlformats.org/markup-compatibility/2006">
      <mc:Choice Requires="x14">
        <oleObject progId="Word.Document.12" shapeId="2122753" r:id="rId3">
          <objectPr defaultSize="0" r:id="rId4">
            <anchor moveWithCells="1">
              <from>
                <xdr:col>1</xdr:col>
                <xdr:colOff>0</xdr:colOff>
                <xdr:row>46</xdr:row>
                <xdr:rowOff>0</xdr:rowOff>
              </from>
              <to>
                <xdr:col>10</xdr:col>
                <xdr:colOff>552450</xdr:colOff>
                <xdr:row>56</xdr:row>
                <xdr:rowOff>76200</xdr:rowOff>
              </to>
            </anchor>
          </objectPr>
        </oleObject>
      </mc:Choice>
      <mc:Fallback>
        <oleObject progId="Word.Document.12" shapeId="2122753" r:id="rId3"/>
      </mc:Fallback>
    </mc:AlternateContent>
  </oleObjec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opLeftCell="A16" workbookViewId="0">
      <selection activeCell="K45" sqref="K45"/>
    </sheetView>
  </sheetViews>
  <sheetFormatPr defaultColWidth="9.140625" defaultRowHeight="15" x14ac:dyDescent="0.25"/>
  <cols>
    <col min="1" max="1" width="5.28515625" style="59" customWidth="1"/>
    <col min="2" max="2" width="9.140625" style="59"/>
    <col min="3" max="3" width="10.85546875" style="59" customWidth="1"/>
    <col min="4" max="4" width="11.42578125" style="57" customWidth="1"/>
    <col min="5" max="16384" width="9.140625" style="57"/>
  </cols>
  <sheetData>
    <row r="1" spans="1:10" ht="21" x14ac:dyDescent="0.35">
      <c r="A1" s="61" t="s">
        <v>175</v>
      </c>
    </row>
    <row r="2" spans="1:10" x14ac:dyDescent="0.25">
      <c r="B2" s="63">
        <v>11.2</v>
      </c>
      <c r="C2" s="59" t="s">
        <v>34</v>
      </c>
      <c r="D2" s="277" t="s">
        <v>463</v>
      </c>
    </row>
    <row r="3" spans="1:10" x14ac:dyDescent="0.25">
      <c r="B3" s="63" t="s">
        <v>181</v>
      </c>
      <c r="C3" s="59" t="s">
        <v>36</v>
      </c>
      <c r="D3" s="277" t="s">
        <v>429</v>
      </c>
      <c r="E3" s="57" t="s">
        <v>86</v>
      </c>
    </row>
    <row r="4" spans="1:10" x14ac:dyDescent="0.25">
      <c r="B4" s="36" t="s">
        <v>37</v>
      </c>
      <c r="D4" s="37" t="s">
        <v>465</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A8" s="62"/>
      <c r="B8" s="63" t="s">
        <v>41</v>
      </c>
      <c r="C8" s="56" t="s">
        <v>23</v>
      </c>
    </row>
    <row r="9" spans="1:10" x14ac:dyDescent="0.25">
      <c r="A9" s="63"/>
      <c r="B9" s="84"/>
      <c r="C9" s="217"/>
      <c r="E9" s="59" t="s">
        <v>42</v>
      </c>
      <c r="F9" s="59"/>
    </row>
    <row r="10" spans="1:10" x14ac:dyDescent="0.25">
      <c r="A10" s="63"/>
      <c r="B10" s="84"/>
      <c r="C10" s="217"/>
      <c r="E10" s="59" t="s">
        <v>43</v>
      </c>
      <c r="F10" s="59"/>
    </row>
    <row r="11" spans="1:10" x14ac:dyDescent="0.25">
      <c r="A11" s="63"/>
      <c r="B11" s="84"/>
      <c r="C11" s="217"/>
      <c r="E11" s="59" t="s">
        <v>44</v>
      </c>
      <c r="F11" s="59"/>
    </row>
    <row r="12" spans="1:10" x14ac:dyDescent="0.25">
      <c r="A12" s="63"/>
      <c r="B12" s="84"/>
      <c r="C12" s="217"/>
      <c r="E12" s="59"/>
      <c r="F12" s="59"/>
    </row>
    <row r="13" spans="1:10" x14ac:dyDescent="0.25">
      <c r="A13" s="63"/>
      <c r="B13" s="84"/>
      <c r="C13" s="217"/>
      <c r="E13" s="59" t="s">
        <v>45</v>
      </c>
      <c r="F13" s="59"/>
    </row>
    <row r="14" spans="1:10" x14ac:dyDescent="0.25">
      <c r="A14" s="63"/>
      <c r="B14" s="84"/>
      <c r="C14" s="217"/>
      <c r="E14" s="59" t="s">
        <v>46</v>
      </c>
      <c r="F14" s="59"/>
    </row>
    <row r="15" spans="1:10" x14ac:dyDescent="0.25">
      <c r="A15" s="63"/>
      <c r="B15" s="84"/>
      <c r="C15" s="217"/>
      <c r="E15" s="59" t="s">
        <v>47</v>
      </c>
      <c r="F15" s="59"/>
    </row>
    <row r="16" spans="1:10" x14ac:dyDescent="0.25">
      <c r="A16" s="63"/>
      <c r="B16" s="84"/>
      <c r="C16" s="217"/>
      <c r="E16" s="59" t="s">
        <v>48</v>
      </c>
      <c r="F16" s="59"/>
    </row>
    <row r="17" spans="1:6" x14ac:dyDescent="0.25">
      <c r="A17" s="63"/>
      <c r="B17" s="84"/>
      <c r="C17" s="217"/>
      <c r="E17" s="59" t="s">
        <v>49</v>
      </c>
      <c r="F17" s="59"/>
    </row>
    <row r="18" spans="1:6" x14ac:dyDescent="0.25">
      <c r="A18" s="63"/>
      <c r="B18" s="84"/>
      <c r="C18" s="217"/>
      <c r="E18" s="59" t="s">
        <v>50</v>
      </c>
      <c r="F18" s="59"/>
    </row>
    <row r="19" spans="1:6" x14ac:dyDescent="0.25">
      <c r="A19" s="63"/>
      <c r="B19" s="84"/>
      <c r="C19" s="217"/>
      <c r="E19" s="59" t="s">
        <v>51</v>
      </c>
      <c r="F19" s="59"/>
    </row>
    <row r="20" spans="1:6" x14ac:dyDescent="0.25">
      <c r="A20" s="63"/>
      <c r="B20" s="84"/>
      <c r="C20" s="217"/>
      <c r="E20" s="59" t="s">
        <v>52</v>
      </c>
    </row>
    <row r="21" spans="1:6" x14ac:dyDescent="0.25">
      <c r="A21" s="63"/>
      <c r="B21" s="84"/>
      <c r="C21" s="217"/>
      <c r="E21" s="59" t="s">
        <v>53</v>
      </c>
    </row>
    <row r="22" spans="1:6" x14ac:dyDescent="0.25">
      <c r="A22" s="63"/>
      <c r="B22" s="84"/>
      <c r="C22" s="217"/>
      <c r="E22" s="59" t="s">
        <v>405</v>
      </c>
    </row>
    <row r="23" spans="1:6" x14ac:dyDescent="0.25">
      <c r="A23" s="63"/>
      <c r="B23" s="84"/>
      <c r="C23" s="56"/>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0</v>
      </c>
      <c r="D39" s="59" t="s">
        <v>56</v>
      </c>
    </row>
    <row r="40" spans="1:11" x14ac:dyDescent="0.25">
      <c r="A40" s="62">
        <f>SUM(A9:A38)</f>
        <v>0</v>
      </c>
      <c r="B40" s="59" t="s">
        <v>57</v>
      </c>
    </row>
    <row r="41" spans="1:11" x14ac:dyDescent="0.25">
      <c r="B41" s="62" t="e">
        <f>C39/A40</f>
        <v>#DIV/0!</v>
      </c>
      <c r="C41" s="59" t="s">
        <v>58</v>
      </c>
    </row>
    <row r="42" spans="1:11" x14ac:dyDescent="0.25">
      <c r="D42" s="63"/>
      <c r="E42" s="59" t="s">
        <v>59</v>
      </c>
    </row>
    <row r="43" spans="1:11" x14ac:dyDescent="0.25">
      <c r="D43" s="65" t="e">
        <f>B41/D42</f>
        <v>#DIV/0!</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185"/>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opLeftCell="A40" workbookViewId="0"/>
  </sheetViews>
  <sheetFormatPr defaultColWidth="9.140625" defaultRowHeight="15" x14ac:dyDescent="0.25"/>
  <cols>
    <col min="1" max="1" width="5.28515625" style="59" customWidth="1"/>
    <col min="2" max="2" width="9.140625" style="59"/>
    <col min="3" max="3" width="10.85546875" style="59" customWidth="1"/>
    <col min="4" max="4" width="11.42578125" style="57" customWidth="1"/>
    <col min="5" max="16384" width="9.140625" style="57"/>
  </cols>
  <sheetData>
    <row r="1" spans="1:10" ht="21" x14ac:dyDescent="0.35">
      <c r="A1" s="61" t="s">
        <v>175</v>
      </c>
    </row>
    <row r="2" spans="1:10" x14ac:dyDescent="0.25">
      <c r="B2" s="63">
        <v>11.2</v>
      </c>
      <c r="C2" s="59" t="s">
        <v>34</v>
      </c>
      <c r="D2" s="187" t="s">
        <v>463</v>
      </c>
    </row>
    <row r="3" spans="1:10" x14ac:dyDescent="0.25">
      <c r="B3" s="63" t="s">
        <v>181</v>
      </c>
      <c r="C3" s="59" t="s">
        <v>36</v>
      </c>
      <c r="D3" s="187" t="s">
        <v>429</v>
      </c>
      <c r="E3" s="57" t="s">
        <v>86</v>
      </c>
    </row>
    <row r="4" spans="1:10" x14ac:dyDescent="0.25">
      <c r="B4" s="36" t="s">
        <v>37</v>
      </c>
      <c r="D4" s="37" t="s">
        <v>465</v>
      </c>
      <c r="E4" s="64"/>
      <c r="F4" s="64"/>
      <c r="G4" s="64"/>
      <c r="H4" s="64"/>
      <c r="I4" s="64"/>
      <c r="J4" s="64"/>
    </row>
    <row r="5" spans="1:10" x14ac:dyDescent="0.25">
      <c r="B5" s="39"/>
    </row>
    <row r="6" spans="1:10" x14ac:dyDescent="0.25">
      <c r="F6" s="37" t="s">
        <v>39</v>
      </c>
      <c r="G6" s="37"/>
      <c r="H6" s="37" t="s">
        <v>462</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v>1</v>
      </c>
      <c r="C9" s="217">
        <v>100.6</v>
      </c>
      <c r="E9" s="59" t="s">
        <v>42</v>
      </c>
      <c r="F9" s="59"/>
    </row>
    <row r="10" spans="1:10" x14ac:dyDescent="0.25">
      <c r="A10" s="63">
        <v>1</v>
      </c>
      <c r="B10" s="84">
        <v>2</v>
      </c>
      <c r="C10" s="217">
        <v>89.87</v>
      </c>
      <c r="E10" s="59" t="s">
        <v>43</v>
      </c>
      <c r="F10" s="59"/>
    </row>
    <row r="11" spans="1:10" x14ac:dyDescent="0.25">
      <c r="A11" s="63">
        <v>1</v>
      </c>
      <c r="B11" s="84">
        <v>3</v>
      </c>
      <c r="C11" s="217">
        <v>88.77</v>
      </c>
      <c r="E11" s="59" t="s">
        <v>44</v>
      </c>
      <c r="F11" s="59"/>
    </row>
    <row r="12" spans="1:10" x14ac:dyDescent="0.25">
      <c r="A12" s="63">
        <v>1</v>
      </c>
      <c r="B12" s="84">
        <v>4</v>
      </c>
      <c r="C12" s="217">
        <v>101.48</v>
      </c>
      <c r="E12" s="59"/>
      <c r="F12" s="59"/>
    </row>
    <row r="13" spans="1:10" x14ac:dyDescent="0.25">
      <c r="A13" s="63">
        <v>1</v>
      </c>
      <c r="B13" s="84">
        <v>5</v>
      </c>
      <c r="C13" s="217">
        <v>93.32</v>
      </c>
      <c r="E13" s="59" t="s">
        <v>45</v>
      </c>
      <c r="F13" s="59"/>
    </row>
    <row r="14" spans="1:10" x14ac:dyDescent="0.25">
      <c r="A14" s="63">
        <v>1</v>
      </c>
      <c r="B14" s="84">
        <v>6</v>
      </c>
      <c r="C14" s="217">
        <v>101.1</v>
      </c>
      <c r="E14" s="59" t="s">
        <v>46</v>
      </c>
      <c r="F14" s="59"/>
    </row>
    <row r="15" spans="1:10" x14ac:dyDescent="0.25">
      <c r="A15" s="63">
        <v>1</v>
      </c>
      <c r="B15" s="84">
        <v>7</v>
      </c>
      <c r="C15" s="217">
        <v>98.2</v>
      </c>
      <c r="E15" s="59" t="s">
        <v>47</v>
      </c>
      <c r="F15" s="59"/>
    </row>
    <row r="16" spans="1:10" x14ac:dyDescent="0.25">
      <c r="A16" s="63">
        <v>1</v>
      </c>
      <c r="B16" s="84">
        <v>8</v>
      </c>
      <c r="C16" s="217">
        <v>85.56</v>
      </c>
      <c r="E16" s="59" t="s">
        <v>48</v>
      </c>
      <c r="F16" s="59"/>
    </row>
    <row r="17" spans="1:6" x14ac:dyDescent="0.25">
      <c r="A17" s="63">
        <v>1</v>
      </c>
      <c r="B17" s="84">
        <v>9</v>
      </c>
      <c r="C17" s="217">
        <v>92.23</v>
      </c>
      <c r="E17" s="59" t="s">
        <v>49</v>
      </c>
      <c r="F17" s="59"/>
    </row>
    <row r="18" spans="1:6" x14ac:dyDescent="0.25">
      <c r="A18" s="63">
        <v>1</v>
      </c>
      <c r="B18" s="84">
        <v>10</v>
      </c>
      <c r="C18" s="217">
        <v>100.98</v>
      </c>
      <c r="E18" s="59" t="s">
        <v>50</v>
      </c>
      <c r="F18" s="59"/>
    </row>
    <row r="19" spans="1:6" x14ac:dyDescent="0.25">
      <c r="A19" s="63">
        <v>1</v>
      </c>
      <c r="B19" s="84">
        <v>11</v>
      </c>
      <c r="C19" s="217">
        <v>92.5</v>
      </c>
      <c r="E19" s="59" t="s">
        <v>51</v>
      </c>
      <c r="F19" s="59"/>
    </row>
    <row r="20" spans="1:6" x14ac:dyDescent="0.25">
      <c r="A20" s="63">
        <v>1</v>
      </c>
      <c r="B20" s="84">
        <v>12</v>
      </c>
      <c r="C20" s="217">
        <v>90.35</v>
      </c>
      <c r="E20" s="59" t="s">
        <v>52</v>
      </c>
    </row>
    <row r="21" spans="1:6" x14ac:dyDescent="0.25">
      <c r="A21" s="63">
        <v>1</v>
      </c>
      <c r="B21" s="84">
        <v>13</v>
      </c>
      <c r="C21" s="217">
        <v>92.82</v>
      </c>
      <c r="E21" s="59" t="s">
        <v>53</v>
      </c>
    </row>
    <row r="22" spans="1:6" x14ac:dyDescent="0.25">
      <c r="A22" s="63">
        <v>1</v>
      </c>
      <c r="B22" s="84">
        <v>14</v>
      </c>
      <c r="C22" s="217">
        <v>97.1</v>
      </c>
      <c r="E22" s="59" t="s">
        <v>405</v>
      </c>
    </row>
    <row r="23" spans="1:6" x14ac:dyDescent="0.25">
      <c r="A23" s="63"/>
      <c r="B23" s="84"/>
      <c r="C23" s="56"/>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1324.8799999999999</v>
      </c>
      <c r="D39" s="59" t="s">
        <v>56</v>
      </c>
    </row>
    <row r="40" spans="1:11" x14ac:dyDescent="0.25">
      <c r="A40" s="62">
        <f>SUM(A9:A38)</f>
        <v>14</v>
      </c>
      <c r="B40" s="59" t="s">
        <v>57</v>
      </c>
    </row>
    <row r="41" spans="1:11" x14ac:dyDescent="0.25">
      <c r="B41" s="62">
        <f>C39/A40</f>
        <v>94.63428571428571</v>
      </c>
      <c r="C41" s="59" t="s">
        <v>58</v>
      </c>
    </row>
    <row r="42" spans="1:11" x14ac:dyDescent="0.25">
      <c r="D42" s="63">
        <v>100</v>
      </c>
      <c r="E42" s="59" t="s">
        <v>59</v>
      </c>
    </row>
    <row r="43" spans="1:11" x14ac:dyDescent="0.25">
      <c r="D43" s="65">
        <f>B41/D42</f>
        <v>0.94634285714285715</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185"/>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64"/>
  <sheetViews>
    <sheetView topLeftCell="A41" workbookViewId="0">
      <selection activeCell="E24" sqref="E24"/>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71</v>
      </c>
    </row>
    <row r="2" spans="1:10" x14ac:dyDescent="0.25">
      <c r="B2" s="63">
        <v>1.3</v>
      </c>
      <c r="C2" s="59" t="s">
        <v>34</v>
      </c>
      <c r="E2" s="119" t="s">
        <v>76</v>
      </c>
    </row>
    <row r="3" spans="1:10" x14ac:dyDescent="0.25">
      <c r="B3" s="63" t="s">
        <v>77</v>
      </c>
      <c r="C3" s="59" t="s">
        <v>36</v>
      </c>
    </row>
    <row r="4" spans="1:10" x14ac:dyDescent="0.25">
      <c r="B4" s="36" t="s">
        <v>37</v>
      </c>
      <c r="D4" s="37" t="s">
        <v>78</v>
      </c>
      <c r="E4" s="64"/>
      <c r="F4" s="64"/>
      <c r="G4" s="64"/>
      <c r="H4" s="64"/>
      <c r="I4" s="64"/>
      <c r="J4" s="64"/>
    </row>
    <row r="5" spans="1:10" x14ac:dyDescent="0.25">
      <c r="B5" s="39"/>
    </row>
    <row r="6" spans="1:10" x14ac:dyDescent="0.25">
      <c r="F6" s="37" t="s">
        <v>39</v>
      </c>
      <c r="G6" s="37"/>
      <c r="H6" s="37" t="s">
        <v>75</v>
      </c>
      <c r="I6" s="37"/>
      <c r="J6" s="37"/>
    </row>
    <row r="7" spans="1:10" ht="26.25" x14ac:dyDescent="0.25">
      <c r="A7" s="58" t="s">
        <v>31</v>
      </c>
      <c r="B7" s="58" t="s">
        <v>30</v>
      </c>
      <c r="C7" s="58" t="s">
        <v>32</v>
      </c>
    </row>
    <row r="8" spans="1:10" x14ac:dyDescent="0.25">
      <c r="B8" s="60" t="s">
        <v>41</v>
      </c>
      <c r="C8" s="60" t="s">
        <v>23</v>
      </c>
    </row>
    <row r="9" spans="1:10" x14ac:dyDescent="0.25">
      <c r="A9" s="63"/>
      <c r="B9" s="63">
        <v>1</v>
      </c>
      <c r="C9" s="72">
        <v>47</v>
      </c>
      <c r="E9" s="59" t="s">
        <v>42</v>
      </c>
      <c r="F9" s="59"/>
    </row>
    <row r="10" spans="1:10" x14ac:dyDescent="0.25">
      <c r="A10" s="63"/>
      <c r="B10" s="63">
        <v>2</v>
      </c>
      <c r="C10" s="72">
        <v>50</v>
      </c>
      <c r="E10" s="59" t="s">
        <v>43</v>
      </c>
      <c r="F10" s="59"/>
    </row>
    <row r="11" spans="1:10" x14ac:dyDescent="0.25">
      <c r="A11" s="63"/>
      <c r="B11" s="63">
        <v>3</v>
      </c>
      <c r="C11" s="72">
        <v>44</v>
      </c>
      <c r="E11" s="59" t="s">
        <v>44</v>
      </c>
      <c r="F11" s="59"/>
    </row>
    <row r="12" spans="1:10" x14ac:dyDescent="0.25">
      <c r="A12" s="63"/>
      <c r="B12" s="63">
        <v>4</v>
      </c>
      <c r="C12" s="72">
        <v>45</v>
      </c>
      <c r="E12" s="59"/>
      <c r="F12" s="59"/>
    </row>
    <row r="13" spans="1:10" x14ac:dyDescent="0.25">
      <c r="A13" s="63"/>
      <c r="B13" s="63">
        <v>5</v>
      </c>
      <c r="C13" s="72">
        <v>46</v>
      </c>
      <c r="E13" s="59" t="s">
        <v>45</v>
      </c>
      <c r="F13" s="59"/>
    </row>
    <row r="14" spans="1:10" x14ac:dyDescent="0.25">
      <c r="A14" s="63"/>
      <c r="B14" s="63">
        <v>6</v>
      </c>
      <c r="C14" s="72">
        <v>48</v>
      </c>
      <c r="E14" s="59" t="s">
        <v>46</v>
      </c>
      <c r="F14" s="59"/>
    </row>
    <row r="15" spans="1:10" x14ac:dyDescent="0.25">
      <c r="A15" s="63"/>
      <c r="B15" s="63">
        <v>7</v>
      </c>
      <c r="C15" s="72">
        <v>50</v>
      </c>
      <c r="E15" s="59" t="s">
        <v>47</v>
      </c>
      <c r="F15" s="59"/>
    </row>
    <row r="16" spans="1:10" x14ac:dyDescent="0.25">
      <c r="A16" s="63"/>
      <c r="B16" s="63">
        <v>8</v>
      </c>
      <c r="C16" s="72">
        <v>50</v>
      </c>
      <c r="E16" s="59" t="s">
        <v>48</v>
      </c>
      <c r="F16" s="59"/>
    </row>
    <row r="17" spans="1:6" x14ac:dyDescent="0.25">
      <c r="A17" s="63"/>
      <c r="B17" s="63">
        <v>9</v>
      </c>
      <c r="C17" s="72">
        <v>40</v>
      </c>
      <c r="E17" s="59" t="s">
        <v>49</v>
      </c>
      <c r="F17" s="59"/>
    </row>
    <row r="18" spans="1:6" x14ac:dyDescent="0.25">
      <c r="A18" s="63"/>
      <c r="B18" s="63">
        <v>10</v>
      </c>
      <c r="C18" s="72">
        <v>47</v>
      </c>
      <c r="E18" s="59" t="s">
        <v>50</v>
      </c>
      <c r="F18" s="59"/>
    </row>
    <row r="19" spans="1:6" x14ac:dyDescent="0.25">
      <c r="A19" s="63"/>
      <c r="B19" s="63">
        <v>11</v>
      </c>
      <c r="C19" s="72">
        <v>47</v>
      </c>
      <c r="E19" s="59" t="s">
        <v>51</v>
      </c>
      <c r="F19" s="59"/>
    </row>
    <row r="20" spans="1:6" x14ac:dyDescent="0.25">
      <c r="A20" s="63"/>
      <c r="B20" s="63">
        <v>12</v>
      </c>
      <c r="C20" s="72">
        <v>50</v>
      </c>
      <c r="E20" s="59" t="s">
        <v>52</v>
      </c>
    </row>
    <row r="21" spans="1:6" x14ac:dyDescent="0.25">
      <c r="A21" s="63"/>
      <c r="B21" s="63">
        <v>13</v>
      </c>
      <c r="C21" s="72">
        <v>48</v>
      </c>
      <c r="E21" s="59" t="s">
        <v>53</v>
      </c>
    </row>
    <row r="22" spans="1:6" x14ac:dyDescent="0.25">
      <c r="A22" s="63"/>
      <c r="B22" s="63">
        <v>14</v>
      </c>
      <c r="C22" s="72">
        <v>50</v>
      </c>
    </row>
    <row r="23" spans="1:6" x14ac:dyDescent="0.25">
      <c r="A23" s="63"/>
      <c r="B23" s="63">
        <v>15</v>
      </c>
      <c r="C23" s="72">
        <v>46</v>
      </c>
      <c r="E23" s="59" t="s">
        <v>54</v>
      </c>
    </row>
    <row r="24" spans="1:6" x14ac:dyDescent="0.25">
      <c r="A24" s="63"/>
      <c r="B24" s="63">
        <v>16</v>
      </c>
      <c r="C24" s="72">
        <v>50</v>
      </c>
      <c r="E24" s="59" t="s">
        <v>422</v>
      </c>
    </row>
    <row r="25" spans="1:6" x14ac:dyDescent="0.25">
      <c r="A25" s="63"/>
      <c r="B25" s="63">
        <v>17</v>
      </c>
      <c r="C25" s="72">
        <v>40</v>
      </c>
    </row>
    <row r="26" spans="1:6" x14ac:dyDescent="0.25">
      <c r="A26" s="63"/>
      <c r="B26" s="68"/>
      <c r="C26" s="67"/>
    </row>
    <row r="27" spans="1:6" x14ac:dyDescent="0.25">
      <c r="A27" s="63"/>
      <c r="B27" s="68"/>
      <c r="C27" s="67"/>
      <c r="E27" s="59"/>
    </row>
    <row r="28" spans="1:6" x14ac:dyDescent="0.25">
      <c r="A28" s="63"/>
      <c r="B28" s="68"/>
      <c r="C28" s="67"/>
      <c r="E28" s="59"/>
    </row>
    <row r="29" spans="1:6" x14ac:dyDescent="0.25">
      <c r="A29" s="63"/>
      <c r="B29" s="68"/>
      <c r="C29" s="67"/>
      <c r="E29" s="59"/>
    </row>
    <row r="30" spans="1:6" x14ac:dyDescent="0.25">
      <c r="A30" s="63"/>
      <c r="B30" s="68"/>
      <c r="C30" s="67"/>
      <c r="E30" s="59"/>
    </row>
    <row r="31" spans="1:6" x14ac:dyDescent="0.25">
      <c r="A31" s="63"/>
      <c r="B31" s="68"/>
      <c r="C31" s="67"/>
      <c r="E31" s="59"/>
    </row>
    <row r="32" spans="1:6" x14ac:dyDescent="0.25">
      <c r="A32" s="63"/>
      <c r="B32" s="68"/>
      <c r="C32" s="67"/>
    </row>
    <row r="33" spans="1:11" x14ac:dyDescent="0.25">
      <c r="A33" s="63"/>
      <c r="B33" s="68"/>
      <c r="C33" s="67"/>
    </row>
    <row r="34" spans="1:11" x14ac:dyDescent="0.25">
      <c r="A34" s="63"/>
      <c r="B34" s="68"/>
      <c r="C34" s="67"/>
      <c r="E34" s="188"/>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C39" s="62">
        <f>SUM(C9:C38)</f>
        <v>798</v>
      </c>
      <c r="D39" s="59" t="s">
        <v>56</v>
      </c>
    </row>
    <row r="40" spans="1:11" x14ac:dyDescent="0.25">
      <c r="A40" s="62">
        <v>17</v>
      </c>
      <c r="B40" s="59" t="s">
        <v>57</v>
      </c>
    </row>
    <row r="41" spans="1:11" x14ac:dyDescent="0.25">
      <c r="B41" s="62">
        <f>C39/A40</f>
        <v>46.941176470588232</v>
      </c>
      <c r="C41" s="59" t="s">
        <v>58</v>
      </c>
    </row>
    <row r="42" spans="1:11" x14ac:dyDescent="0.25">
      <c r="D42" s="63">
        <v>50</v>
      </c>
      <c r="E42" s="59" t="s">
        <v>59</v>
      </c>
    </row>
    <row r="43" spans="1:11" x14ac:dyDescent="0.25">
      <c r="D43" s="65">
        <f>B41/D42</f>
        <v>0.93882352941176461</v>
      </c>
      <c r="E43" s="59" t="s">
        <v>60</v>
      </c>
    </row>
    <row r="45" spans="1:11" ht="24" customHeight="1" x14ac:dyDescent="0.25"/>
    <row r="46" spans="1:11" ht="15.75" x14ac:dyDescent="0.25">
      <c r="A46" s="457" t="s">
        <v>262</v>
      </c>
      <c r="B46" s="457"/>
      <c r="C46" s="457"/>
      <c r="D46" s="457"/>
      <c r="E46" s="457"/>
      <c r="F46" s="457"/>
      <c r="G46" s="457"/>
      <c r="H46" s="457"/>
      <c r="I46" s="457"/>
      <c r="J46" s="457"/>
      <c r="K46" s="71"/>
    </row>
    <row r="47" spans="1:11" ht="15.75" x14ac:dyDescent="0.25">
      <c r="A47" s="122"/>
      <c r="B47"/>
      <c r="C47"/>
      <c r="D47"/>
      <c r="E47"/>
      <c r="F47"/>
      <c r="G47"/>
      <c r="H47"/>
      <c r="I47"/>
      <c r="J47"/>
      <c r="K47" s="71"/>
    </row>
    <row r="48" spans="1:11" ht="119.25" customHeight="1" x14ac:dyDescent="0.25">
      <c r="A48" s="456" t="s">
        <v>263</v>
      </c>
      <c r="B48" s="456"/>
      <c r="C48" s="456"/>
      <c r="D48" s="456"/>
      <c r="E48" s="456"/>
      <c r="F48" s="456"/>
      <c r="G48" s="456"/>
      <c r="H48" s="456"/>
      <c r="I48" s="456"/>
      <c r="J48" s="456"/>
      <c r="K48" s="71"/>
    </row>
    <row r="49" spans="1:11" ht="15.75" x14ac:dyDescent="0.25">
      <c r="A49" s="121"/>
      <c r="B49"/>
      <c r="C49"/>
      <c r="D49"/>
      <c r="E49"/>
      <c r="F49"/>
      <c r="G49"/>
      <c r="H49"/>
      <c r="I49"/>
      <c r="J49"/>
      <c r="K49" s="71"/>
    </row>
    <row r="50" spans="1:11" ht="36.75" customHeight="1" x14ac:dyDescent="0.25">
      <c r="A50" s="457" t="s">
        <v>264</v>
      </c>
      <c r="B50" s="457"/>
      <c r="C50" s="457"/>
      <c r="D50" s="457"/>
      <c r="E50" s="457"/>
      <c r="F50" s="457"/>
      <c r="G50" s="457"/>
      <c r="H50" s="457"/>
      <c r="I50" s="457"/>
      <c r="J50" s="457"/>
      <c r="K50" s="71"/>
    </row>
    <row r="51" spans="1:11" ht="15.75" x14ac:dyDescent="0.25">
      <c r="A51" s="121"/>
      <c r="B51"/>
      <c r="C51"/>
      <c r="D51"/>
      <c r="E51"/>
      <c r="F51"/>
      <c r="G51"/>
      <c r="H51"/>
      <c r="I51"/>
      <c r="J51"/>
      <c r="K51" s="71"/>
    </row>
    <row r="52" spans="1:11" ht="36.75" customHeight="1" x14ac:dyDescent="0.25">
      <c r="A52" s="457" t="s">
        <v>147</v>
      </c>
      <c r="B52" s="457"/>
      <c r="C52" s="457"/>
      <c r="D52" s="457"/>
      <c r="E52" s="457"/>
      <c r="F52" s="457"/>
      <c r="G52" s="457"/>
      <c r="H52" s="457"/>
      <c r="I52" s="457"/>
      <c r="J52" s="457"/>
      <c r="K52" s="71"/>
    </row>
    <row r="53" spans="1:11" ht="15.75" x14ac:dyDescent="0.25">
      <c r="A53" s="121"/>
      <c r="B53"/>
      <c r="C53"/>
      <c r="D53"/>
      <c r="E53"/>
      <c r="F53"/>
      <c r="G53"/>
      <c r="H53"/>
      <c r="I53"/>
      <c r="J53"/>
    </row>
    <row r="54" spans="1:11" ht="15.75" x14ac:dyDescent="0.25">
      <c r="A54" s="121"/>
      <c r="B54"/>
      <c r="C54"/>
      <c r="D54"/>
      <c r="E54"/>
      <c r="F54"/>
      <c r="G54"/>
      <c r="H54"/>
      <c r="I54"/>
      <c r="J54"/>
    </row>
    <row r="55" spans="1:11" ht="15.75" x14ac:dyDescent="0.25">
      <c r="A55" s="123" t="s">
        <v>148</v>
      </c>
      <c r="B55"/>
      <c r="C55"/>
      <c r="D55"/>
      <c r="E55"/>
      <c r="F55"/>
      <c r="G55"/>
      <c r="H55"/>
      <c r="I55"/>
      <c r="J55"/>
    </row>
    <row r="56" spans="1:11" ht="15.75" x14ac:dyDescent="0.25">
      <c r="A56" s="124" t="s">
        <v>265</v>
      </c>
      <c r="B56"/>
      <c r="C56"/>
      <c r="D56"/>
      <c r="E56"/>
      <c r="F56"/>
      <c r="G56"/>
      <c r="H56"/>
      <c r="I56"/>
      <c r="J56"/>
    </row>
    <row r="57" spans="1:11" ht="15.75" x14ac:dyDescent="0.25">
      <c r="A57" s="125" t="s">
        <v>271</v>
      </c>
      <c r="B57"/>
      <c r="C57"/>
      <c r="D57"/>
      <c r="E57"/>
      <c r="F57"/>
      <c r="I57" s="121" t="s">
        <v>241</v>
      </c>
      <c r="J57"/>
    </row>
    <row r="58" spans="1:11" ht="15.75" x14ac:dyDescent="0.25">
      <c r="A58" s="124" t="s">
        <v>266</v>
      </c>
      <c r="B58"/>
      <c r="C58"/>
      <c r="D58"/>
      <c r="E58"/>
      <c r="F58"/>
      <c r="G58"/>
      <c r="H58"/>
      <c r="I58" s="121" t="s">
        <v>241</v>
      </c>
      <c r="J58"/>
    </row>
    <row r="59" spans="1:11" ht="15.75" x14ac:dyDescent="0.25">
      <c r="A59" s="124" t="s">
        <v>267</v>
      </c>
      <c r="B59"/>
      <c r="C59"/>
      <c r="D59"/>
      <c r="E59"/>
      <c r="F59"/>
      <c r="G59"/>
      <c r="H59"/>
      <c r="I59" s="121" t="s">
        <v>241</v>
      </c>
    </row>
    <row r="60" spans="1:11" ht="15.75" x14ac:dyDescent="0.25">
      <c r="A60" s="124" t="s">
        <v>268</v>
      </c>
      <c r="B60"/>
      <c r="C60"/>
      <c r="D60"/>
      <c r="E60"/>
      <c r="F60"/>
      <c r="G60"/>
      <c r="H60"/>
      <c r="I60" s="121" t="s">
        <v>241</v>
      </c>
    </row>
    <row r="61" spans="1:11" ht="15.75" x14ac:dyDescent="0.25">
      <c r="A61" s="124" t="s">
        <v>269</v>
      </c>
      <c r="B61"/>
      <c r="C61"/>
      <c r="D61"/>
      <c r="E61"/>
      <c r="F61"/>
      <c r="G61"/>
      <c r="H61"/>
      <c r="I61" s="121" t="s">
        <v>241</v>
      </c>
    </row>
    <row r="62" spans="1:11" ht="15.75" x14ac:dyDescent="0.25">
      <c r="A62" s="126" t="s">
        <v>155</v>
      </c>
      <c r="B62"/>
      <c r="C62"/>
      <c r="D62"/>
      <c r="E62"/>
      <c r="F62"/>
      <c r="G62"/>
      <c r="H62"/>
      <c r="I62" s="120" t="s">
        <v>270</v>
      </c>
      <c r="J62"/>
    </row>
    <row r="63" spans="1:11" ht="15.75" x14ac:dyDescent="0.25">
      <c r="A63" s="135"/>
      <c r="B63"/>
      <c r="C63"/>
      <c r="D63"/>
      <c r="E63"/>
      <c r="F63"/>
      <c r="G63"/>
      <c r="H63"/>
      <c r="I63"/>
      <c r="J63"/>
    </row>
    <row r="64" spans="1:11" ht="15.75" x14ac:dyDescent="0.25">
      <c r="A64" s="122"/>
      <c r="B64"/>
      <c r="C64"/>
      <c r="D64"/>
      <c r="E64"/>
      <c r="F64"/>
      <c r="G64"/>
      <c r="H64"/>
      <c r="I64"/>
      <c r="J64"/>
    </row>
  </sheetData>
  <mergeCells count="4">
    <mergeCell ref="A46:J46"/>
    <mergeCell ref="A48:J48"/>
    <mergeCell ref="A50:J50"/>
    <mergeCell ref="A52:J52"/>
  </mergeCell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K51"/>
  <sheetViews>
    <sheetView topLeftCell="A34" workbookViewId="0">
      <selection activeCell="K21" sqref="K21"/>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175</v>
      </c>
    </row>
    <row r="2" spans="1:10" x14ac:dyDescent="0.25">
      <c r="B2" s="63">
        <v>11.2</v>
      </c>
      <c r="C2" s="59" t="s">
        <v>34</v>
      </c>
      <c r="E2" s="57" t="s">
        <v>178</v>
      </c>
    </row>
    <row r="3" spans="1:10" x14ac:dyDescent="0.25">
      <c r="B3" s="63" t="s">
        <v>181</v>
      </c>
      <c r="C3" s="59" t="s">
        <v>36</v>
      </c>
      <c r="E3" s="57" t="s">
        <v>86</v>
      </c>
    </row>
    <row r="4" spans="1:10" x14ac:dyDescent="0.25">
      <c r="B4" s="36" t="s">
        <v>37</v>
      </c>
      <c r="D4" s="37" t="s">
        <v>180</v>
      </c>
      <c r="E4" s="64"/>
      <c r="F4" s="64"/>
      <c r="G4" s="64"/>
      <c r="H4" s="64"/>
      <c r="I4" s="64"/>
      <c r="J4" s="64"/>
    </row>
    <row r="5" spans="1:10" x14ac:dyDescent="0.25">
      <c r="B5" s="39"/>
    </row>
    <row r="6" spans="1:10" x14ac:dyDescent="0.25">
      <c r="F6" s="37" t="s">
        <v>39</v>
      </c>
      <c r="G6" s="37"/>
      <c r="H6" s="37" t="s">
        <v>133</v>
      </c>
      <c r="I6" s="37"/>
      <c r="J6" s="37"/>
    </row>
    <row r="7" spans="1:10" ht="26.25" x14ac:dyDescent="0.25">
      <c r="A7" s="58" t="s">
        <v>31</v>
      </c>
      <c r="B7" s="58" t="s">
        <v>30</v>
      </c>
      <c r="C7" s="58" t="s">
        <v>32</v>
      </c>
    </row>
    <row r="8" spans="1:10" x14ac:dyDescent="0.25">
      <c r="B8" s="60" t="s">
        <v>41</v>
      </c>
      <c r="C8" s="56" t="s">
        <v>23</v>
      </c>
    </row>
    <row r="9" spans="1:10" x14ac:dyDescent="0.25">
      <c r="A9" s="63"/>
      <c r="B9" s="84">
        <v>1</v>
      </c>
      <c r="C9" s="56">
        <v>100</v>
      </c>
      <c r="E9" s="59" t="s">
        <v>42</v>
      </c>
      <c r="F9" s="59"/>
    </row>
    <row r="10" spans="1:10" x14ac:dyDescent="0.25">
      <c r="A10" s="63"/>
      <c r="B10" s="84">
        <v>2</v>
      </c>
      <c r="C10" s="56">
        <v>100</v>
      </c>
      <c r="E10" s="59" t="s">
        <v>43</v>
      </c>
      <c r="F10" s="59"/>
    </row>
    <row r="11" spans="1:10" x14ac:dyDescent="0.25">
      <c r="A11" s="63"/>
      <c r="B11" s="84">
        <v>3</v>
      </c>
      <c r="C11" s="56">
        <v>100</v>
      </c>
      <c r="E11" s="59" t="s">
        <v>44</v>
      </c>
      <c r="F11" s="59"/>
    </row>
    <row r="12" spans="1:10" x14ac:dyDescent="0.25">
      <c r="A12" s="63"/>
      <c r="B12" s="84">
        <v>4</v>
      </c>
      <c r="C12" s="56">
        <v>100</v>
      </c>
      <c r="E12" s="59"/>
      <c r="F12" s="59"/>
    </row>
    <row r="13" spans="1:10" x14ac:dyDescent="0.25">
      <c r="A13" s="63"/>
      <c r="B13" s="84">
        <v>5</v>
      </c>
      <c r="C13" s="56">
        <v>100</v>
      </c>
      <c r="E13" s="59" t="s">
        <v>45</v>
      </c>
      <c r="F13" s="59"/>
    </row>
    <row r="14" spans="1:10" x14ac:dyDescent="0.25">
      <c r="A14" s="63"/>
      <c r="B14" s="84">
        <v>6</v>
      </c>
      <c r="C14" s="56">
        <v>100</v>
      </c>
      <c r="E14" s="59" t="s">
        <v>46</v>
      </c>
      <c r="F14" s="59"/>
    </row>
    <row r="15" spans="1:10" x14ac:dyDescent="0.25">
      <c r="A15" s="63"/>
      <c r="B15" s="84">
        <v>7</v>
      </c>
      <c r="C15" s="56">
        <v>100</v>
      </c>
      <c r="E15" s="59" t="s">
        <v>47</v>
      </c>
      <c r="F15" s="59"/>
    </row>
    <row r="16" spans="1:10" x14ac:dyDescent="0.25">
      <c r="A16" s="63"/>
      <c r="B16" s="84">
        <v>8</v>
      </c>
      <c r="C16" s="56">
        <v>100</v>
      </c>
      <c r="E16" s="59" t="s">
        <v>48</v>
      </c>
      <c r="F16" s="59"/>
    </row>
    <row r="17" spans="1:6" x14ac:dyDescent="0.25">
      <c r="A17" s="63"/>
      <c r="B17" s="84">
        <v>9</v>
      </c>
      <c r="C17" s="56">
        <v>100</v>
      </c>
      <c r="E17" s="59" t="s">
        <v>49</v>
      </c>
      <c r="F17" s="59"/>
    </row>
    <row r="18" spans="1:6" x14ac:dyDescent="0.25">
      <c r="A18" s="63"/>
      <c r="B18" s="84">
        <v>10</v>
      </c>
      <c r="C18" s="56">
        <v>100</v>
      </c>
      <c r="E18" s="59" t="s">
        <v>50</v>
      </c>
      <c r="F18" s="59"/>
    </row>
    <row r="19" spans="1:6" x14ac:dyDescent="0.25">
      <c r="A19" s="63"/>
      <c r="B19" s="84">
        <v>11</v>
      </c>
      <c r="C19" s="56">
        <v>100</v>
      </c>
      <c r="E19" s="59" t="s">
        <v>51</v>
      </c>
      <c r="F19" s="59"/>
    </row>
    <row r="20" spans="1:6" x14ac:dyDescent="0.25">
      <c r="A20" s="63"/>
      <c r="B20" s="84">
        <v>12</v>
      </c>
      <c r="C20" s="56">
        <v>100</v>
      </c>
      <c r="E20" s="59" t="s">
        <v>52</v>
      </c>
    </row>
    <row r="21" spans="1:6" x14ac:dyDescent="0.25">
      <c r="A21" s="63"/>
      <c r="B21" s="84">
        <v>13</v>
      </c>
      <c r="C21" s="56">
        <v>100</v>
      </c>
      <c r="E21" s="59" t="s">
        <v>53</v>
      </c>
    </row>
    <row r="22" spans="1:6" x14ac:dyDescent="0.25">
      <c r="A22" s="63"/>
      <c r="B22" s="84">
        <v>14</v>
      </c>
      <c r="C22" s="56">
        <v>100</v>
      </c>
      <c r="E22" s="59" t="s">
        <v>411</v>
      </c>
    </row>
    <row r="23" spans="1:6" x14ac:dyDescent="0.25">
      <c r="A23" s="63"/>
      <c r="B23" s="84">
        <v>15</v>
      </c>
      <c r="C23" s="56">
        <v>100</v>
      </c>
      <c r="E23" s="59"/>
    </row>
    <row r="24" spans="1:6" x14ac:dyDescent="0.25">
      <c r="A24" s="63"/>
      <c r="B24" s="84">
        <v>16</v>
      </c>
      <c r="C24" s="56">
        <v>100</v>
      </c>
    </row>
    <row r="25" spans="1:6" x14ac:dyDescent="0.25">
      <c r="A25" s="63"/>
      <c r="B25" s="84">
        <v>17</v>
      </c>
      <c r="C25" s="56">
        <v>100</v>
      </c>
    </row>
    <row r="26" spans="1:6" x14ac:dyDescent="0.25">
      <c r="A26" s="63"/>
      <c r="B26" s="85">
        <v>18</v>
      </c>
      <c r="C26" s="56">
        <v>100</v>
      </c>
    </row>
    <row r="27" spans="1:6" ht="15.75" x14ac:dyDescent="0.25">
      <c r="A27" s="63"/>
      <c r="B27" s="85">
        <v>19</v>
      </c>
      <c r="C27" s="56">
        <v>100</v>
      </c>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C39" s="62">
        <f>SUM(C9:C38)</f>
        <v>1900</v>
      </c>
      <c r="D39" s="59" t="s">
        <v>56</v>
      </c>
    </row>
    <row r="40" spans="1:11" x14ac:dyDescent="0.25">
      <c r="A40" s="62">
        <v>19</v>
      </c>
      <c r="B40" s="59" t="s">
        <v>57</v>
      </c>
    </row>
    <row r="41" spans="1:11" x14ac:dyDescent="0.25">
      <c r="B41" s="62">
        <f>C39/A40</f>
        <v>100</v>
      </c>
      <c r="C41" s="59" t="s">
        <v>58</v>
      </c>
    </row>
    <row r="42" spans="1:11" x14ac:dyDescent="0.25">
      <c r="D42" s="63">
        <v>100</v>
      </c>
      <c r="E42" s="59" t="s">
        <v>59</v>
      </c>
    </row>
    <row r="43" spans="1:11" x14ac:dyDescent="0.25">
      <c r="D43" s="65">
        <f>B41/D42</f>
        <v>1</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1"/>
  <sheetViews>
    <sheetView zoomScaleNormal="100" workbookViewId="0">
      <selection activeCell="J11" sqref="J11"/>
    </sheetView>
  </sheetViews>
  <sheetFormatPr defaultColWidth="9.140625" defaultRowHeight="15" x14ac:dyDescent="0.25"/>
  <cols>
    <col min="1" max="1" width="5.28515625" style="59" customWidth="1"/>
    <col min="2" max="2" width="9.140625" style="59"/>
    <col min="3" max="3" width="11" style="59" customWidth="1"/>
    <col min="4" max="4" width="12.85546875" style="57" customWidth="1"/>
    <col min="5" max="16384" width="9.140625" style="57"/>
  </cols>
  <sheetData>
    <row r="1" spans="1:10" ht="21" x14ac:dyDescent="0.35">
      <c r="A1" s="61" t="s">
        <v>175</v>
      </c>
    </row>
    <row r="2" spans="1:10" x14ac:dyDescent="0.25">
      <c r="B2" s="63">
        <v>11.3</v>
      </c>
      <c r="C2" s="59" t="s">
        <v>34</v>
      </c>
      <c r="D2" s="340" t="s">
        <v>591</v>
      </c>
    </row>
    <row r="3" spans="1:10" x14ac:dyDescent="0.25">
      <c r="B3" s="63" t="s">
        <v>524</v>
      </c>
      <c r="C3" s="59" t="s">
        <v>36</v>
      </c>
      <c r="D3" s="340" t="s">
        <v>570</v>
      </c>
      <c r="E3" s="57" t="s">
        <v>86</v>
      </c>
    </row>
    <row r="4" spans="1:10" x14ac:dyDescent="0.25">
      <c r="B4" s="36" t="s">
        <v>37</v>
      </c>
      <c r="D4" s="37" t="s">
        <v>526</v>
      </c>
      <c r="E4" s="64"/>
      <c r="F4" s="64"/>
      <c r="G4" s="64"/>
      <c r="H4" s="64"/>
      <c r="I4" s="64"/>
      <c r="J4" s="64"/>
    </row>
    <row r="5" spans="1:10" x14ac:dyDescent="0.25">
      <c r="B5" s="39"/>
    </row>
    <row r="6" spans="1:10" x14ac:dyDescent="0.25">
      <c r="F6" s="37" t="s">
        <v>39</v>
      </c>
      <c r="G6" s="37"/>
      <c r="H6" s="37" t="s">
        <v>525</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56">
        <v>100</v>
      </c>
      <c r="E9" s="59" t="s">
        <v>42</v>
      </c>
      <c r="F9" s="59"/>
    </row>
    <row r="10" spans="1:10" x14ac:dyDescent="0.25">
      <c r="A10" s="63">
        <v>1</v>
      </c>
      <c r="B10" s="84"/>
      <c r="C10" s="56">
        <v>100</v>
      </c>
      <c r="E10" s="59" t="s">
        <v>43</v>
      </c>
      <c r="F10" s="59"/>
    </row>
    <row r="11" spans="1:10" x14ac:dyDescent="0.25">
      <c r="A11" s="63">
        <v>1</v>
      </c>
      <c r="B11" s="84"/>
      <c r="C11" s="56">
        <v>100</v>
      </c>
      <c r="E11" s="59" t="s">
        <v>44</v>
      </c>
      <c r="F11" s="59"/>
    </row>
    <row r="12" spans="1:10" x14ac:dyDescent="0.25">
      <c r="A12" s="63">
        <v>1</v>
      </c>
      <c r="B12" s="84"/>
      <c r="C12" s="56">
        <v>100</v>
      </c>
      <c r="E12" s="59"/>
      <c r="F12" s="59"/>
    </row>
    <row r="13" spans="1:10" x14ac:dyDescent="0.25">
      <c r="A13" s="63">
        <v>1</v>
      </c>
      <c r="B13" s="84"/>
      <c r="C13" s="56">
        <v>100</v>
      </c>
      <c r="E13" s="59" t="s">
        <v>45</v>
      </c>
      <c r="F13" s="59"/>
    </row>
    <row r="14" spans="1:10" x14ac:dyDescent="0.25">
      <c r="A14" s="63">
        <v>1</v>
      </c>
      <c r="B14" s="84"/>
      <c r="C14" s="56">
        <v>100</v>
      </c>
      <c r="E14" s="59" t="s">
        <v>46</v>
      </c>
      <c r="F14" s="59"/>
    </row>
    <row r="15" spans="1:10" x14ac:dyDescent="0.25">
      <c r="A15" s="63">
        <v>1</v>
      </c>
      <c r="B15" s="84"/>
      <c r="C15" s="56">
        <v>100</v>
      </c>
      <c r="E15" s="59" t="s">
        <v>47</v>
      </c>
      <c r="F15" s="59"/>
    </row>
    <row r="16" spans="1:10" x14ac:dyDescent="0.25">
      <c r="A16" s="63">
        <v>1</v>
      </c>
      <c r="B16" s="84"/>
      <c r="C16" s="56">
        <v>100</v>
      </c>
      <c r="E16" s="59" t="s">
        <v>48</v>
      </c>
      <c r="F16" s="59"/>
    </row>
    <row r="17" spans="1:6" x14ac:dyDescent="0.25">
      <c r="A17" s="63">
        <v>1</v>
      </c>
      <c r="B17" s="84"/>
      <c r="C17" s="56">
        <v>100</v>
      </c>
      <c r="E17" s="59" t="s">
        <v>49</v>
      </c>
      <c r="F17" s="59"/>
    </row>
    <row r="18" spans="1:6" x14ac:dyDescent="0.25">
      <c r="A18" s="63"/>
      <c r="B18" s="84"/>
      <c r="C18" s="56"/>
      <c r="E18" s="59" t="s">
        <v>50</v>
      </c>
      <c r="F18" s="59"/>
    </row>
    <row r="19" spans="1:6" x14ac:dyDescent="0.25">
      <c r="A19" s="63"/>
      <c r="B19" s="84"/>
      <c r="C19" s="56"/>
      <c r="E19" s="59" t="s">
        <v>51</v>
      </c>
      <c r="F19" s="59"/>
    </row>
    <row r="20" spans="1:6" x14ac:dyDescent="0.25">
      <c r="A20" s="63"/>
      <c r="B20" s="84"/>
      <c r="C20" s="56"/>
      <c r="E20" s="59" t="s">
        <v>52</v>
      </c>
    </row>
    <row r="21" spans="1:6" x14ac:dyDescent="0.25">
      <c r="A21" s="63"/>
      <c r="B21" s="84"/>
      <c r="C21" s="56"/>
      <c r="E21" s="59" t="s">
        <v>53</v>
      </c>
    </row>
    <row r="22" spans="1:6" x14ac:dyDescent="0.25">
      <c r="A22" s="63"/>
      <c r="B22" s="84"/>
      <c r="C22" s="56"/>
      <c r="E22" s="59" t="s">
        <v>411</v>
      </c>
    </row>
    <row r="23" spans="1:6" x14ac:dyDescent="0.25">
      <c r="A23" s="63"/>
      <c r="B23" s="84"/>
      <c r="C23" s="56"/>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900</v>
      </c>
      <c r="D39" s="59" t="s">
        <v>56</v>
      </c>
    </row>
    <row r="40" spans="1:11" x14ac:dyDescent="0.25">
      <c r="A40" s="62">
        <f>SUM(A9:A38)</f>
        <v>9</v>
      </c>
      <c r="B40" s="59" t="s">
        <v>57</v>
      </c>
    </row>
    <row r="41" spans="1:11" x14ac:dyDescent="0.25">
      <c r="B41" s="62">
        <f>C39/A40</f>
        <v>100</v>
      </c>
      <c r="C41" s="59" t="s">
        <v>58</v>
      </c>
    </row>
    <row r="42" spans="1:11" x14ac:dyDescent="0.25">
      <c r="D42" s="63">
        <v>100</v>
      </c>
      <c r="E42" s="59" t="s">
        <v>59</v>
      </c>
    </row>
    <row r="43" spans="1:11" x14ac:dyDescent="0.25">
      <c r="D43" s="65">
        <f>B41/D42</f>
        <v>1</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343489" r:id="rId4">
          <objectPr defaultSize="0" autoPict="0" r:id="rId5">
            <anchor moveWithCells="1">
              <from>
                <xdr:col>1</xdr:col>
                <xdr:colOff>0</xdr:colOff>
                <xdr:row>46</xdr:row>
                <xdr:rowOff>0</xdr:rowOff>
              </from>
              <to>
                <xdr:col>11</xdr:col>
                <xdr:colOff>295275</xdr:colOff>
                <xdr:row>53</xdr:row>
                <xdr:rowOff>9525</xdr:rowOff>
              </to>
            </anchor>
          </objectPr>
        </oleObject>
      </mc:Choice>
      <mc:Fallback>
        <oleObject progId="Word.Document.12" shapeId="1343489" r:id="rId4"/>
      </mc:Fallback>
    </mc:AlternateContent>
  </oleObjec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opLeftCell="A31" workbookViewId="0">
      <selection activeCell="L59" sqref="L59"/>
    </sheetView>
  </sheetViews>
  <sheetFormatPr defaultColWidth="9.140625" defaultRowHeight="15" x14ac:dyDescent="0.25"/>
  <cols>
    <col min="1" max="1" width="5.28515625" style="59" customWidth="1"/>
    <col min="2" max="2" width="9.140625" style="59"/>
    <col min="3" max="3" width="11" style="59" customWidth="1"/>
    <col min="4" max="16384" width="9.140625" style="57"/>
  </cols>
  <sheetData>
    <row r="1" spans="1:10" ht="21" x14ac:dyDescent="0.35">
      <c r="A1" s="61" t="s">
        <v>175</v>
      </c>
    </row>
    <row r="2" spans="1:10" x14ac:dyDescent="0.25">
      <c r="B2" s="63">
        <v>11.3</v>
      </c>
      <c r="C2" s="59" t="s">
        <v>34</v>
      </c>
      <c r="D2" s="291" t="s">
        <v>483</v>
      </c>
    </row>
    <row r="3" spans="1:10" x14ac:dyDescent="0.25">
      <c r="B3" s="63" t="s">
        <v>67</v>
      </c>
      <c r="C3" s="59" t="s">
        <v>36</v>
      </c>
      <c r="D3" s="291" t="s">
        <v>516</v>
      </c>
      <c r="E3" s="57" t="s">
        <v>86</v>
      </c>
    </row>
    <row r="4" spans="1:10" x14ac:dyDescent="0.25">
      <c r="B4" s="36" t="s">
        <v>37</v>
      </c>
      <c r="D4" s="37" t="s">
        <v>563</v>
      </c>
      <c r="E4" s="64"/>
      <c r="F4" s="64"/>
      <c r="G4" s="64"/>
      <c r="H4" s="64"/>
      <c r="I4" s="64"/>
      <c r="J4" s="64"/>
    </row>
    <row r="5" spans="1:10" x14ac:dyDescent="0.25">
      <c r="B5" s="39"/>
    </row>
    <row r="6" spans="1:10" x14ac:dyDescent="0.25">
      <c r="F6" s="37" t="s">
        <v>39</v>
      </c>
      <c r="G6" s="37"/>
      <c r="H6" s="37" t="s">
        <v>460</v>
      </c>
      <c r="I6" s="37"/>
      <c r="J6" s="37"/>
    </row>
    <row r="7" spans="1:10" ht="26.25" x14ac:dyDescent="0.25">
      <c r="A7" s="58" t="s">
        <v>31</v>
      </c>
      <c r="B7" s="58" t="s">
        <v>30</v>
      </c>
      <c r="C7" s="58" t="s">
        <v>32</v>
      </c>
    </row>
    <row r="8" spans="1:10" x14ac:dyDescent="0.25">
      <c r="A8" s="62"/>
      <c r="B8" s="63" t="s">
        <v>41</v>
      </c>
      <c r="C8" s="56" t="s">
        <v>23</v>
      </c>
    </row>
    <row r="9" spans="1:10" x14ac:dyDescent="0.25">
      <c r="A9" s="63">
        <v>1</v>
      </c>
      <c r="B9" s="84"/>
      <c r="C9" s="56">
        <v>91</v>
      </c>
      <c r="E9" s="59" t="s">
        <v>42</v>
      </c>
      <c r="F9" s="59"/>
    </row>
    <row r="10" spans="1:10" x14ac:dyDescent="0.25">
      <c r="A10" s="63">
        <v>1</v>
      </c>
      <c r="B10" s="84"/>
      <c r="C10" s="56">
        <v>78</v>
      </c>
      <c r="E10" s="59" t="s">
        <v>43</v>
      </c>
      <c r="F10" s="59"/>
    </row>
    <row r="11" spans="1:10" x14ac:dyDescent="0.25">
      <c r="A11" s="63">
        <v>1</v>
      </c>
      <c r="B11" s="84"/>
      <c r="C11" s="56">
        <v>83</v>
      </c>
      <c r="E11" s="59" t="s">
        <v>44</v>
      </c>
      <c r="F11" s="59"/>
    </row>
    <row r="12" spans="1:10" x14ac:dyDescent="0.25">
      <c r="A12" s="63">
        <v>1</v>
      </c>
      <c r="B12" s="84"/>
      <c r="C12" s="56">
        <v>91</v>
      </c>
      <c r="E12" s="59"/>
      <c r="F12" s="59"/>
    </row>
    <row r="13" spans="1:10" x14ac:dyDescent="0.25">
      <c r="A13" s="63">
        <v>1</v>
      </c>
      <c r="B13" s="84"/>
      <c r="C13" s="56">
        <v>91</v>
      </c>
      <c r="E13" s="59" t="s">
        <v>45</v>
      </c>
      <c r="F13" s="59"/>
    </row>
    <row r="14" spans="1:10" x14ac:dyDescent="0.25">
      <c r="A14" s="63">
        <v>1</v>
      </c>
      <c r="B14" s="84"/>
      <c r="C14" s="56">
        <v>81</v>
      </c>
      <c r="E14" s="59" t="s">
        <v>46</v>
      </c>
      <c r="F14" s="59"/>
    </row>
    <row r="15" spans="1:10" x14ac:dyDescent="0.25">
      <c r="A15" s="63">
        <v>1</v>
      </c>
      <c r="B15" s="84"/>
      <c r="C15" s="56">
        <v>85</v>
      </c>
      <c r="E15" s="59" t="s">
        <v>47</v>
      </c>
      <c r="F15" s="59"/>
    </row>
    <row r="16" spans="1:10" x14ac:dyDescent="0.25">
      <c r="A16" s="63">
        <v>1</v>
      </c>
      <c r="B16" s="84"/>
      <c r="C16" s="56">
        <v>91</v>
      </c>
      <c r="E16" s="59" t="s">
        <v>48</v>
      </c>
      <c r="F16" s="59"/>
    </row>
    <row r="17" spans="1:6" x14ac:dyDescent="0.25">
      <c r="A17" s="63">
        <v>1</v>
      </c>
      <c r="B17" s="84"/>
      <c r="C17" s="56">
        <v>83</v>
      </c>
      <c r="E17" s="59" t="s">
        <v>49</v>
      </c>
      <c r="F17" s="59"/>
    </row>
    <row r="18" spans="1:6" x14ac:dyDescent="0.25">
      <c r="A18" s="63"/>
      <c r="B18" s="84"/>
      <c r="C18" s="56"/>
      <c r="E18" s="59" t="s">
        <v>50</v>
      </c>
      <c r="F18" s="59"/>
    </row>
    <row r="19" spans="1:6" x14ac:dyDescent="0.25">
      <c r="A19" s="63"/>
      <c r="B19" s="84"/>
      <c r="C19" s="56"/>
      <c r="E19" s="59" t="s">
        <v>51</v>
      </c>
      <c r="F19" s="59"/>
    </row>
    <row r="20" spans="1:6" x14ac:dyDescent="0.25">
      <c r="A20" s="63"/>
      <c r="B20" s="84"/>
      <c r="C20" s="56"/>
      <c r="E20" s="59" t="s">
        <v>52</v>
      </c>
    </row>
    <row r="21" spans="1:6" x14ac:dyDescent="0.25">
      <c r="A21" s="63"/>
      <c r="B21" s="84"/>
      <c r="C21" s="56"/>
      <c r="E21" s="59" t="s">
        <v>53</v>
      </c>
    </row>
    <row r="22" spans="1:6" x14ac:dyDescent="0.25">
      <c r="A22" s="63"/>
      <c r="B22" s="84"/>
      <c r="C22" s="56"/>
      <c r="E22" s="59" t="s">
        <v>411</v>
      </c>
    </row>
    <row r="23" spans="1:6" x14ac:dyDescent="0.25">
      <c r="A23" s="63"/>
      <c r="B23" s="84"/>
      <c r="C23" s="56"/>
      <c r="E23" s="59"/>
    </row>
    <row r="24" spans="1:6" x14ac:dyDescent="0.25">
      <c r="A24" s="63"/>
      <c r="B24" s="84"/>
      <c r="C24" s="56"/>
    </row>
    <row r="25" spans="1:6" x14ac:dyDescent="0.25">
      <c r="A25" s="63"/>
      <c r="B25" s="84"/>
      <c r="C25" s="56"/>
    </row>
    <row r="26" spans="1:6" x14ac:dyDescent="0.25">
      <c r="A26" s="63"/>
      <c r="B26" s="85"/>
      <c r="C26" s="56"/>
    </row>
    <row r="27" spans="1:6" ht="15.75" x14ac:dyDescent="0.25">
      <c r="A27" s="63"/>
      <c r="B27" s="85"/>
      <c r="C27" s="56"/>
      <c r="E27" s="42"/>
    </row>
    <row r="28" spans="1:6" ht="15.75" x14ac:dyDescent="0.25">
      <c r="A28" s="63"/>
      <c r="B28" s="85" t="s">
        <v>86</v>
      </c>
      <c r="C28" s="56"/>
      <c r="E28" s="42"/>
    </row>
    <row r="29" spans="1:6" ht="15.75" x14ac:dyDescent="0.25">
      <c r="A29" s="63"/>
      <c r="B29" s="84"/>
      <c r="C29" s="56"/>
      <c r="E29" s="42"/>
    </row>
    <row r="30" spans="1:6" ht="15.75" x14ac:dyDescent="0.25">
      <c r="A30" s="63"/>
      <c r="B30" s="84"/>
      <c r="C30" s="56"/>
      <c r="E30" s="42"/>
    </row>
    <row r="31" spans="1:6" ht="15.75" x14ac:dyDescent="0.25">
      <c r="A31" s="63"/>
      <c r="B31" s="84"/>
      <c r="C31" s="56"/>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774</v>
      </c>
      <c r="D39" s="59" t="s">
        <v>56</v>
      </c>
    </row>
    <row r="40" spans="1:11" x14ac:dyDescent="0.25">
      <c r="A40" s="62">
        <f>SUM(A9:A38)</f>
        <v>9</v>
      </c>
      <c r="B40" s="59" t="s">
        <v>57</v>
      </c>
    </row>
    <row r="41" spans="1:11" x14ac:dyDescent="0.25">
      <c r="B41" s="62">
        <f>C39/A40</f>
        <v>86</v>
      </c>
      <c r="C41" s="59" t="s">
        <v>58</v>
      </c>
    </row>
    <row r="42" spans="1:11" x14ac:dyDescent="0.25">
      <c r="D42" s="63">
        <v>100</v>
      </c>
      <c r="E42" s="59" t="s">
        <v>59</v>
      </c>
    </row>
    <row r="43" spans="1:11" x14ac:dyDescent="0.25">
      <c r="D43" s="65">
        <f>B41/D42</f>
        <v>0.86</v>
      </c>
      <c r="E43" s="59" t="s">
        <v>60</v>
      </c>
    </row>
    <row r="45" spans="1:11" ht="24" customHeight="1" x14ac:dyDescent="0.25">
      <c r="A45" s="120" t="s">
        <v>404</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row r="50" spans="1:11" x14ac:dyDescent="0.25">
      <c r="A50" s="70"/>
      <c r="B50" s="70"/>
      <c r="C50" s="70"/>
      <c r="D50" s="71"/>
      <c r="E50" s="71"/>
      <c r="F50" s="71"/>
      <c r="G50" s="71"/>
      <c r="H50" s="71"/>
      <c r="I50" s="71"/>
      <c r="J50" s="71"/>
      <c r="K50" s="71"/>
    </row>
    <row r="51" spans="1:11" x14ac:dyDescent="0.25">
      <c r="A51" s="70"/>
      <c r="B51" s="70"/>
      <c r="C51" s="70"/>
      <c r="D51" s="71"/>
      <c r="E51" s="71"/>
      <c r="F51" s="71"/>
      <c r="G51" s="71"/>
      <c r="H51" s="71"/>
      <c r="I51" s="71"/>
      <c r="J51" s="71"/>
      <c r="K51" s="71"/>
    </row>
  </sheetData>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37" workbookViewId="0">
      <selection activeCell="L47" sqref="L47"/>
    </sheetView>
  </sheetViews>
  <sheetFormatPr defaultColWidth="9.140625" defaultRowHeight="15" x14ac:dyDescent="0.25"/>
  <cols>
    <col min="1" max="2" width="9.140625" style="57"/>
    <col min="3" max="3" width="10.42578125" style="57" customWidth="1"/>
    <col min="4" max="16384" width="9.140625" style="57"/>
  </cols>
  <sheetData>
    <row r="1" spans="1:10" ht="21" x14ac:dyDescent="0.35">
      <c r="A1" s="61" t="s">
        <v>482</v>
      </c>
      <c r="B1" s="59"/>
      <c r="C1" s="59"/>
    </row>
    <row r="2" spans="1:10" x14ac:dyDescent="0.25">
      <c r="A2" s="59"/>
      <c r="B2" s="63">
        <v>12.1</v>
      </c>
      <c r="C2" s="59" t="s">
        <v>34</v>
      </c>
      <c r="D2" s="398" t="s">
        <v>463</v>
      </c>
    </row>
    <row r="3" spans="1:10" x14ac:dyDescent="0.25">
      <c r="A3" s="59"/>
      <c r="B3" s="63" t="s">
        <v>73</v>
      </c>
      <c r="C3" s="59" t="s">
        <v>36</v>
      </c>
      <c r="D3" s="398" t="s">
        <v>567</v>
      </c>
    </row>
    <row r="4" spans="1:10" x14ac:dyDescent="0.25">
      <c r="A4" s="59"/>
      <c r="B4" s="36" t="s">
        <v>37</v>
      </c>
      <c r="C4" s="59"/>
      <c r="D4" s="37" t="s">
        <v>472</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34">
        <v>250</v>
      </c>
      <c r="E9" s="59" t="s">
        <v>42</v>
      </c>
      <c r="F9" s="59"/>
    </row>
    <row r="10" spans="1:10" x14ac:dyDescent="0.25">
      <c r="A10" s="63">
        <v>1</v>
      </c>
      <c r="B10" s="63"/>
      <c r="C10" s="34">
        <v>225</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200</v>
      </c>
      <c r="E14" s="59" t="s">
        <v>46</v>
      </c>
      <c r="F14" s="59"/>
    </row>
    <row r="15" spans="1:10" x14ac:dyDescent="0.25">
      <c r="A15" s="63">
        <v>1</v>
      </c>
      <c r="B15" s="63"/>
      <c r="C15" s="34">
        <v>225</v>
      </c>
      <c r="E15" s="59" t="s">
        <v>47</v>
      </c>
      <c r="F15" s="59"/>
    </row>
    <row r="16" spans="1:10" x14ac:dyDescent="0.25">
      <c r="A16" s="63">
        <v>1</v>
      </c>
      <c r="B16" s="63"/>
      <c r="C16" s="34">
        <v>200</v>
      </c>
      <c r="E16" s="59" t="s">
        <v>48</v>
      </c>
      <c r="F16" s="59"/>
    </row>
    <row r="17" spans="1:6" x14ac:dyDescent="0.25">
      <c r="A17" s="63">
        <v>1</v>
      </c>
      <c r="B17" s="63"/>
      <c r="C17" s="34">
        <v>200</v>
      </c>
      <c r="E17" s="59" t="s">
        <v>49</v>
      </c>
      <c r="F17" s="59"/>
    </row>
    <row r="18" spans="1:6" x14ac:dyDescent="0.25">
      <c r="A18" s="63">
        <v>1</v>
      </c>
      <c r="B18" s="63"/>
      <c r="C18" s="34">
        <v>200</v>
      </c>
      <c r="E18" s="59" t="s">
        <v>50</v>
      </c>
      <c r="F18" s="59"/>
    </row>
    <row r="19" spans="1:6" x14ac:dyDescent="0.25">
      <c r="A19" s="63">
        <v>1</v>
      </c>
      <c r="B19" s="63"/>
      <c r="C19" s="34">
        <v>200</v>
      </c>
      <c r="E19" s="59" t="s">
        <v>51</v>
      </c>
      <c r="F19" s="59"/>
    </row>
    <row r="20" spans="1:6" x14ac:dyDescent="0.25">
      <c r="A20" s="63">
        <v>1</v>
      </c>
      <c r="B20" s="63"/>
      <c r="C20" s="34">
        <v>225</v>
      </c>
      <c r="E20" s="59" t="s">
        <v>52</v>
      </c>
    </row>
    <row r="21" spans="1:6" x14ac:dyDescent="0.25">
      <c r="A21" s="63">
        <v>1</v>
      </c>
      <c r="B21" s="63"/>
      <c r="C21" s="34">
        <v>250</v>
      </c>
      <c r="E21" s="59" t="s">
        <v>53</v>
      </c>
    </row>
    <row r="22" spans="1:6" x14ac:dyDescent="0.25">
      <c r="A22" s="63">
        <v>1</v>
      </c>
      <c r="B22" s="63"/>
      <c r="C22" s="34">
        <v>125</v>
      </c>
      <c r="E22" s="59" t="s">
        <v>54</v>
      </c>
    </row>
    <row r="23" spans="1:6" x14ac:dyDescent="0.25">
      <c r="A23" s="63"/>
      <c r="B23" s="63"/>
      <c r="C23" s="34"/>
      <c r="E23" s="59" t="s">
        <v>422</v>
      </c>
    </row>
    <row r="24" spans="1:6" x14ac:dyDescent="0.25">
      <c r="A24" s="63"/>
      <c r="B24" s="63"/>
      <c r="C24" s="34"/>
    </row>
    <row r="25" spans="1:6" x14ac:dyDescent="0.25">
      <c r="A25" s="63"/>
      <c r="B25" s="63"/>
      <c r="C25" s="34"/>
    </row>
    <row r="26" spans="1:6" x14ac:dyDescent="0.25">
      <c r="A26" s="63"/>
      <c r="B26" s="63"/>
      <c r="C26" s="34"/>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9" x14ac:dyDescent="0.25">
      <c r="A33" s="63"/>
      <c r="B33" s="63"/>
      <c r="C33" s="67"/>
    </row>
    <row r="34" spans="1:9" x14ac:dyDescent="0.25">
      <c r="A34" s="63"/>
      <c r="B34" s="63"/>
      <c r="C34" s="67"/>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8"/>
    </row>
    <row r="39" spans="1:9" x14ac:dyDescent="0.25">
      <c r="A39" s="59"/>
      <c r="B39" s="62"/>
      <c r="C39" s="62">
        <f>SUM(C9:C38)</f>
        <v>3050</v>
      </c>
      <c r="D39" s="59" t="s">
        <v>56</v>
      </c>
    </row>
    <row r="40" spans="1:9" x14ac:dyDescent="0.25">
      <c r="A40" s="62">
        <f>SUM(A9:A38)</f>
        <v>14</v>
      </c>
      <c r="B40" s="59" t="s">
        <v>57</v>
      </c>
      <c r="C40" s="59"/>
    </row>
    <row r="41" spans="1:9" x14ac:dyDescent="0.25">
      <c r="A41" s="59"/>
      <c r="B41" s="62">
        <f>C39/A40</f>
        <v>217.85714285714286</v>
      </c>
      <c r="C41" s="59" t="s">
        <v>58</v>
      </c>
    </row>
    <row r="42" spans="1:9" x14ac:dyDescent="0.25">
      <c r="A42" s="59"/>
      <c r="B42" s="59"/>
      <c r="C42" s="59"/>
      <c r="D42" s="63">
        <v>250</v>
      </c>
      <c r="E42" s="59" t="s">
        <v>59</v>
      </c>
    </row>
    <row r="43" spans="1:9" x14ac:dyDescent="0.25">
      <c r="A43" s="59"/>
      <c r="B43" s="59"/>
      <c r="C43" s="59"/>
      <c r="D43" s="65">
        <f>B41/D42</f>
        <v>0.87142857142857144</v>
      </c>
      <c r="E43" s="59" t="s">
        <v>60</v>
      </c>
    </row>
    <row r="45" spans="1:9" ht="33" customHeight="1" x14ac:dyDescent="0.25">
      <c r="A45" s="494" t="s">
        <v>189</v>
      </c>
      <c r="B45" s="494"/>
      <c r="C45" s="494"/>
      <c r="D45" s="494"/>
      <c r="E45" s="494"/>
      <c r="F45" s="494"/>
      <c r="G45" s="494"/>
      <c r="H45" s="494"/>
      <c r="I45" s="494"/>
    </row>
  </sheetData>
  <mergeCells count="1">
    <mergeCell ref="A45:I45"/>
  </mergeCells>
  <pageMargins left="0.7" right="0.7" top="0.75" bottom="0.75" header="0.3" footer="0.3"/>
  <pageSetup orientation="portrait" r:id="rId1"/>
  <drawing r:id="rId2"/>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5"/>
  <sheetViews>
    <sheetView topLeftCell="A28" workbookViewId="0">
      <selection activeCell="E32" sqref="E32"/>
    </sheetView>
  </sheetViews>
  <sheetFormatPr defaultColWidth="9.140625" defaultRowHeight="15" x14ac:dyDescent="0.25"/>
  <cols>
    <col min="1" max="2" width="9.140625" style="57"/>
    <col min="3" max="3" width="10.42578125" style="57" customWidth="1"/>
    <col min="4" max="16384" width="9.140625" style="57"/>
  </cols>
  <sheetData>
    <row r="1" spans="1:10" ht="21" x14ac:dyDescent="0.35">
      <c r="A1" s="61" t="s">
        <v>482</v>
      </c>
      <c r="B1" s="59"/>
      <c r="C1" s="59"/>
    </row>
    <row r="2" spans="1:10" x14ac:dyDescent="0.25">
      <c r="A2" s="59"/>
      <c r="B2" s="63">
        <v>12.1</v>
      </c>
      <c r="C2" s="59" t="s">
        <v>34</v>
      </c>
      <c r="D2" s="352" t="s">
        <v>674</v>
      </c>
    </row>
    <row r="3" spans="1:10" x14ac:dyDescent="0.25">
      <c r="A3" s="59"/>
      <c r="B3" s="63" t="s">
        <v>77</v>
      </c>
      <c r="C3" s="59" t="s">
        <v>36</v>
      </c>
      <c r="D3" s="352" t="s">
        <v>594</v>
      </c>
    </row>
    <row r="4" spans="1:10" x14ac:dyDescent="0.25">
      <c r="A4" s="59"/>
      <c r="B4" s="36" t="s">
        <v>37</v>
      </c>
      <c r="C4" s="59"/>
      <c r="D4" s="37" t="s">
        <v>434</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c r="B9" s="63"/>
      <c r="C9" s="34"/>
      <c r="E9" s="59" t="s">
        <v>42</v>
      </c>
      <c r="F9" s="59"/>
    </row>
    <row r="10" spans="1:10" x14ac:dyDescent="0.25">
      <c r="A10" s="63"/>
      <c r="B10" s="63"/>
      <c r="C10" s="34"/>
      <c r="E10" s="59" t="s">
        <v>43</v>
      </c>
      <c r="F10" s="59"/>
    </row>
    <row r="11" spans="1:10" x14ac:dyDescent="0.25">
      <c r="A11" s="63"/>
      <c r="B11" s="63"/>
      <c r="C11" s="34"/>
      <c r="E11" s="59" t="s">
        <v>44</v>
      </c>
      <c r="F11" s="59"/>
    </row>
    <row r="12" spans="1:10" x14ac:dyDescent="0.25">
      <c r="A12" s="63"/>
      <c r="B12" s="63"/>
      <c r="C12" s="34"/>
      <c r="E12" s="59"/>
      <c r="F12" s="59"/>
    </row>
    <row r="13" spans="1:10" x14ac:dyDescent="0.25">
      <c r="A13" s="63"/>
      <c r="B13" s="63"/>
      <c r="C13" s="34"/>
      <c r="E13" s="59" t="s">
        <v>45</v>
      </c>
      <c r="F13" s="59"/>
    </row>
    <row r="14" spans="1:10" x14ac:dyDescent="0.25">
      <c r="A14" s="63"/>
      <c r="B14" s="63"/>
      <c r="C14" s="34"/>
      <c r="E14" s="59" t="s">
        <v>46</v>
      </c>
      <c r="F14" s="59"/>
    </row>
    <row r="15" spans="1:10" x14ac:dyDescent="0.25">
      <c r="A15" s="63"/>
      <c r="B15" s="63"/>
      <c r="C15" s="34"/>
      <c r="E15" s="59" t="s">
        <v>47</v>
      </c>
      <c r="F15" s="59"/>
    </row>
    <row r="16" spans="1:10" x14ac:dyDescent="0.25">
      <c r="A16" s="63"/>
      <c r="B16" s="63"/>
      <c r="C16" s="34"/>
      <c r="E16" s="59" t="s">
        <v>48</v>
      </c>
      <c r="F16" s="59"/>
    </row>
    <row r="17" spans="1:6" x14ac:dyDescent="0.25">
      <c r="A17" s="63"/>
      <c r="B17" s="63"/>
      <c r="C17" s="34"/>
      <c r="E17" s="59" t="s">
        <v>49</v>
      </c>
      <c r="F17" s="59"/>
    </row>
    <row r="18" spans="1:6" x14ac:dyDescent="0.25">
      <c r="A18" s="63"/>
      <c r="B18" s="63"/>
      <c r="C18" s="34"/>
      <c r="E18" s="59" t="s">
        <v>50</v>
      </c>
      <c r="F18" s="59"/>
    </row>
    <row r="19" spans="1:6" x14ac:dyDescent="0.25">
      <c r="A19" s="63"/>
      <c r="B19" s="63"/>
      <c r="C19" s="34"/>
      <c r="E19" s="59" t="s">
        <v>51</v>
      </c>
      <c r="F19" s="59"/>
    </row>
    <row r="20" spans="1:6" x14ac:dyDescent="0.25">
      <c r="A20" s="63"/>
      <c r="B20" s="63"/>
      <c r="C20" s="34"/>
      <c r="E20" s="59" t="s">
        <v>52</v>
      </c>
    </row>
    <row r="21" spans="1:6" x14ac:dyDescent="0.25">
      <c r="A21" s="63"/>
      <c r="B21" s="63"/>
      <c r="C21" s="34"/>
      <c r="E21" s="59" t="s">
        <v>53</v>
      </c>
    </row>
    <row r="22" spans="1:6" x14ac:dyDescent="0.25">
      <c r="A22" s="63"/>
      <c r="B22" s="63"/>
      <c r="C22" s="34"/>
      <c r="E22" s="59" t="s">
        <v>54</v>
      </c>
    </row>
    <row r="23" spans="1:6" x14ac:dyDescent="0.25">
      <c r="A23" s="63"/>
      <c r="B23" s="63"/>
      <c r="C23" s="34"/>
      <c r="E23" s="59" t="s">
        <v>422</v>
      </c>
    </row>
    <row r="24" spans="1:6" x14ac:dyDescent="0.25">
      <c r="A24" s="63"/>
      <c r="B24" s="63"/>
      <c r="C24" s="34"/>
    </row>
    <row r="25" spans="1:6" x14ac:dyDescent="0.25">
      <c r="A25" s="63"/>
      <c r="B25" s="63"/>
      <c r="C25" s="34"/>
    </row>
    <row r="26" spans="1:6" x14ac:dyDescent="0.25">
      <c r="A26" s="63"/>
      <c r="B26" s="63"/>
      <c r="C26" s="34"/>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ht="18.75" x14ac:dyDescent="0.3">
      <c r="A32" s="63"/>
      <c r="B32" s="63"/>
      <c r="C32" s="67"/>
      <c r="E32" s="102" t="s">
        <v>675</v>
      </c>
    </row>
    <row r="33" spans="1:9" x14ac:dyDescent="0.25">
      <c r="A33" s="63"/>
      <c r="B33" s="63"/>
      <c r="C33" s="67"/>
    </row>
    <row r="34" spans="1:9" x14ac:dyDescent="0.25">
      <c r="A34" s="63"/>
      <c r="B34" s="63"/>
      <c r="C34" s="67"/>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8"/>
    </row>
    <row r="39" spans="1:9" x14ac:dyDescent="0.25">
      <c r="A39" s="59"/>
      <c r="B39" s="62"/>
      <c r="C39" s="62">
        <f>SUM(C9:C38)</f>
        <v>0</v>
      </c>
      <c r="D39" s="59" t="s">
        <v>56</v>
      </c>
    </row>
    <row r="40" spans="1:9" x14ac:dyDescent="0.25">
      <c r="A40" s="62">
        <f>SUM(A9:A38)</f>
        <v>0</v>
      </c>
      <c r="B40" s="59" t="s">
        <v>57</v>
      </c>
      <c r="C40" s="59"/>
    </row>
    <row r="41" spans="1:9" x14ac:dyDescent="0.25">
      <c r="A41" s="59"/>
      <c r="B41" s="62" t="e">
        <f>C39/A40</f>
        <v>#DIV/0!</v>
      </c>
      <c r="C41" s="59" t="s">
        <v>58</v>
      </c>
    </row>
    <row r="42" spans="1:9" x14ac:dyDescent="0.25">
      <c r="A42" s="59"/>
      <c r="B42" s="59"/>
      <c r="C42" s="59"/>
      <c r="D42" s="63">
        <v>50</v>
      </c>
      <c r="E42" s="59" t="s">
        <v>59</v>
      </c>
    </row>
    <row r="43" spans="1:9" x14ac:dyDescent="0.25">
      <c r="A43" s="59"/>
      <c r="B43" s="59"/>
      <c r="C43" s="59"/>
      <c r="D43" s="65" t="s">
        <v>676</v>
      </c>
      <c r="E43" s="59" t="s">
        <v>60</v>
      </c>
    </row>
    <row r="45" spans="1:9" ht="33" customHeight="1" x14ac:dyDescent="0.25">
      <c r="A45" s="494" t="s">
        <v>189</v>
      </c>
      <c r="B45" s="494"/>
      <c r="C45" s="494"/>
      <c r="D45" s="494"/>
      <c r="E45" s="494"/>
      <c r="F45" s="494"/>
      <c r="G45" s="494"/>
      <c r="H45" s="494"/>
      <c r="I45" s="494"/>
    </row>
  </sheetData>
  <mergeCells count="1">
    <mergeCell ref="A45:I4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907713" r:id="rId4">
          <objectPr defaultSize="0" r:id="rId5">
            <anchor moveWithCells="1">
              <from>
                <xdr:col>1</xdr:col>
                <xdr:colOff>0</xdr:colOff>
                <xdr:row>46</xdr:row>
                <xdr:rowOff>0</xdr:rowOff>
              </from>
              <to>
                <xdr:col>11</xdr:col>
                <xdr:colOff>123825</xdr:colOff>
                <xdr:row>56</xdr:row>
                <xdr:rowOff>28575</xdr:rowOff>
              </to>
            </anchor>
          </objectPr>
        </oleObject>
      </mc:Choice>
      <mc:Fallback>
        <oleObject progId="Word.Document.12" shapeId="1907713" r:id="rId4"/>
      </mc:Fallback>
    </mc:AlternateContent>
  </oleObjec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6" workbookViewId="0">
      <selection activeCell="M63" sqref="M63"/>
    </sheetView>
  </sheetViews>
  <sheetFormatPr defaultColWidth="9.140625" defaultRowHeight="15" x14ac:dyDescent="0.25"/>
  <cols>
    <col min="1" max="2" width="9.140625" style="57"/>
    <col min="3" max="3" width="10.42578125" style="57" customWidth="1"/>
    <col min="4" max="16384" width="9.140625" style="57"/>
  </cols>
  <sheetData>
    <row r="1" spans="1:10" ht="21" x14ac:dyDescent="0.35">
      <c r="A1" s="61" t="s">
        <v>482</v>
      </c>
      <c r="B1" s="59"/>
      <c r="C1" s="59"/>
    </row>
    <row r="2" spans="1:10" x14ac:dyDescent="0.25">
      <c r="A2" s="59"/>
      <c r="B2" s="63">
        <v>12.1</v>
      </c>
      <c r="C2" s="59" t="s">
        <v>34</v>
      </c>
      <c r="D2" s="319" t="s">
        <v>463</v>
      </c>
    </row>
    <row r="3" spans="1:10" x14ac:dyDescent="0.25">
      <c r="A3" s="59"/>
      <c r="B3" s="63" t="s">
        <v>73</v>
      </c>
      <c r="C3" s="59" t="s">
        <v>36</v>
      </c>
      <c r="D3" s="319" t="s">
        <v>567</v>
      </c>
    </row>
    <row r="4" spans="1:10" x14ac:dyDescent="0.25">
      <c r="A4" s="59"/>
      <c r="B4" s="36" t="s">
        <v>37</v>
      </c>
      <c r="C4" s="59"/>
      <c r="D4" s="37" t="s">
        <v>472</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34">
        <v>250</v>
      </c>
      <c r="E9" s="59" t="s">
        <v>42</v>
      </c>
      <c r="F9" s="59"/>
    </row>
    <row r="10" spans="1:10" x14ac:dyDescent="0.25">
      <c r="A10" s="63">
        <v>1</v>
      </c>
      <c r="B10" s="63"/>
      <c r="C10" s="34">
        <v>225</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200</v>
      </c>
      <c r="E14" s="59" t="s">
        <v>46</v>
      </c>
      <c r="F14" s="59"/>
    </row>
    <row r="15" spans="1:10" x14ac:dyDescent="0.25">
      <c r="A15" s="63">
        <v>1</v>
      </c>
      <c r="B15" s="63"/>
      <c r="C15" s="34">
        <v>225</v>
      </c>
      <c r="E15" s="59" t="s">
        <v>47</v>
      </c>
      <c r="F15" s="59"/>
    </row>
    <row r="16" spans="1:10" x14ac:dyDescent="0.25">
      <c r="A16" s="63">
        <v>1</v>
      </c>
      <c r="B16" s="63"/>
      <c r="C16" s="34">
        <v>200</v>
      </c>
      <c r="E16" s="59" t="s">
        <v>48</v>
      </c>
      <c r="F16" s="59"/>
    </row>
    <row r="17" spans="1:6" x14ac:dyDescent="0.25">
      <c r="A17" s="63">
        <v>1</v>
      </c>
      <c r="B17" s="63"/>
      <c r="C17" s="34">
        <v>200</v>
      </c>
      <c r="E17" s="59" t="s">
        <v>49</v>
      </c>
      <c r="F17" s="59"/>
    </row>
    <row r="18" spans="1:6" x14ac:dyDescent="0.25">
      <c r="A18" s="63">
        <v>1</v>
      </c>
      <c r="B18" s="63"/>
      <c r="C18" s="34">
        <v>200</v>
      </c>
      <c r="E18" s="59" t="s">
        <v>50</v>
      </c>
      <c r="F18" s="59"/>
    </row>
    <row r="19" spans="1:6" x14ac:dyDescent="0.25">
      <c r="A19" s="63">
        <v>1</v>
      </c>
      <c r="B19" s="63"/>
      <c r="C19" s="34">
        <v>200</v>
      </c>
      <c r="E19" s="59" t="s">
        <v>51</v>
      </c>
      <c r="F19" s="59"/>
    </row>
    <row r="20" spans="1:6" x14ac:dyDescent="0.25">
      <c r="A20" s="63">
        <v>1</v>
      </c>
      <c r="B20" s="63"/>
      <c r="C20" s="34">
        <v>225</v>
      </c>
      <c r="E20" s="59" t="s">
        <v>52</v>
      </c>
    </row>
    <row r="21" spans="1:6" x14ac:dyDescent="0.25">
      <c r="A21" s="63">
        <v>1</v>
      </c>
      <c r="B21" s="63"/>
      <c r="C21" s="34">
        <v>250</v>
      </c>
      <c r="E21" s="59" t="s">
        <v>53</v>
      </c>
    </row>
    <row r="22" spans="1:6" x14ac:dyDescent="0.25">
      <c r="A22" s="63">
        <v>1</v>
      </c>
      <c r="B22" s="63"/>
      <c r="C22" s="34">
        <v>125</v>
      </c>
      <c r="E22" s="59" t="s">
        <v>54</v>
      </c>
    </row>
    <row r="23" spans="1:6" x14ac:dyDescent="0.25">
      <c r="A23" s="63"/>
      <c r="B23" s="63"/>
      <c r="C23" s="34"/>
      <c r="E23" s="59" t="s">
        <v>422</v>
      </c>
    </row>
    <row r="24" spans="1:6" x14ac:dyDescent="0.25">
      <c r="A24" s="63"/>
      <c r="B24" s="63"/>
      <c r="C24" s="34"/>
    </row>
    <row r="25" spans="1:6" x14ac:dyDescent="0.25">
      <c r="A25" s="63"/>
      <c r="B25" s="63"/>
      <c r="C25" s="34"/>
    </row>
    <row r="26" spans="1:6" x14ac:dyDescent="0.25">
      <c r="A26" s="63"/>
      <c r="B26" s="63"/>
      <c r="C26" s="34"/>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9" x14ac:dyDescent="0.25">
      <c r="A33" s="63"/>
      <c r="B33" s="63"/>
      <c r="C33" s="67"/>
    </row>
    <row r="34" spans="1:9" x14ac:dyDescent="0.25">
      <c r="A34" s="63"/>
      <c r="B34" s="63"/>
      <c r="C34" s="67"/>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8"/>
    </row>
    <row r="39" spans="1:9" x14ac:dyDescent="0.25">
      <c r="A39" s="59"/>
      <c r="B39" s="62"/>
      <c r="C39" s="62">
        <f>SUM(C9:C38)</f>
        <v>3050</v>
      </c>
      <c r="D39" s="59" t="s">
        <v>56</v>
      </c>
    </row>
    <row r="40" spans="1:9" x14ac:dyDescent="0.25">
      <c r="A40" s="62">
        <f>SUM(A9:A38)</f>
        <v>14</v>
      </c>
      <c r="B40" s="59" t="s">
        <v>57</v>
      </c>
      <c r="C40" s="59"/>
    </row>
    <row r="41" spans="1:9" x14ac:dyDescent="0.25">
      <c r="A41" s="59"/>
      <c r="B41" s="62">
        <f>C39/A40</f>
        <v>217.85714285714286</v>
      </c>
      <c r="C41" s="59" t="s">
        <v>58</v>
      </c>
    </row>
    <row r="42" spans="1:9" x14ac:dyDescent="0.25">
      <c r="A42" s="59"/>
      <c r="B42" s="59"/>
      <c r="C42" s="59"/>
      <c r="D42" s="63">
        <v>250</v>
      </c>
      <c r="E42" s="59" t="s">
        <v>59</v>
      </c>
    </row>
    <row r="43" spans="1:9" x14ac:dyDescent="0.25">
      <c r="A43" s="59"/>
      <c r="B43" s="59"/>
      <c r="C43" s="59"/>
      <c r="D43" s="65">
        <f>B41/D42</f>
        <v>0.87142857142857144</v>
      </c>
      <c r="E43" s="59" t="s">
        <v>60</v>
      </c>
    </row>
    <row r="45" spans="1:9" ht="33" customHeight="1" x14ac:dyDescent="0.25">
      <c r="A45" s="494" t="s">
        <v>189</v>
      </c>
      <c r="B45" s="494"/>
      <c r="C45" s="494"/>
      <c r="D45" s="494"/>
      <c r="E45" s="494"/>
      <c r="F45" s="494"/>
      <c r="G45" s="494"/>
      <c r="H45" s="494"/>
      <c r="I45" s="494"/>
    </row>
  </sheetData>
  <mergeCells count="1">
    <mergeCell ref="A45:I45"/>
  </mergeCells>
  <pageMargins left="0.7" right="0.7" top="0.75" bottom="0.75" header="0.3" footer="0.3"/>
  <pageSetup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31" zoomScale="70" zoomScaleNormal="70" workbookViewId="0">
      <selection activeCell="P10" sqref="P10"/>
    </sheetView>
  </sheetViews>
  <sheetFormatPr defaultColWidth="9.140625" defaultRowHeight="15" x14ac:dyDescent="0.25"/>
  <cols>
    <col min="1" max="2" width="9.140625" style="57"/>
    <col min="3" max="3" width="10.42578125" style="57" customWidth="1"/>
    <col min="4" max="16384" width="9.140625" style="57"/>
  </cols>
  <sheetData>
    <row r="1" spans="1:10" ht="21" x14ac:dyDescent="0.35">
      <c r="A1" s="61" t="s">
        <v>482</v>
      </c>
      <c r="B1" s="59"/>
      <c r="C1" s="59"/>
    </row>
    <row r="2" spans="1:10" x14ac:dyDescent="0.25">
      <c r="A2" s="59"/>
      <c r="B2" s="63">
        <v>12.1</v>
      </c>
      <c r="C2" s="59" t="s">
        <v>34</v>
      </c>
      <c r="D2" s="277" t="s">
        <v>463</v>
      </c>
    </row>
    <row r="3" spans="1:10" x14ac:dyDescent="0.25">
      <c r="A3" s="59"/>
      <c r="B3" s="63" t="s">
        <v>73</v>
      </c>
      <c r="C3" s="59" t="s">
        <v>36</v>
      </c>
      <c r="D3" s="277" t="s">
        <v>516</v>
      </c>
    </row>
    <row r="4" spans="1:10" x14ac:dyDescent="0.25">
      <c r="A4" s="59"/>
      <c r="B4" s="36" t="s">
        <v>37</v>
      </c>
      <c r="C4" s="59"/>
      <c r="D4" s="37" t="s">
        <v>472</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34">
        <v>240</v>
      </c>
      <c r="E9" s="59" t="s">
        <v>42</v>
      </c>
      <c r="F9" s="59"/>
    </row>
    <row r="10" spans="1:10" x14ac:dyDescent="0.25">
      <c r="A10" s="63">
        <v>1</v>
      </c>
      <c r="B10" s="63"/>
      <c r="C10" s="34">
        <v>230</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250</v>
      </c>
      <c r="E14" s="59" t="s">
        <v>46</v>
      </c>
      <c r="F14" s="59"/>
    </row>
    <row r="15" spans="1:10" x14ac:dyDescent="0.25">
      <c r="A15" s="63">
        <v>1</v>
      </c>
      <c r="B15" s="63"/>
      <c r="C15" s="34">
        <v>240</v>
      </c>
      <c r="E15" s="59" t="s">
        <v>47</v>
      </c>
      <c r="F15" s="59"/>
    </row>
    <row r="16" spans="1:10" x14ac:dyDescent="0.25">
      <c r="A16" s="63">
        <v>1</v>
      </c>
      <c r="B16" s="63"/>
      <c r="C16" s="34">
        <v>245</v>
      </c>
      <c r="E16" s="59" t="s">
        <v>48</v>
      </c>
      <c r="F16" s="59"/>
    </row>
    <row r="17" spans="1:6" x14ac:dyDescent="0.25">
      <c r="A17" s="63">
        <v>1</v>
      </c>
      <c r="B17" s="63"/>
      <c r="C17" s="34">
        <v>240</v>
      </c>
      <c r="E17" s="59" t="s">
        <v>49</v>
      </c>
      <c r="F17" s="59"/>
    </row>
    <row r="18" spans="1:6" x14ac:dyDescent="0.25">
      <c r="A18" s="63">
        <v>1</v>
      </c>
      <c r="B18" s="63"/>
      <c r="C18" s="34">
        <v>230</v>
      </c>
      <c r="E18" s="59" t="s">
        <v>50</v>
      </c>
      <c r="F18" s="59"/>
    </row>
    <row r="19" spans="1:6" x14ac:dyDescent="0.25">
      <c r="A19" s="63">
        <v>1</v>
      </c>
      <c r="B19" s="63"/>
      <c r="C19" s="34">
        <v>245</v>
      </c>
      <c r="E19" s="59" t="s">
        <v>51</v>
      </c>
      <c r="F19" s="59"/>
    </row>
    <row r="20" spans="1:6" x14ac:dyDescent="0.25">
      <c r="A20" s="63">
        <v>1</v>
      </c>
      <c r="B20" s="63"/>
      <c r="C20" s="34">
        <v>250</v>
      </c>
      <c r="E20" s="59" t="s">
        <v>52</v>
      </c>
    </row>
    <row r="21" spans="1:6" x14ac:dyDescent="0.25">
      <c r="A21" s="63">
        <v>1</v>
      </c>
      <c r="B21" s="63"/>
      <c r="C21" s="34">
        <v>250</v>
      </c>
      <c r="E21" s="59" t="s">
        <v>53</v>
      </c>
    </row>
    <row r="22" spans="1:6" x14ac:dyDescent="0.25">
      <c r="A22" s="63">
        <v>1</v>
      </c>
      <c r="B22" s="63"/>
      <c r="C22" s="34">
        <v>250</v>
      </c>
      <c r="E22" s="59" t="s">
        <v>54</v>
      </c>
    </row>
    <row r="23" spans="1:6" x14ac:dyDescent="0.25">
      <c r="A23" s="63">
        <v>1</v>
      </c>
      <c r="B23" s="63"/>
      <c r="C23" s="34">
        <v>240</v>
      </c>
      <c r="E23" s="59" t="s">
        <v>422</v>
      </c>
    </row>
    <row r="24" spans="1:6" x14ac:dyDescent="0.25">
      <c r="A24" s="63">
        <v>1</v>
      </c>
      <c r="B24" s="63"/>
      <c r="C24" s="34">
        <v>0</v>
      </c>
    </row>
    <row r="25" spans="1:6" x14ac:dyDescent="0.25">
      <c r="A25" s="63">
        <v>1</v>
      </c>
      <c r="B25" s="63"/>
      <c r="C25" s="34">
        <v>225</v>
      </c>
    </row>
    <row r="26" spans="1:6" x14ac:dyDescent="0.25">
      <c r="A26" s="63">
        <v>1</v>
      </c>
      <c r="B26" s="63"/>
      <c r="C26" s="34">
        <v>250</v>
      </c>
    </row>
    <row r="27" spans="1:6" ht="15.75" x14ac:dyDescent="0.25">
      <c r="A27" s="63">
        <v>1</v>
      </c>
      <c r="B27" s="63"/>
      <c r="C27" s="34">
        <v>0</v>
      </c>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9" x14ac:dyDescent="0.25">
      <c r="A33" s="63"/>
      <c r="B33" s="63"/>
      <c r="C33" s="67"/>
    </row>
    <row r="34" spans="1:9" x14ac:dyDescent="0.25">
      <c r="A34" s="63"/>
      <c r="B34" s="63"/>
      <c r="C34" s="67"/>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8"/>
    </row>
    <row r="39" spans="1:9" x14ac:dyDescent="0.25">
      <c r="A39" s="59"/>
      <c r="B39" s="62"/>
      <c r="C39" s="62">
        <f>SUM(C9:C38)</f>
        <v>4135</v>
      </c>
      <c r="D39" s="59" t="s">
        <v>56</v>
      </c>
    </row>
    <row r="40" spans="1:9" x14ac:dyDescent="0.25">
      <c r="A40" s="62">
        <f>SUM(A9:A38)</f>
        <v>19</v>
      </c>
      <c r="B40" s="59" t="s">
        <v>57</v>
      </c>
      <c r="C40" s="59"/>
    </row>
    <row r="41" spans="1:9" x14ac:dyDescent="0.25">
      <c r="A41" s="59"/>
      <c r="B41" s="62">
        <f>C39/A40</f>
        <v>217.63157894736841</v>
      </c>
      <c r="C41" s="59" t="s">
        <v>58</v>
      </c>
    </row>
    <row r="42" spans="1:9" x14ac:dyDescent="0.25">
      <c r="A42" s="59"/>
      <c r="B42" s="59"/>
      <c r="C42" s="59"/>
      <c r="D42" s="63">
        <v>250</v>
      </c>
      <c r="E42" s="59" t="s">
        <v>59</v>
      </c>
    </row>
    <row r="43" spans="1:9" x14ac:dyDescent="0.25">
      <c r="A43" s="59"/>
      <c r="B43" s="59"/>
      <c r="C43" s="59"/>
      <c r="D43" s="65">
        <f>B41/D42</f>
        <v>0.87052631578947359</v>
      </c>
      <c r="E43" s="59" t="s">
        <v>60</v>
      </c>
    </row>
    <row r="45" spans="1:9" ht="33" customHeight="1" x14ac:dyDescent="0.25">
      <c r="A45" s="494" t="s">
        <v>189</v>
      </c>
      <c r="B45" s="494"/>
      <c r="C45" s="494"/>
      <c r="D45" s="494"/>
      <c r="E45" s="494"/>
      <c r="F45" s="494"/>
      <c r="G45" s="494"/>
      <c r="H45" s="494"/>
      <c r="I45" s="494"/>
    </row>
  </sheetData>
  <mergeCells count="1">
    <mergeCell ref="A45:I45"/>
  </mergeCells>
  <pageMargins left="0.7" right="0.7" top="0.75" bottom="0.75" header="0.3" footer="0.3"/>
  <pageSetup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J45"/>
  <sheetViews>
    <sheetView topLeftCell="A40" workbookViewId="0">
      <selection activeCell="N19" sqref="N19"/>
    </sheetView>
  </sheetViews>
  <sheetFormatPr defaultColWidth="9.140625" defaultRowHeight="15" x14ac:dyDescent="0.25"/>
  <cols>
    <col min="1" max="2" width="9.140625" style="57"/>
    <col min="3" max="3" width="10.42578125" style="57" customWidth="1"/>
    <col min="4" max="16384" width="9.140625" style="57"/>
  </cols>
  <sheetData>
    <row r="1" spans="1:10" ht="21" x14ac:dyDescent="0.35">
      <c r="A1" s="61" t="s">
        <v>482</v>
      </c>
      <c r="B1" s="59"/>
      <c r="C1" s="59"/>
    </row>
    <row r="2" spans="1:10" x14ac:dyDescent="0.25">
      <c r="A2" s="59"/>
      <c r="B2" s="63">
        <v>12.1</v>
      </c>
      <c r="C2" s="59" t="s">
        <v>34</v>
      </c>
      <c r="D2" s="187" t="s">
        <v>463</v>
      </c>
    </row>
    <row r="3" spans="1:10" x14ac:dyDescent="0.25">
      <c r="A3" s="59"/>
      <c r="B3" s="63" t="s">
        <v>73</v>
      </c>
      <c r="C3" s="59" t="s">
        <v>36</v>
      </c>
      <c r="D3" s="187" t="s">
        <v>427</v>
      </c>
    </row>
    <row r="4" spans="1:10" x14ac:dyDescent="0.25">
      <c r="A4" s="59"/>
      <c r="B4" s="36" t="s">
        <v>37</v>
      </c>
      <c r="C4" s="59"/>
      <c r="D4" s="37" t="s">
        <v>472</v>
      </c>
      <c r="E4" s="64"/>
      <c r="F4" s="64"/>
      <c r="G4" s="64"/>
      <c r="H4" s="64"/>
      <c r="I4" s="64"/>
      <c r="J4" s="64"/>
    </row>
    <row r="5" spans="1:10" x14ac:dyDescent="0.25">
      <c r="A5" s="59"/>
      <c r="B5" s="39"/>
      <c r="C5" s="59"/>
    </row>
    <row r="6" spans="1:10" x14ac:dyDescent="0.25">
      <c r="A6" s="59"/>
      <c r="B6" s="59"/>
      <c r="C6" s="59"/>
      <c r="F6" s="37" t="s">
        <v>39</v>
      </c>
      <c r="G6" s="37"/>
      <c r="H6" s="37" t="s">
        <v>428</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34">
        <v>240</v>
      </c>
      <c r="E9" s="59" t="s">
        <v>42</v>
      </c>
      <c r="F9" s="59"/>
    </row>
    <row r="10" spans="1:10" x14ac:dyDescent="0.25">
      <c r="A10" s="63">
        <v>1</v>
      </c>
      <c r="B10" s="63">
        <v>2</v>
      </c>
      <c r="C10" s="34">
        <v>230</v>
      </c>
      <c r="E10" s="59" t="s">
        <v>43</v>
      </c>
      <c r="F10" s="59"/>
    </row>
    <row r="11" spans="1:10" x14ac:dyDescent="0.25">
      <c r="A11" s="63">
        <v>1</v>
      </c>
      <c r="B11" s="63">
        <v>3</v>
      </c>
      <c r="C11" s="34">
        <v>250</v>
      </c>
      <c r="E11" s="59" t="s">
        <v>44</v>
      </c>
      <c r="F11" s="59"/>
    </row>
    <row r="12" spans="1:10" x14ac:dyDescent="0.25">
      <c r="A12" s="63">
        <v>1</v>
      </c>
      <c r="B12" s="63">
        <v>4</v>
      </c>
      <c r="C12" s="34">
        <v>250</v>
      </c>
      <c r="E12" s="59"/>
      <c r="F12" s="59"/>
    </row>
    <row r="13" spans="1:10" x14ac:dyDescent="0.25">
      <c r="A13" s="63">
        <v>1</v>
      </c>
      <c r="B13" s="63">
        <v>5</v>
      </c>
      <c r="C13" s="34">
        <v>250</v>
      </c>
      <c r="E13" s="59" t="s">
        <v>45</v>
      </c>
      <c r="F13" s="59"/>
    </row>
    <row r="14" spans="1:10" x14ac:dyDescent="0.25">
      <c r="A14" s="63">
        <v>1</v>
      </c>
      <c r="B14" s="63">
        <v>6</v>
      </c>
      <c r="C14" s="34">
        <v>250</v>
      </c>
      <c r="E14" s="59" t="s">
        <v>46</v>
      </c>
      <c r="F14" s="59"/>
    </row>
    <row r="15" spans="1:10" x14ac:dyDescent="0.25">
      <c r="A15" s="63">
        <v>1</v>
      </c>
      <c r="B15" s="63">
        <v>7</v>
      </c>
      <c r="C15" s="34">
        <v>240</v>
      </c>
      <c r="E15" s="59" t="s">
        <v>47</v>
      </c>
      <c r="F15" s="59"/>
    </row>
    <row r="16" spans="1:10" x14ac:dyDescent="0.25">
      <c r="A16" s="63">
        <v>1</v>
      </c>
      <c r="B16" s="63">
        <v>8</v>
      </c>
      <c r="C16" s="34">
        <v>245</v>
      </c>
      <c r="E16" s="59" t="s">
        <v>48</v>
      </c>
      <c r="F16" s="59"/>
    </row>
    <row r="17" spans="1:6" x14ac:dyDescent="0.25">
      <c r="A17" s="63">
        <v>1</v>
      </c>
      <c r="B17" s="63">
        <v>9</v>
      </c>
      <c r="C17" s="34">
        <v>240</v>
      </c>
      <c r="E17" s="59" t="s">
        <v>49</v>
      </c>
      <c r="F17" s="59"/>
    </row>
    <row r="18" spans="1:6" x14ac:dyDescent="0.25">
      <c r="A18" s="63">
        <v>1</v>
      </c>
      <c r="B18" s="63">
        <v>10</v>
      </c>
      <c r="C18" s="34">
        <v>230</v>
      </c>
      <c r="E18" s="59" t="s">
        <v>50</v>
      </c>
      <c r="F18" s="59"/>
    </row>
    <row r="19" spans="1:6" x14ac:dyDescent="0.25">
      <c r="A19" s="63">
        <v>1</v>
      </c>
      <c r="B19" s="63">
        <v>11</v>
      </c>
      <c r="C19" s="34">
        <v>245</v>
      </c>
      <c r="E19" s="59" t="s">
        <v>51</v>
      </c>
      <c r="F19" s="59"/>
    </row>
    <row r="20" spans="1:6" x14ac:dyDescent="0.25">
      <c r="A20" s="63">
        <v>1</v>
      </c>
      <c r="B20" s="63">
        <v>12</v>
      </c>
      <c r="C20" s="34">
        <v>250</v>
      </c>
      <c r="E20" s="59" t="s">
        <v>52</v>
      </c>
    </row>
    <row r="21" spans="1:6" x14ac:dyDescent="0.25">
      <c r="A21" s="63">
        <v>1</v>
      </c>
      <c r="B21" s="63">
        <v>13</v>
      </c>
      <c r="C21" s="34">
        <v>250</v>
      </c>
      <c r="E21" s="59" t="s">
        <v>53</v>
      </c>
    </row>
    <row r="22" spans="1:6" x14ac:dyDescent="0.25">
      <c r="A22" s="63">
        <v>1</v>
      </c>
      <c r="B22" s="63">
        <v>14</v>
      </c>
      <c r="C22" s="34">
        <v>250</v>
      </c>
    </row>
    <row r="23" spans="1:6" x14ac:dyDescent="0.25">
      <c r="A23" s="63">
        <v>1</v>
      </c>
      <c r="B23" s="63">
        <v>15</v>
      </c>
      <c r="C23" s="34">
        <v>240</v>
      </c>
      <c r="E23" s="59" t="s">
        <v>54</v>
      </c>
    </row>
    <row r="24" spans="1:6" x14ac:dyDescent="0.25">
      <c r="A24" s="63">
        <v>1</v>
      </c>
      <c r="B24" s="63">
        <v>16</v>
      </c>
      <c r="C24" s="34">
        <v>250</v>
      </c>
      <c r="E24" s="59" t="s">
        <v>422</v>
      </c>
    </row>
    <row r="25" spans="1:6" x14ac:dyDescent="0.25">
      <c r="A25" s="63">
        <v>1</v>
      </c>
      <c r="B25" s="63">
        <v>17</v>
      </c>
      <c r="C25" s="34">
        <v>225</v>
      </c>
    </row>
    <row r="26" spans="1:6" x14ac:dyDescent="0.25">
      <c r="A26" s="63">
        <v>1</v>
      </c>
      <c r="B26" s="63">
        <v>18</v>
      </c>
      <c r="C26" s="34">
        <v>250</v>
      </c>
    </row>
    <row r="27" spans="1:6" ht="15.75" x14ac:dyDescent="0.25">
      <c r="A27" s="63">
        <v>1</v>
      </c>
      <c r="B27" s="63">
        <v>19</v>
      </c>
      <c r="C27" s="34">
        <v>0</v>
      </c>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9" x14ac:dyDescent="0.25">
      <c r="A33" s="63"/>
      <c r="B33" s="63"/>
      <c r="C33" s="67"/>
    </row>
    <row r="34" spans="1:9" x14ac:dyDescent="0.25">
      <c r="A34" s="63"/>
      <c r="B34" s="63"/>
      <c r="C34" s="67"/>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8"/>
    </row>
    <row r="39" spans="1:9" x14ac:dyDescent="0.25">
      <c r="A39" s="59"/>
      <c r="B39" s="62"/>
      <c r="C39" s="62">
        <f>SUM(C9:C38)</f>
        <v>4385</v>
      </c>
      <c r="D39" s="59" t="s">
        <v>56</v>
      </c>
    </row>
    <row r="40" spans="1:9" x14ac:dyDescent="0.25">
      <c r="A40" s="62">
        <f>SUM(A9:A38)</f>
        <v>19</v>
      </c>
      <c r="B40" s="59" t="s">
        <v>57</v>
      </c>
      <c r="C40" s="59"/>
    </row>
    <row r="41" spans="1:9" x14ac:dyDescent="0.25">
      <c r="A41" s="59"/>
      <c r="B41" s="62">
        <f>C39/A40</f>
        <v>230.78947368421052</v>
      </c>
      <c r="C41" s="59" t="s">
        <v>58</v>
      </c>
    </row>
    <row r="42" spans="1:9" x14ac:dyDescent="0.25">
      <c r="A42" s="59"/>
      <c r="B42" s="59"/>
      <c r="C42" s="59"/>
      <c r="D42" s="63">
        <v>250</v>
      </c>
      <c r="E42" s="59" t="s">
        <v>59</v>
      </c>
    </row>
    <row r="43" spans="1:9" x14ac:dyDescent="0.25">
      <c r="A43" s="59"/>
      <c r="B43" s="59"/>
      <c r="C43" s="59"/>
      <c r="D43" s="65">
        <f>B41/D42</f>
        <v>0.92315789473684207</v>
      </c>
      <c r="E43" s="59" t="s">
        <v>60</v>
      </c>
    </row>
    <row r="45" spans="1:9" ht="33" customHeight="1" x14ac:dyDescent="0.25">
      <c r="A45" s="494" t="s">
        <v>189</v>
      </c>
      <c r="B45" s="494"/>
      <c r="C45" s="494"/>
      <c r="D45" s="494"/>
      <c r="E45" s="494"/>
      <c r="F45" s="494"/>
      <c r="G45" s="494"/>
      <c r="H45" s="494"/>
      <c r="I45" s="494"/>
    </row>
  </sheetData>
  <mergeCells count="1">
    <mergeCell ref="A45:I45"/>
  </mergeCells>
  <pageMargins left="0.7" right="0.7" top="0.75" bottom="0.75" header="0.3" footer="0.3"/>
  <pageSetup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N63"/>
  <sheetViews>
    <sheetView topLeftCell="A50" workbookViewId="0">
      <selection activeCell="E41" sqref="E41"/>
    </sheetView>
  </sheetViews>
  <sheetFormatPr defaultRowHeight="15" x14ac:dyDescent="0.25"/>
  <sheetData>
    <row r="1" spans="1:9" ht="38.25" customHeight="1" x14ac:dyDescent="0.25">
      <c r="A1" s="494" t="s">
        <v>189</v>
      </c>
      <c r="B1" s="494"/>
      <c r="C1" s="494"/>
      <c r="D1" s="494"/>
      <c r="E1" s="494"/>
      <c r="F1" s="494"/>
      <c r="G1" s="494"/>
      <c r="H1" s="494"/>
      <c r="I1" s="494"/>
    </row>
    <row r="2" spans="1:9" ht="15.75" x14ac:dyDescent="0.25">
      <c r="A2" s="122"/>
    </row>
    <row r="3" spans="1:9" ht="15.75" x14ac:dyDescent="0.25">
      <c r="A3" s="495" t="s">
        <v>190</v>
      </c>
      <c r="B3" s="495"/>
      <c r="C3" s="495"/>
      <c r="D3" s="495"/>
      <c r="E3" s="495"/>
      <c r="F3" s="495"/>
      <c r="G3" s="495"/>
      <c r="H3" s="495"/>
      <c r="I3" s="495"/>
    </row>
    <row r="4" spans="1:9" ht="15.75" x14ac:dyDescent="0.25">
      <c r="A4" s="122"/>
    </row>
    <row r="5" spans="1:9" ht="159.75" customHeight="1" x14ac:dyDescent="0.25">
      <c r="A5" s="456" t="s">
        <v>191</v>
      </c>
      <c r="B5" s="456"/>
      <c r="C5" s="456"/>
      <c r="D5" s="456"/>
      <c r="E5" s="456"/>
      <c r="F5" s="456"/>
      <c r="G5" s="456"/>
      <c r="H5" s="456"/>
      <c r="I5" s="456"/>
    </row>
    <row r="6" spans="1:9" ht="15.75" x14ac:dyDescent="0.25">
      <c r="A6" s="121"/>
    </row>
    <row r="7" spans="1:9" ht="33" customHeight="1" x14ac:dyDescent="0.25">
      <c r="A7" s="457" t="s">
        <v>192</v>
      </c>
      <c r="B7" s="457"/>
      <c r="C7" s="457"/>
      <c r="D7" s="457"/>
      <c r="E7" s="457"/>
      <c r="F7" s="457"/>
      <c r="G7" s="457"/>
      <c r="H7" s="457"/>
      <c r="I7" s="457"/>
    </row>
    <row r="8" spans="1:9" ht="15.75" x14ac:dyDescent="0.25">
      <c r="A8" s="121"/>
    </row>
    <row r="9" spans="1:9" ht="49.5" customHeight="1" x14ac:dyDescent="0.25">
      <c r="A9" s="457" t="s">
        <v>193</v>
      </c>
      <c r="B9" s="457"/>
      <c r="C9" s="457"/>
      <c r="D9" s="457"/>
      <c r="E9" s="457"/>
      <c r="F9" s="457"/>
      <c r="G9" s="457"/>
      <c r="H9" s="457"/>
      <c r="I9" s="457"/>
    </row>
    <row r="10" spans="1:9" ht="15.75" x14ac:dyDescent="0.25">
      <c r="A10" s="121"/>
    </row>
    <row r="11" spans="1:9" ht="15.75" x14ac:dyDescent="0.25">
      <c r="A11" s="123" t="s">
        <v>148</v>
      </c>
    </row>
    <row r="12" spans="1:9" ht="15.75" x14ac:dyDescent="0.25">
      <c r="A12" s="125"/>
    </row>
    <row r="13" spans="1:9" ht="15.75" x14ac:dyDescent="0.25">
      <c r="A13" s="124" t="s">
        <v>173</v>
      </c>
      <c r="H13" s="125" t="s">
        <v>194</v>
      </c>
    </row>
    <row r="14" spans="1:9" ht="15.75" x14ac:dyDescent="0.25">
      <c r="A14" s="124" t="s">
        <v>174</v>
      </c>
      <c r="H14" s="125" t="s">
        <v>195</v>
      </c>
    </row>
    <row r="15" spans="1:9" ht="15.75" x14ac:dyDescent="0.25">
      <c r="A15" s="134" t="s">
        <v>196</v>
      </c>
      <c r="H15" s="120" t="s">
        <v>197</v>
      </c>
    </row>
    <row r="17" spans="1:10" ht="15.75" x14ac:dyDescent="0.25">
      <c r="A17" s="118" t="s">
        <v>75</v>
      </c>
    </row>
    <row r="18" spans="1:10" s="57" customFormat="1" ht="21" x14ac:dyDescent="0.35">
      <c r="A18" s="61" t="s">
        <v>388</v>
      </c>
      <c r="B18" s="59"/>
      <c r="C18" s="59"/>
    </row>
    <row r="19" spans="1:10" s="57" customFormat="1" x14ac:dyDescent="0.25">
      <c r="A19" s="59"/>
      <c r="B19" s="63">
        <v>12.1</v>
      </c>
      <c r="C19" s="59" t="s">
        <v>34</v>
      </c>
      <c r="E19" s="57" t="s">
        <v>389</v>
      </c>
    </row>
    <row r="20" spans="1:10" s="57" customFormat="1" x14ac:dyDescent="0.25">
      <c r="A20" s="59"/>
      <c r="B20" s="63" t="s">
        <v>73</v>
      </c>
      <c r="C20" s="59" t="s">
        <v>36</v>
      </c>
    </row>
    <row r="21" spans="1:10" s="57" customFormat="1" x14ac:dyDescent="0.25">
      <c r="A21" s="59"/>
      <c r="B21" s="36" t="s">
        <v>37</v>
      </c>
      <c r="C21" s="59"/>
      <c r="D21" s="37" t="s">
        <v>390</v>
      </c>
      <c r="E21" s="64"/>
      <c r="F21" s="64"/>
      <c r="G21" s="64"/>
      <c r="H21" s="64"/>
      <c r="I21" s="64"/>
      <c r="J21" s="64"/>
    </row>
    <row r="22" spans="1:10" s="57" customFormat="1" x14ac:dyDescent="0.25">
      <c r="A22" s="59"/>
      <c r="B22" s="39"/>
      <c r="C22" s="59"/>
    </row>
    <row r="23" spans="1:10" s="57" customFormat="1" x14ac:dyDescent="0.25">
      <c r="A23" s="59"/>
      <c r="B23" s="59"/>
      <c r="C23" s="59"/>
      <c r="F23" s="37" t="s">
        <v>39</v>
      </c>
      <c r="G23" s="37"/>
      <c r="H23" s="37" t="s">
        <v>391</v>
      </c>
      <c r="I23" s="37"/>
      <c r="J23" s="37"/>
    </row>
    <row r="24" spans="1:10" s="57" customFormat="1" ht="26.25" x14ac:dyDescent="0.25">
      <c r="A24" s="58" t="s">
        <v>31</v>
      </c>
      <c r="B24" s="58" t="s">
        <v>30</v>
      </c>
      <c r="C24" s="58" t="s">
        <v>32</v>
      </c>
    </row>
    <row r="25" spans="1:10" s="57" customFormat="1" x14ac:dyDescent="0.25">
      <c r="A25" s="59"/>
      <c r="B25" s="60" t="s">
        <v>41</v>
      </c>
      <c r="C25" s="60" t="s">
        <v>23</v>
      </c>
    </row>
    <row r="26" spans="1:10" s="57" customFormat="1" x14ac:dyDescent="0.25">
      <c r="A26" s="63"/>
      <c r="B26" s="63">
        <v>1</v>
      </c>
      <c r="C26" s="66">
        <v>88</v>
      </c>
      <c r="E26" s="59" t="s">
        <v>42</v>
      </c>
      <c r="F26" s="59"/>
    </row>
    <row r="27" spans="1:10" s="57" customFormat="1" x14ac:dyDescent="0.25">
      <c r="A27" s="63"/>
      <c r="B27" s="63">
        <v>2</v>
      </c>
      <c r="C27" s="66">
        <v>88</v>
      </c>
      <c r="E27" s="59" t="s">
        <v>43</v>
      </c>
      <c r="F27" s="59"/>
    </row>
    <row r="28" spans="1:10" s="57" customFormat="1" x14ac:dyDescent="0.25">
      <c r="A28" s="63"/>
      <c r="B28" s="63">
        <v>3</v>
      </c>
      <c r="C28" s="66">
        <v>83</v>
      </c>
      <c r="E28" s="59" t="s">
        <v>44</v>
      </c>
      <c r="F28" s="59"/>
    </row>
    <row r="29" spans="1:10" s="57" customFormat="1" x14ac:dyDescent="0.25">
      <c r="A29" s="63"/>
      <c r="B29" s="63">
        <v>4</v>
      </c>
      <c r="C29" s="66">
        <v>90</v>
      </c>
      <c r="E29" s="59"/>
      <c r="F29" s="59"/>
    </row>
    <row r="30" spans="1:10" s="57" customFormat="1" x14ac:dyDescent="0.25">
      <c r="A30" s="63"/>
      <c r="B30" s="63">
        <v>5</v>
      </c>
      <c r="C30" s="66">
        <v>100</v>
      </c>
      <c r="E30" s="59" t="s">
        <v>45</v>
      </c>
      <c r="F30" s="59"/>
    </row>
    <row r="31" spans="1:10" s="57" customFormat="1" x14ac:dyDescent="0.25">
      <c r="A31" s="63"/>
      <c r="B31" s="63">
        <v>6</v>
      </c>
      <c r="C31" s="66">
        <v>100</v>
      </c>
      <c r="E31" s="59" t="s">
        <v>46</v>
      </c>
      <c r="F31" s="59"/>
    </row>
    <row r="32" spans="1:10" s="57" customFormat="1" x14ac:dyDescent="0.25">
      <c r="A32" s="63"/>
      <c r="B32" s="63">
        <v>7</v>
      </c>
      <c r="C32" s="66">
        <v>100</v>
      </c>
      <c r="E32" s="59" t="s">
        <v>47</v>
      </c>
      <c r="F32" s="59"/>
    </row>
    <row r="33" spans="1:6" s="57" customFormat="1" x14ac:dyDescent="0.25">
      <c r="A33" s="63"/>
      <c r="B33" s="63">
        <v>8</v>
      </c>
      <c r="C33" s="66">
        <v>100</v>
      </c>
      <c r="E33" s="59" t="s">
        <v>48</v>
      </c>
      <c r="F33" s="59"/>
    </row>
    <row r="34" spans="1:6" s="57" customFormat="1" x14ac:dyDescent="0.25">
      <c r="A34" s="63"/>
      <c r="B34" s="63">
        <v>9</v>
      </c>
      <c r="C34" s="66">
        <v>95</v>
      </c>
      <c r="E34" s="59" t="s">
        <v>49</v>
      </c>
      <c r="F34" s="59"/>
    </row>
    <row r="35" spans="1:6" s="57" customFormat="1" x14ac:dyDescent="0.25">
      <c r="A35" s="63"/>
      <c r="B35" s="63">
        <v>10</v>
      </c>
      <c r="C35" s="66">
        <v>95</v>
      </c>
      <c r="E35" s="59" t="s">
        <v>50</v>
      </c>
      <c r="F35" s="59"/>
    </row>
    <row r="36" spans="1:6" s="57" customFormat="1" x14ac:dyDescent="0.25">
      <c r="A36" s="63"/>
      <c r="B36" s="63">
        <v>11</v>
      </c>
      <c r="C36" s="66">
        <v>95</v>
      </c>
      <c r="E36" s="59" t="s">
        <v>51</v>
      </c>
      <c r="F36" s="59"/>
    </row>
    <row r="37" spans="1:6" s="57" customFormat="1" x14ac:dyDescent="0.25">
      <c r="A37" s="63"/>
      <c r="B37" s="63">
        <v>12</v>
      </c>
      <c r="C37" s="66">
        <v>95</v>
      </c>
      <c r="E37" s="59" t="s">
        <v>52</v>
      </c>
    </row>
    <row r="38" spans="1:6" s="57" customFormat="1" x14ac:dyDescent="0.25">
      <c r="A38" s="63"/>
      <c r="B38" s="63">
        <v>13</v>
      </c>
      <c r="C38" s="66">
        <v>95</v>
      </c>
      <c r="E38" s="59" t="s">
        <v>53</v>
      </c>
    </row>
    <row r="39" spans="1:6" s="57" customFormat="1" x14ac:dyDescent="0.25">
      <c r="A39" s="63"/>
      <c r="B39" s="63">
        <v>14</v>
      </c>
      <c r="C39" s="66">
        <v>95</v>
      </c>
    </row>
    <row r="40" spans="1:6" s="57" customFormat="1" x14ac:dyDescent="0.25">
      <c r="A40" s="63"/>
      <c r="B40" s="63">
        <v>15</v>
      </c>
      <c r="C40" s="66">
        <v>95</v>
      </c>
      <c r="E40" s="59" t="s">
        <v>54</v>
      </c>
    </row>
    <row r="41" spans="1:6" s="57" customFormat="1" x14ac:dyDescent="0.25">
      <c r="A41" s="63"/>
      <c r="B41" s="63">
        <v>16</v>
      </c>
      <c r="C41" s="66">
        <v>95</v>
      </c>
      <c r="E41" s="59" t="s">
        <v>292</v>
      </c>
    </row>
    <row r="42" spans="1:6" s="57" customFormat="1" x14ac:dyDescent="0.25">
      <c r="A42" s="63"/>
      <c r="B42" s="63">
        <v>17</v>
      </c>
      <c r="C42" s="66">
        <v>100</v>
      </c>
    </row>
    <row r="43" spans="1:6" s="57" customFormat="1" x14ac:dyDescent="0.25">
      <c r="A43" s="63"/>
      <c r="B43" s="63">
        <v>18</v>
      </c>
      <c r="C43" s="66">
        <v>100</v>
      </c>
    </row>
    <row r="44" spans="1:6" s="57" customFormat="1" ht="15.75" x14ac:dyDescent="0.25">
      <c r="A44" s="63"/>
      <c r="B44" s="63">
        <v>19</v>
      </c>
      <c r="C44" s="66">
        <v>100</v>
      </c>
      <c r="E44" s="42"/>
    </row>
    <row r="45" spans="1:6" s="57" customFormat="1" ht="15.75" x14ac:dyDescent="0.25">
      <c r="A45" s="63"/>
      <c r="B45" s="63">
        <v>20</v>
      </c>
      <c r="C45" s="66">
        <v>100</v>
      </c>
      <c r="E45" s="42"/>
    </row>
    <row r="46" spans="1:6" s="57" customFormat="1" ht="15.75" x14ac:dyDescent="0.25">
      <c r="A46" s="63"/>
      <c r="B46" s="63"/>
      <c r="C46" s="30"/>
      <c r="E46" s="42"/>
    </row>
    <row r="47" spans="1:6" s="57" customFormat="1" ht="15.75" x14ac:dyDescent="0.25">
      <c r="A47" s="63"/>
      <c r="B47" s="63"/>
      <c r="C47" s="30"/>
      <c r="E47" s="42"/>
    </row>
    <row r="48" spans="1:6" s="57" customFormat="1" ht="15.75" x14ac:dyDescent="0.25">
      <c r="A48" s="63"/>
      <c r="B48" s="63"/>
      <c r="C48" s="67"/>
      <c r="E48" s="42"/>
    </row>
    <row r="49" spans="1:14" s="57" customFormat="1" x14ac:dyDescent="0.25">
      <c r="A49" s="63"/>
      <c r="B49" s="63"/>
      <c r="C49" s="67"/>
    </row>
    <row r="50" spans="1:14" s="57" customFormat="1" x14ac:dyDescent="0.25">
      <c r="A50" s="63"/>
      <c r="B50" s="63"/>
      <c r="C50" s="67"/>
    </row>
    <row r="51" spans="1:14" s="57" customFormat="1" x14ac:dyDescent="0.25">
      <c r="A51" s="63"/>
      <c r="B51" s="63"/>
      <c r="C51" s="67"/>
    </row>
    <row r="52" spans="1:14" s="57" customFormat="1" x14ac:dyDescent="0.25">
      <c r="A52" s="63"/>
      <c r="B52" s="63"/>
      <c r="C52" s="67"/>
    </row>
    <row r="53" spans="1:14" s="57" customFormat="1" x14ac:dyDescent="0.25">
      <c r="A53" s="63"/>
      <c r="B53" s="63"/>
      <c r="C53" s="67"/>
    </row>
    <row r="54" spans="1:14" s="57" customFormat="1" x14ac:dyDescent="0.25">
      <c r="A54" s="63"/>
      <c r="B54" s="63"/>
      <c r="C54" s="68"/>
    </row>
    <row r="55" spans="1:14" s="57" customFormat="1" x14ac:dyDescent="0.25">
      <c r="A55" s="63"/>
      <c r="B55" s="63"/>
      <c r="C55" s="68"/>
    </row>
    <row r="56" spans="1:14" s="57" customFormat="1" x14ac:dyDescent="0.25">
      <c r="A56" s="59"/>
      <c r="B56" s="59"/>
      <c r="C56" s="62">
        <f>SUM(C26:C55)</f>
        <v>1909</v>
      </c>
      <c r="D56" s="59" t="s">
        <v>56</v>
      </c>
    </row>
    <row r="57" spans="1:14" s="57" customFormat="1" x14ac:dyDescent="0.25">
      <c r="A57" s="62">
        <v>20</v>
      </c>
      <c r="B57" s="59" t="s">
        <v>57</v>
      </c>
      <c r="C57" s="59"/>
    </row>
    <row r="58" spans="1:14" s="57" customFormat="1" x14ac:dyDescent="0.25">
      <c r="A58" s="59"/>
      <c r="B58" s="62">
        <f>C56/A57</f>
        <v>95.45</v>
      </c>
      <c r="C58" s="59" t="s">
        <v>58</v>
      </c>
    </row>
    <row r="59" spans="1:14" s="57" customFormat="1" x14ac:dyDescent="0.25">
      <c r="A59" s="59"/>
      <c r="B59" s="59"/>
      <c r="C59" s="59"/>
      <c r="D59" s="63">
        <v>100</v>
      </c>
      <c r="E59" s="59" t="s">
        <v>59</v>
      </c>
    </row>
    <row r="60" spans="1:14" s="57" customFormat="1" x14ac:dyDescent="0.25">
      <c r="A60" s="59"/>
      <c r="B60" s="59"/>
      <c r="C60" s="59"/>
      <c r="D60" s="65">
        <f>B58/D59</f>
        <v>0.95450000000000002</v>
      </c>
      <c r="E60" s="59" t="s">
        <v>60</v>
      </c>
    </row>
    <row r="61" spans="1:14" s="57" customFormat="1" x14ac:dyDescent="0.25"/>
    <row r="63" spans="1:14" x14ac:dyDescent="0.25">
      <c r="N63" s="57"/>
    </row>
  </sheetData>
  <mergeCells count="5">
    <mergeCell ref="A1:I1"/>
    <mergeCell ref="A3:I3"/>
    <mergeCell ref="A5:I5"/>
    <mergeCell ref="A7:I7"/>
    <mergeCell ref="A9:I9"/>
  </mergeCells>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5"/>
  <sheetViews>
    <sheetView topLeftCell="A43" workbookViewId="0">
      <selection activeCell="N50" sqref="N50"/>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12.2</v>
      </c>
      <c r="C2" s="59" t="s">
        <v>34</v>
      </c>
      <c r="D2" s="398" t="s">
        <v>484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67</v>
      </c>
      <c r="C3" s="59" t="s">
        <v>36</v>
      </c>
      <c r="D3" s="398"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583</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1</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56">
        <v>2</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56">
        <v>2</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4</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3</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2</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4</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4</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56">
        <v>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56">
        <v>2</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56">
        <v>4</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56">
        <v>4</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56">
        <v>2</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56"/>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38</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2.9230769230769229</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4</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0.73076923076923073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ht="35.25" customHeight="1" x14ac:dyDescent="0.3">
      <c r="A45" s="494" t="s">
        <v>189</v>
      </c>
      <c r="B45" s="494"/>
      <c r="C45" s="494"/>
      <c r="D45" s="494"/>
      <c r="E45" s="494"/>
      <c r="F45" s="494"/>
      <c r="G45" s="494"/>
      <c r="H45" s="494"/>
      <c r="I45" s="494"/>
    </row>
  </sheetData>
  <mergeCells count="1">
    <mergeCell ref="A45:I4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46593" r:id="rId4">
          <objectPr defaultSize="0" r:id="rId5">
            <anchor moveWithCells="1">
              <from>
                <xdr:col>1</xdr:col>
                <xdr:colOff>0</xdr:colOff>
                <xdr:row>46</xdr:row>
                <xdr:rowOff>0</xdr:rowOff>
              </from>
              <to>
                <xdr:col>12</xdr:col>
                <xdr:colOff>104775</xdr:colOff>
                <xdr:row>52</xdr:row>
                <xdr:rowOff>0</xdr:rowOff>
              </to>
            </anchor>
          </objectPr>
        </oleObject>
      </mc:Choice>
      <mc:Fallback>
        <oleObject progId="Word.Document.12" shapeId="1646593"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9"/>
  <sheetViews>
    <sheetView topLeftCell="A46" workbookViewId="0">
      <selection activeCell="D43" sqref="D43"/>
    </sheetView>
  </sheetViews>
  <sheetFormatPr defaultColWidth="9.140625" defaultRowHeight="18.75" x14ac:dyDescent="0.3"/>
  <cols>
    <col min="1" max="2" width="9.140625" style="57"/>
    <col min="3" max="3" width="10" style="57" customWidth="1"/>
    <col min="4" max="4" width="12.140625" style="57" customWidth="1"/>
    <col min="5" max="6" width="9.140625" style="57"/>
    <col min="7" max="9" width="9.140625" style="1"/>
    <col min="10" max="10" width="13.28515625" style="29" customWidth="1"/>
    <col min="11" max="15" width="9.140625" style="1"/>
    <col min="16" max="16" width="11.5703125" style="1" customWidth="1"/>
    <col min="17"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1.4</v>
      </c>
      <c r="C2" s="59" t="s">
        <v>34</v>
      </c>
      <c r="D2" s="254" t="s">
        <v>514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500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55">
        <v>38</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55">
        <v>38</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55">
        <v>38</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255">
        <v>25</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255">
        <v>25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255">
        <v>25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255">
        <v>25</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55">
        <v>37</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55">
        <v>37</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55">
        <v>37</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255">
        <v>38</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255">
        <v>38</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255">
        <v>38</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260"/>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56"/>
      <c r="E24" s="59" t="s">
        <v>55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56"/>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56"/>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56"/>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257" t="s">
        <v>494</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56"/>
      <c r="E29" s="258" t="s">
        <v>495</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56"/>
      <c r="E30" s="258" t="s">
        <v>496</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56"/>
      <c r="E31" s="258" t="s">
        <v>498</v>
      </c>
      <c r="F31" s="257"/>
      <c r="G31" s="257"/>
      <c r="H31" s="257"/>
      <c r="I31" s="57"/>
      <c r="J31" s="57"/>
      <c r="K31" s="57"/>
      <c r="L31" s="57"/>
      <c r="M31" s="57"/>
      <c r="N31" s="57"/>
      <c r="O31" s="57"/>
      <c r="P31" s="57"/>
      <c r="Q31" s="57"/>
      <c r="R31" s="57"/>
      <c r="S31" s="57"/>
      <c r="T31" s="57"/>
      <c r="U31" s="57"/>
      <c r="V31" s="57"/>
      <c r="W31" s="57"/>
      <c r="X31" s="57"/>
      <c r="Y31" s="57"/>
      <c r="Z31" s="57"/>
      <c r="AB31" s="57"/>
      <c r="AC31" s="57"/>
    </row>
    <row r="32" spans="1:29" ht="15.75" x14ac:dyDescent="0.25">
      <c r="A32" s="63"/>
      <c r="B32" s="63"/>
      <c r="C32" s="56"/>
      <c r="E32" s="258" t="s">
        <v>497</v>
      </c>
      <c r="F32" s="257"/>
      <c r="G32" s="257"/>
      <c r="H32" s="2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34"/>
      <c r="E34" s="118" t="s">
        <v>131</v>
      </c>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439</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33.769230769230766</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40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0.84423076923076912</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ht="24" customHeight="1" x14ac:dyDescent="0.25">
      <c r="A45" s="120" t="s">
        <v>235</v>
      </c>
      <c r="B45" s="59"/>
      <c r="C45" s="59"/>
      <c r="G45" s="57"/>
      <c r="H45" s="57"/>
      <c r="I45" s="57"/>
      <c r="J45" s="57"/>
      <c r="K45" s="57"/>
      <c r="L45" s="57"/>
      <c r="M45" s="57"/>
      <c r="N45" s="57"/>
      <c r="O45" s="57"/>
      <c r="P45" s="57"/>
      <c r="Q45" s="57"/>
      <c r="R45" s="57"/>
      <c r="S45" s="57"/>
      <c r="T45" s="57"/>
      <c r="U45" s="57"/>
      <c r="V45" s="57"/>
      <c r="W45" s="57"/>
      <c r="X45" s="57"/>
      <c r="Y45" s="57"/>
      <c r="Z45" s="57"/>
      <c r="AB45" s="57"/>
      <c r="AC45" s="57"/>
    </row>
    <row r="46" spans="1:29" x14ac:dyDescent="0.3">
      <c r="B46" s="1"/>
      <c r="E46" s="1"/>
      <c r="F46" s="1"/>
      <c r="J46" s="57"/>
      <c r="K46" s="57"/>
      <c r="L46" s="263"/>
      <c r="M46" s="199"/>
      <c r="N46" s="199"/>
      <c r="O46" s="199"/>
      <c r="P46" s="199"/>
      <c r="Q46" s="199"/>
      <c r="R46" s="199"/>
      <c r="S46" s="199"/>
      <c r="T46" s="199"/>
      <c r="U46" s="199"/>
      <c r="V46" s="199"/>
    </row>
    <row r="47" spans="1:29" x14ac:dyDescent="0.3">
      <c r="B47" s="1"/>
      <c r="E47" s="1"/>
      <c r="F47" s="1"/>
      <c r="J47" s="57"/>
      <c r="K47" s="57"/>
      <c r="L47" s="263"/>
      <c r="M47" s="199"/>
      <c r="N47" s="199"/>
      <c r="O47" s="199"/>
      <c r="P47" s="199"/>
      <c r="Q47" s="199"/>
      <c r="R47" s="199"/>
      <c r="S47" s="199"/>
      <c r="T47" s="199"/>
      <c r="U47" s="199"/>
      <c r="V47" s="199"/>
    </row>
    <row r="48" spans="1:29" x14ac:dyDescent="0.3">
      <c r="J48" s="57"/>
      <c r="K48" s="57"/>
      <c r="L48" s="71"/>
      <c r="M48" s="199"/>
      <c r="N48" s="71"/>
      <c r="O48" s="71"/>
      <c r="P48" s="199"/>
      <c r="Q48" s="199"/>
      <c r="R48" s="199"/>
      <c r="S48" s="199"/>
      <c r="T48" s="199"/>
      <c r="U48" s="199"/>
      <c r="V48" s="199"/>
    </row>
    <row r="49" spans="10:22" x14ac:dyDescent="0.3">
      <c r="J49" s="57"/>
      <c r="K49" s="57"/>
      <c r="L49" s="71"/>
      <c r="M49" s="199"/>
      <c r="N49" s="71"/>
      <c r="O49" s="71"/>
      <c r="P49" s="199"/>
      <c r="Q49" s="199"/>
      <c r="R49" s="199"/>
      <c r="S49" s="199"/>
      <c r="T49" s="199"/>
      <c r="U49" s="199"/>
      <c r="V49" s="199"/>
    </row>
    <row r="50" spans="10:22" x14ac:dyDescent="0.3">
      <c r="J50" s="57"/>
      <c r="K50" s="57"/>
      <c r="L50" s="71"/>
      <c r="M50" s="199"/>
      <c r="N50" s="71"/>
      <c r="O50" s="71"/>
      <c r="P50" s="199"/>
      <c r="Q50" s="199"/>
      <c r="R50" s="199"/>
      <c r="S50" s="199"/>
      <c r="T50" s="199"/>
      <c r="U50" s="199"/>
      <c r="V50" s="199"/>
    </row>
    <row r="51" spans="10:22" x14ac:dyDescent="0.3">
      <c r="J51" s="57"/>
      <c r="K51" s="57"/>
      <c r="L51" s="71"/>
      <c r="M51" s="199"/>
      <c r="N51" s="71"/>
      <c r="O51" s="71"/>
      <c r="P51" s="199"/>
      <c r="Q51" s="199"/>
      <c r="R51" s="199"/>
      <c r="S51" s="199"/>
      <c r="T51" s="199"/>
      <c r="U51" s="199"/>
      <c r="V51" s="199"/>
    </row>
    <row r="52" spans="10:22" x14ac:dyDescent="0.3">
      <c r="J52" s="57"/>
      <c r="K52" s="57"/>
      <c r="L52" s="71"/>
      <c r="M52" s="199"/>
      <c r="N52" s="71"/>
      <c r="O52" s="71"/>
      <c r="P52" s="199"/>
      <c r="Q52" s="199"/>
      <c r="R52" s="199"/>
      <c r="S52" s="199"/>
      <c r="T52" s="199"/>
      <c r="U52" s="199"/>
      <c r="V52" s="199"/>
    </row>
    <row r="53" spans="10:22" x14ac:dyDescent="0.3">
      <c r="J53" s="57"/>
      <c r="K53" s="57"/>
      <c r="L53" s="71"/>
      <c r="M53" s="199"/>
      <c r="N53" s="71"/>
      <c r="O53" s="71"/>
      <c r="P53" s="199"/>
      <c r="Q53" s="199"/>
      <c r="R53" s="199"/>
      <c r="S53" s="199"/>
      <c r="T53" s="199"/>
      <c r="U53" s="199"/>
      <c r="V53" s="199"/>
    </row>
    <row r="54" spans="10:22" x14ac:dyDescent="0.3">
      <c r="J54" s="57"/>
      <c r="K54" s="57"/>
      <c r="L54" s="71"/>
      <c r="M54" s="199"/>
      <c r="N54" s="71"/>
      <c r="O54" s="71"/>
      <c r="P54" s="199"/>
      <c r="Q54" s="199"/>
      <c r="R54" s="199"/>
      <c r="S54" s="199"/>
      <c r="T54" s="199"/>
      <c r="U54" s="199"/>
      <c r="V54" s="199"/>
    </row>
    <row r="55" spans="10:22" x14ac:dyDescent="0.3">
      <c r="J55" s="57"/>
      <c r="K55" s="57"/>
      <c r="L55" s="71"/>
      <c r="M55" s="199"/>
      <c r="N55" s="71"/>
      <c r="O55" s="71"/>
      <c r="P55" s="199"/>
      <c r="Q55" s="199"/>
      <c r="R55" s="199"/>
      <c r="S55" s="199"/>
      <c r="T55" s="199"/>
      <c r="U55" s="199"/>
      <c r="V55" s="199"/>
    </row>
    <row r="56" spans="10:22" ht="14.25" customHeight="1" x14ac:dyDescent="0.3">
      <c r="J56" s="57"/>
      <c r="K56" s="57"/>
      <c r="L56" s="71"/>
      <c r="M56" s="199"/>
      <c r="N56" s="71"/>
      <c r="O56" s="71"/>
      <c r="P56" s="199"/>
      <c r="Q56" s="199"/>
      <c r="R56" s="199"/>
      <c r="S56" s="199"/>
      <c r="T56" s="199"/>
      <c r="U56" s="199"/>
      <c r="V56" s="199"/>
    </row>
    <row r="57" spans="10:22" x14ac:dyDescent="0.3">
      <c r="J57" s="57"/>
      <c r="K57" s="57"/>
      <c r="L57" s="71"/>
      <c r="M57" s="199"/>
      <c r="N57" s="71"/>
      <c r="O57" s="71"/>
      <c r="P57" s="199"/>
      <c r="Q57" s="199"/>
      <c r="R57" s="199"/>
      <c r="S57" s="199"/>
      <c r="T57" s="199"/>
      <c r="U57" s="199"/>
      <c r="V57" s="199"/>
    </row>
    <row r="58" spans="10:22" x14ac:dyDescent="0.3">
      <c r="J58" s="57"/>
      <c r="K58" s="57"/>
      <c r="L58" s="71"/>
      <c r="M58" s="199"/>
      <c r="N58" s="71"/>
      <c r="O58" s="71"/>
      <c r="P58" s="199"/>
      <c r="Q58" s="199"/>
      <c r="R58" s="199"/>
      <c r="S58" s="199"/>
      <c r="T58" s="199"/>
      <c r="U58" s="199"/>
      <c r="V58" s="199"/>
    </row>
    <row r="59" spans="10:22" x14ac:dyDescent="0.3">
      <c r="J59" s="57"/>
      <c r="K59" s="57"/>
      <c r="L59" s="71"/>
      <c r="M59" s="199"/>
      <c r="N59" s="71"/>
      <c r="O59" s="71"/>
      <c r="P59" s="199"/>
      <c r="Q59" s="199"/>
      <c r="R59" s="199"/>
      <c r="S59" s="199"/>
      <c r="T59" s="199"/>
      <c r="U59" s="199"/>
      <c r="V59" s="199"/>
    </row>
    <row r="60" spans="10:22" x14ac:dyDescent="0.3">
      <c r="J60" s="57"/>
      <c r="K60" s="57"/>
      <c r="L60" s="71"/>
      <c r="M60" s="199"/>
      <c r="N60" s="71"/>
      <c r="O60" s="71"/>
      <c r="P60" s="199"/>
      <c r="Q60" s="199"/>
      <c r="R60" s="199"/>
      <c r="S60" s="199"/>
      <c r="T60" s="199"/>
      <c r="U60" s="199"/>
      <c r="V60" s="199"/>
    </row>
    <row r="61" spans="10:22" x14ac:dyDescent="0.3">
      <c r="J61" s="57"/>
      <c r="K61" s="57"/>
      <c r="L61" s="71"/>
      <c r="M61" s="199"/>
      <c r="N61" s="71"/>
      <c r="O61" s="71"/>
      <c r="P61" s="199"/>
      <c r="Q61" s="199"/>
      <c r="R61" s="199"/>
      <c r="S61" s="199"/>
      <c r="T61" s="199"/>
      <c r="U61" s="199"/>
      <c r="V61" s="199"/>
    </row>
    <row r="62" spans="10:22" ht="21.75" customHeight="1" x14ac:dyDescent="0.3">
      <c r="J62" s="57"/>
      <c r="K62" s="57"/>
      <c r="L62" s="71"/>
      <c r="M62" s="199"/>
      <c r="N62" s="71"/>
      <c r="O62" s="71"/>
      <c r="P62" s="199"/>
      <c r="Q62" s="199"/>
      <c r="R62" s="199"/>
      <c r="S62" s="199"/>
      <c r="T62" s="199"/>
      <c r="U62" s="199"/>
      <c r="V62" s="199"/>
    </row>
    <row r="63" spans="10:22" ht="21.75" customHeight="1" x14ac:dyDescent="0.3">
      <c r="J63" s="57"/>
      <c r="K63" s="57"/>
      <c r="L63" s="71"/>
      <c r="M63" s="199"/>
      <c r="N63" s="71"/>
      <c r="O63" s="71"/>
      <c r="P63" s="199"/>
      <c r="Q63" s="199"/>
      <c r="R63" s="199"/>
      <c r="S63" s="199"/>
      <c r="T63" s="199"/>
      <c r="U63" s="199"/>
      <c r="V63" s="199"/>
    </row>
    <row r="64" spans="10:22" ht="21.75" customHeight="1" x14ac:dyDescent="0.3">
      <c r="J64" s="57"/>
      <c r="K64" s="57"/>
      <c r="L64" s="71"/>
      <c r="M64" s="199"/>
      <c r="N64" s="71"/>
      <c r="O64" s="71"/>
      <c r="P64" s="199"/>
      <c r="Q64" s="199"/>
      <c r="R64" s="199"/>
      <c r="S64" s="199"/>
      <c r="T64" s="199"/>
      <c r="U64" s="199"/>
      <c r="V64" s="199"/>
    </row>
    <row r="65" spans="10:22" ht="21.75" customHeight="1" x14ac:dyDescent="0.3">
      <c r="J65" s="57"/>
      <c r="K65" s="57"/>
      <c r="L65" s="71"/>
      <c r="M65" s="199"/>
      <c r="N65" s="71"/>
      <c r="O65" s="71"/>
      <c r="P65" s="199"/>
      <c r="Q65" s="199"/>
      <c r="R65" s="199"/>
      <c r="S65" s="199"/>
      <c r="T65" s="199"/>
      <c r="U65" s="199"/>
      <c r="V65" s="199"/>
    </row>
    <row r="66" spans="10:22" ht="21.75" customHeight="1" x14ac:dyDescent="0.3">
      <c r="J66" s="57"/>
      <c r="K66" s="57"/>
      <c r="L66" s="71"/>
      <c r="M66" s="199"/>
      <c r="N66" s="71"/>
      <c r="O66" s="71"/>
      <c r="P66" s="199"/>
      <c r="Q66" s="199"/>
      <c r="R66" s="199"/>
      <c r="S66" s="199"/>
      <c r="T66" s="199"/>
      <c r="U66" s="199"/>
      <c r="V66" s="199"/>
    </row>
    <row r="67" spans="10:22" ht="21.75" customHeight="1" x14ac:dyDescent="0.3">
      <c r="J67" s="57"/>
      <c r="K67" s="57"/>
      <c r="L67" s="71"/>
      <c r="M67" s="199"/>
      <c r="N67" s="71"/>
      <c r="O67" s="71"/>
      <c r="P67" s="199"/>
      <c r="Q67" s="199"/>
      <c r="R67" s="199"/>
      <c r="S67" s="199"/>
      <c r="T67" s="199"/>
      <c r="U67" s="199"/>
      <c r="V67" s="199"/>
    </row>
    <row r="68" spans="10:22" ht="21.75" customHeight="1" x14ac:dyDescent="0.3">
      <c r="J68" s="57"/>
      <c r="K68" s="57"/>
      <c r="L68" s="71"/>
      <c r="M68" s="199"/>
      <c r="N68" s="71"/>
      <c r="O68" s="71"/>
      <c r="P68" s="199"/>
      <c r="Q68" s="199"/>
      <c r="R68" s="199"/>
      <c r="S68" s="199"/>
      <c r="T68" s="199"/>
      <c r="U68" s="199"/>
      <c r="V68" s="199"/>
    </row>
    <row r="69" spans="10:22" ht="21.75" customHeight="1" x14ac:dyDescent="0.3">
      <c r="J69" s="57"/>
      <c r="K69" s="57"/>
      <c r="L69" s="71"/>
      <c r="M69" s="199"/>
      <c r="N69" s="71"/>
      <c r="O69" s="71"/>
      <c r="P69" s="199"/>
      <c r="Q69" s="199"/>
      <c r="R69" s="199"/>
      <c r="S69" s="199"/>
      <c r="T69" s="199"/>
      <c r="U69" s="199"/>
      <c r="V69" s="199"/>
    </row>
    <row r="70" spans="10:22" ht="21.75" customHeight="1" x14ac:dyDescent="0.3">
      <c r="J70" s="57"/>
      <c r="K70" s="57"/>
      <c r="L70" s="71"/>
      <c r="M70" s="199"/>
      <c r="N70" s="71"/>
      <c r="O70" s="71"/>
      <c r="P70" s="199"/>
      <c r="Q70" s="199"/>
      <c r="R70" s="199"/>
      <c r="S70" s="199"/>
      <c r="T70" s="199"/>
      <c r="U70" s="199"/>
      <c r="V70" s="199"/>
    </row>
    <row r="71" spans="10:22" ht="21.75" customHeight="1" x14ac:dyDescent="0.3">
      <c r="J71" s="57"/>
      <c r="K71" s="57"/>
      <c r="L71" s="71"/>
      <c r="M71" s="199"/>
      <c r="N71" s="71"/>
      <c r="O71" s="71"/>
      <c r="P71" s="199"/>
      <c r="Q71" s="199"/>
      <c r="R71" s="199"/>
      <c r="S71" s="199"/>
      <c r="T71" s="199"/>
      <c r="U71" s="199"/>
    </row>
    <row r="72" spans="10:22" ht="21.75" customHeight="1" x14ac:dyDescent="0.3">
      <c r="J72" s="57"/>
      <c r="K72" s="57"/>
      <c r="L72" s="71"/>
      <c r="M72" s="199"/>
      <c r="N72" s="71"/>
      <c r="O72" s="71"/>
      <c r="P72" s="199"/>
      <c r="Q72" s="199"/>
      <c r="R72" s="199"/>
      <c r="S72" s="199"/>
      <c r="T72" s="199"/>
      <c r="U72" s="199"/>
    </row>
    <row r="73" spans="10:22" ht="21.75" customHeight="1" x14ac:dyDescent="0.3">
      <c r="J73" s="57"/>
      <c r="K73" s="57"/>
      <c r="L73" s="71"/>
      <c r="M73" s="199"/>
      <c r="N73" s="71"/>
      <c r="O73" s="71"/>
      <c r="P73" s="199"/>
      <c r="Q73" s="199"/>
      <c r="R73" s="199"/>
      <c r="S73" s="199"/>
      <c r="T73" s="199"/>
      <c r="U73" s="199"/>
    </row>
    <row r="74" spans="10:22" ht="21.75" customHeight="1" x14ac:dyDescent="0.3">
      <c r="J74" s="57"/>
      <c r="K74" s="57"/>
      <c r="L74" s="71"/>
      <c r="M74" s="199"/>
      <c r="N74" s="71"/>
      <c r="O74" s="71"/>
      <c r="P74" s="199"/>
      <c r="Q74" s="199"/>
      <c r="R74" s="199"/>
      <c r="S74" s="199"/>
      <c r="T74" s="199"/>
      <c r="U74" s="199"/>
    </row>
    <row r="75" spans="10:22" ht="21.75" customHeight="1" x14ac:dyDescent="0.3">
      <c r="J75" s="57"/>
      <c r="K75" s="57"/>
      <c r="L75" s="71"/>
      <c r="M75" s="199"/>
      <c r="N75" s="71"/>
      <c r="O75" s="71"/>
      <c r="P75" s="199"/>
      <c r="Q75" s="199"/>
      <c r="R75" s="199"/>
      <c r="S75" s="199"/>
      <c r="T75" s="199"/>
      <c r="U75" s="199"/>
    </row>
    <row r="76" spans="10:22" ht="21.75" customHeight="1" x14ac:dyDescent="0.3">
      <c r="J76" s="57"/>
      <c r="K76" s="57"/>
      <c r="L76" s="71"/>
      <c r="M76" s="199"/>
      <c r="N76" s="71"/>
      <c r="O76" s="71"/>
      <c r="P76" s="199"/>
      <c r="Q76" s="199"/>
      <c r="R76" s="199"/>
      <c r="S76" s="199"/>
      <c r="T76" s="199"/>
      <c r="U76" s="199"/>
    </row>
    <row r="77" spans="10:22" ht="21.75" customHeight="1" x14ac:dyDescent="0.3">
      <c r="J77" s="57"/>
      <c r="K77" s="57"/>
      <c r="L77" s="71"/>
      <c r="M77" s="199"/>
      <c r="N77" s="71"/>
      <c r="O77" s="71"/>
      <c r="P77" s="199"/>
      <c r="Q77" s="199"/>
      <c r="R77" s="199"/>
      <c r="S77" s="199"/>
      <c r="T77" s="199"/>
      <c r="U77" s="199"/>
    </row>
    <row r="78" spans="10:22" x14ac:dyDescent="0.3">
      <c r="J78" s="57"/>
      <c r="K78" s="57"/>
      <c r="L78" s="71"/>
      <c r="M78" s="199"/>
      <c r="N78" s="71"/>
      <c r="O78" s="71"/>
      <c r="P78" s="199"/>
      <c r="Q78" s="199"/>
      <c r="R78" s="199"/>
      <c r="S78" s="199"/>
      <c r="T78" s="199"/>
      <c r="U78" s="199"/>
    </row>
    <row r="79" spans="10:22" x14ac:dyDescent="0.3">
      <c r="J79" s="57"/>
      <c r="K79" s="57"/>
      <c r="L79" s="71"/>
      <c r="M79" s="199"/>
      <c r="N79" s="71"/>
      <c r="O79" s="71"/>
      <c r="P79" s="199"/>
      <c r="Q79" s="199"/>
      <c r="R79" s="199"/>
      <c r="S79" s="199"/>
      <c r="T79" s="199"/>
      <c r="U79" s="199"/>
    </row>
    <row r="80" spans="10:22" x14ac:dyDescent="0.3">
      <c r="J80" s="57"/>
      <c r="K80" s="57"/>
      <c r="L80" s="71"/>
      <c r="M80" s="199"/>
      <c r="N80" s="71"/>
      <c r="O80" s="71"/>
      <c r="P80" s="199"/>
      <c r="Q80" s="199"/>
      <c r="R80" s="199"/>
      <c r="S80" s="199"/>
      <c r="T80" s="199"/>
      <c r="U80" s="199"/>
    </row>
    <row r="81" spans="2:21" x14ac:dyDescent="0.3">
      <c r="J81" s="57"/>
      <c r="K81" s="57"/>
      <c r="L81" s="71"/>
      <c r="M81" s="199"/>
      <c r="N81" s="71"/>
      <c r="O81" s="71"/>
      <c r="P81" s="199"/>
      <c r="Q81" s="199"/>
      <c r="R81" s="199"/>
      <c r="S81" s="199"/>
      <c r="T81" s="199"/>
      <c r="U81" s="199"/>
    </row>
    <row r="82" spans="2:21" x14ac:dyDescent="0.3">
      <c r="J82" s="57"/>
      <c r="K82" s="57"/>
      <c r="L82" s="71"/>
      <c r="M82" s="199"/>
      <c r="N82" s="71"/>
      <c r="O82" s="71"/>
      <c r="P82" s="199"/>
      <c r="Q82" s="199"/>
      <c r="R82" s="199"/>
      <c r="S82" s="199"/>
      <c r="T82" s="199"/>
      <c r="U82" s="199"/>
    </row>
    <row r="83" spans="2:21" x14ac:dyDescent="0.3">
      <c r="J83" s="57"/>
      <c r="K83" s="57"/>
      <c r="L83" s="71"/>
      <c r="M83" s="199"/>
      <c r="N83" s="71"/>
      <c r="O83" s="71"/>
      <c r="P83" s="199"/>
      <c r="Q83" s="199"/>
      <c r="R83" s="199"/>
      <c r="S83" s="199"/>
      <c r="T83" s="199"/>
      <c r="U83" s="199"/>
    </row>
    <row r="84" spans="2:21" x14ac:dyDescent="0.3">
      <c r="J84" s="57"/>
      <c r="K84" s="57"/>
      <c r="L84" s="71"/>
      <c r="M84" s="199"/>
      <c r="N84" s="71"/>
      <c r="O84" s="71"/>
      <c r="P84" s="199"/>
      <c r="Q84" s="199"/>
      <c r="R84" s="199"/>
      <c r="S84" s="199"/>
      <c r="T84" s="199"/>
      <c r="U84" s="199"/>
    </row>
    <row r="85" spans="2:21" x14ac:dyDescent="0.3">
      <c r="J85" s="57"/>
      <c r="K85" s="57"/>
      <c r="L85" s="71"/>
      <c r="M85" s="199"/>
      <c r="N85" s="71"/>
      <c r="O85" s="71"/>
      <c r="P85" s="199"/>
      <c r="Q85" s="199"/>
      <c r="R85" s="199"/>
      <c r="S85" s="199"/>
      <c r="T85" s="199"/>
      <c r="U85" s="199"/>
    </row>
    <row r="86" spans="2:21" x14ac:dyDescent="0.3">
      <c r="J86" s="57"/>
      <c r="K86" s="57"/>
      <c r="L86" s="71"/>
      <c r="M86" s="199"/>
      <c r="N86" s="71"/>
      <c r="O86" s="71"/>
      <c r="P86" s="199"/>
      <c r="Q86" s="199"/>
      <c r="R86" s="199"/>
      <c r="S86" s="199"/>
      <c r="T86" s="199"/>
      <c r="U86" s="199"/>
    </row>
    <row r="87" spans="2:21" x14ac:dyDescent="0.3">
      <c r="J87" s="57"/>
      <c r="K87" s="57"/>
      <c r="L87" s="71"/>
      <c r="M87" s="199"/>
      <c r="N87" s="71"/>
      <c r="O87" s="71"/>
      <c r="P87" s="199"/>
      <c r="Q87" s="199"/>
      <c r="R87" s="199"/>
      <c r="S87" s="199"/>
      <c r="T87" s="199"/>
      <c r="U87" s="199"/>
    </row>
    <row r="88" spans="2:21" x14ac:dyDescent="0.3">
      <c r="J88" s="57"/>
      <c r="K88" s="57"/>
      <c r="L88" s="71"/>
      <c r="M88" s="199"/>
      <c r="N88" s="71"/>
      <c r="O88" s="71"/>
      <c r="P88" s="199"/>
      <c r="Q88" s="199"/>
      <c r="R88" s="199"/>
      <c r="S88" s="199"/>
      <c r="T88" s="199"/>
      <c r="U88" s="199"/>
    </row>
    <row r="89" spans="2:21" x14ac:dyDescent="0.3">
      <c r="J89" s="57"/>
      <c r="K89" s="57"/>
      <c r="L89" s="71"/>
      <c r="M89" s="199"/>
      <c r="N89" s="71"/>
      <c r="O89" s="71"/>
      <c r="P89" s="199"/>
      <c r="Q89" s="199"/>
      <c r="R89" s="199"/>
      <c r="S89" s="199"/>
      <c r="T89" s="199"/>
      <c r="U89" s="199"/>
    </row>
    <row r="90" spans="2:21" x14ac:dyDescent="0.3">
      <c r="J90" s="57"/>
      <c r="K90" s="57"/>
      <c r="L90" s="71"/>
      <c r="M90" s="199"/>
      <c r="N90" s="71"/>
      <c r="O90" s="71"/>
      <c r="P90" s="199"/>
      <c r="Q90" s="199"/>
      <c r="R90" s="199"/>
      <c r="S90" s="199"/>
      <c r="T90" s="199"/>
      <c r="U90" s="199"/>
    </row>
    <row r="91" spans="2:21" x14ac:dyDescent="0.3">
      <c r="J91" s="57"/>
      <c r="K91" s="57"/>
      <c r="L91" s="71"/>
      <c r="M91" s="199"/>
      <c r="N91" s="71"/>
      <c r="O91" s="71"/>
      <c r="P91" s="199"/>
      <c r="Q91" s="199"/>
      <c r="R91" s="199"/>
      <c r="S91" s="199"/>
      <c r="T91" s="199"/>
      <c r="U91" s="199"/>
    </row>
    <row r="92" spans="2:21" x14ac:dyDescent="0.3">
      <c r="J92" s="57"/>
      <c r="K92" s="57"/>
      <c r="L92" s="71"/>
      <c r="M92" s="199"/>
      <c r="N92" s="71"/>
      <c r="O92" s="71"/>
      <c r="P92" s="199"/>
      <c r="Q92" s="199"/>
      <c r="R92" s="199"/>
      <c r="S92" s="199"/>
      <c r="T92" s="199"/>
      <c r="U92" s="199"/>
    </row>
    <row r="93" spans="2:21" x14ac:dyDescent="0.3">
      <c r="B93" s="1"/>
      <c r="E93" s="1"/>
      <c r="F93" s="1"/>
      <c r="J93" s="57"/>
      <c r="K93" s="57"/>
    </row>
    <row r="94" spans="2:21" x14ac:dyDescent="0.3">
      <c r="B94" s="1"/>
      <c r="E94" s="1"/>
      <c r="F94" s="1"/>
      <c r="J94" s="57"/>
      <c r="K94" s="57"/>
    </row>
    <row r="95" spans="2:21" x14ac:dyDescent="0.3">
      <c r="B95" s="1"/>
      <c r="E95" s="1"/>
      <c r="F95" s="1"/>
      <c r="J95" s="57"/>
      <c r="K95" s="57"/>
    </row>
    <row r="96" spans="2:21" x14ac:dyDescent="0.3">
      <c r="G96" s="57"/>
      <c r="H96" s="57"/>
      <c r="I96" s="57"/>
      <c r="J96" s="57"/>
      <c r="K96" s="57"/>
    </row>
    <row r="97" spans="7:11" x14ac:dyDescent="0.3">
      <c r="G97" s="57"/>
      <c r="H97" s="57"/>
      <c r="I97" s="57"/>
      <c r="J97" s="57"/>
      <c r="K97" s="57"/>
    </row>
    <row r="98" spans="7:11" x14ac:dyDescent="0.3">
      <c r="G98" s="57"/>
      <c r="H98" s="57"/>
      <c r="I98" s="57"/>
      <c r="J98" s="57"/>
      <c r="K98" s="57"/>
    </row>
    <row r="99" spans="7:11" x14ac:dyDescent="0.3">
      <c r="G99" s="57"/>
      <c r="H99" s="57"/>
      <c r="I99" s="57"/>
      <c r="J99" s="57"/>
      <c r="K99" s="57"/>
    </row>
    <row r="100" spans="7:11" x14ac:dyDescent="0.3">
      <c r="G100" s="57"/>
      <c r="H100" s="57"/>
      <c r="I100" s="57"/>
      <c r="J100" s="57"/>
      <c r="K100" s="57"/>
    </row>
    <row r="101" spans="7:11" x14ac:dyDescent="0.3">
      <c r="G101" s="57"/>
      <c r="H101" s="57"/>
      <c r="I101" s="57"/>
      <c r="J101" s="57"/>
      <c r="K101" s="57"/>
    </row>
    <row r="102" spans="7:11" x14ac:dyDescent="0.3">
      <c r="G102" s="57"/>
      <c r="H102" s="57"/>
      <c r="I102" s="57"/>
      <c r="J102" s="57"/>
      <c r="K102" s="57"/>
    </row>
    <row r="103" spans="7:11" x14ac:dyDescent="0.3">
      <c r="G103" s="57"/>
      <c r="H103" s="57"/>
      <c r="I103" s="57"/>
      <c r="J103" s="57"/>
      <c r="K103" s="57"/>
    </row>
    <row r="104" spans="7:11" x14ac:dyDescent="0.3">
      <c r="G104" s="57"/>
      <c r="H104" s="57"/>
      <c r="I104" s="57"/>
      <c r="J104" s="57"/>
      <c r="K104" s="57"/>
    </row>
    <row r="105" spans="7:11" x14ac:dyDescent="0.3">
      <c r="G105" s="57"/>
      <c r="H105" s="57"/>
      <c r="I105" s="57"/>
      <c r="J105" s="57"/>
      <c r="K105" s="57"/>
    </row>
    <row r="106" spans="7:11" x14ac:dyDescent="0.3">
      <c r="G106" s="57"/>
      <c r="H106" s="57"/>
      <c r="I106" s="57"/>
      <c r="J106" s="57"/>
      <c r="K106" s="57"/>
    </row>
    <row r="107" spans="7:11" x14ac:dyDescent="0.3">
      <c r="G107" s="57"/>
      <c r="H107" s="57"/>
      <c r="I107" s="57"/>
      <c r="J107" s="57"/>
      <c r="K107" s="57"/>
    </row>
    <row r="108" spans="7:11" x14ac:dyDescent="0.3">
      <c r="G108" s="57"/>
      <c r="H108" s="57"/>
      <c r="I108" s="57"/>
      <c r="J108" s="57"/>
      <c r="K108" s="57"/>
    </row>
    <row r="109" spans="7:11" x14ac:dyDescent="0.3">
      <c r="G109" s="57"/>
      <c r="H109" s="57"/>
      <c r="I109" s="57"/>
      <c r="J109" s="57"/>
      <c r="K109" s="57"/>
    </row>
    <row r="110" spans="7:11" x14ac:dyDescent="0.3">
      <c r="G110" s="57"/>
      <c r="H110" s="57"/>
      <c r="I110" s="57"/>
      <c r="J110" s="57"/>
      <c r="K110" s="57"/>
    </row>
    <row r="111" spans="7:11" x14ac:dyDescent="0.3">
      <c r="G111" s="57"/>
      <c r="H111" s="57"/>
      <c r="I111" s="57"/>
      <c r="J111" s="57"/>
      <c r="K111" s="57"/>
    </row>
    <row r="112" spans="7:11" x14ac:dyDescent="0.3">
      <c r="G112" s="57"/>
      <c r="H112" s="57"/>
      <c r="I112" s="57"/>
      <c r="J112" s="57"/>
      <c r="K112" s="57"/>
    </row>
    <row r="113" spans="7:11" x14ac:dyDescent="0.3">
      <c r="G113" s="57"/>
      <c r="H113" s="57"/>
      <c r="I113" s="57"/>
      <c r="J113" s="57"/>
      <c r="K113" s="57"/>
    </row>
    <row r="114" spans="7:11" x14ac:dyDescent="0.3">
      <c r="G114" s="57"/>
      <c r="H114" s="57"/>
      <c r="I114" s="57"/>
      <c r="J114" s="57"/>
      <c r="K114" s="57"/>
    </row>
    <row r="115" spans="7:11" x14ac:dyDescent="0.3">
      <c r="G115" s="57"/>
      <c r="H115" s="57"/>
      <c r="I115" s="57"/>
      <c r="J115" s="57"/>
      <c r="K115" s="57"/>
    </row>
    <row r="116" spans="7:11" x14ac:dyDescent="0.3">
      <c r="G116" s="57"/>
      <c r="H116" s="57"/>
      <c r="I116" s="57"/>
      <c r="J116" s="57"/>
      <c r="K116" s="57"/>
    </row>
    <row r="117" spans="7:11" x14ac:dyDescent="0.3">
      <c r="G117" s="57"/>
      <c r="H117" s="57"/>
      <c r="I117" s="57"/>
      <c r="J117" s="57"/>
      <c r="K117" s="57"/>
    </row>
    <row r="118" spans="7:11" x14ac:dyDescent="0.3">
      <c r="G118" s="57"/>
      <c r="H118" s="57"/>
      <c r="I118" s="57"/>
      <c r="J118" s="57"/>
      <c r="K118" s="57"/>
    </row>
    <row r="119" spans="7:11" x14ac:dyDescent="0.3">
      <c r="G119" s="57"/>
      <c r="H119" s="57"/>
      <c r="I119" s="57"/>
      <c r="J119" s="57"/>
      <c r="K119" s="57"/>
    </row>
    <row r="120" spans="7:11" x14ac:dyDescent="0.3">
      <c r="G120" s="57"/>
      <c r="H120" s="57"/>
      <c r="I120" s="57"/>
      <c r="J120" s="57"/>
      <c r="K120" s="57"/>
    </row>
    <row r="121" spans="7:11" x14ac:dyDescent="0.3">
      <c r="G121" s="57"/>
      <c r="H121" s="57"/>
      <c r="I121" s="57"/>
      <c r="J121" s="57"/>
      <c r="K121" s="57"/>
    </row>
    <row r="122" spans="7:11" x14ac:dyDescent="0.3">
      <c r="G122" s="57"/>
      <c r="H122" s="57"/>
      <c r="I122" s="57"/>
      <c r="J122" s="57"/>
      <c r="K122" s="57"/>
    </row>
    <row r="123" spans="7:11" x14ac:dyDescent="0.3">
      <c r="G123" s="57"/>
      <c r="H123" s="57"/>
      <c r="I123" s="57"/>
      <c r="J123" s="57"/>
      <c r="K123" s="57"/>
    </row>
    <row r="124" spans="7:11" x14ac:dyDescent="0.3">
      <c r="G124" s="57"/>
      <c r="H124" s="57"/>
      <c r="I124" s="57"/>
      <c r="J124" s="57"/>
      <c r="K124" s="57"/>
    </row>
    <row r="125" spans="7:11" x14ac:dyDescent="0.3">
      <c r="G125" s="57"/>
      <c r="H125" s="57"/>
      <c r="I125" s="57"/>
      <c r="J125" s="57"/>
      <c r="K125" s="57"/>
    </row>
    <row r="126" spans="7:11" x14ac:dyDescent="0.3">
      <c r="G126" s="57"/>
      <c r="H126" s="57"/>
      <c r="I126" s="57"/>
      <c r="J126" s="57"/>
      <c r="K126" s="57"/>
    </row>
    <row r="127" spans="7:11" x14ac:dyDescent="0.3">
      <c r="G127" s="57"/>
      <c r="H127" s="57"/>
      <c r="I127" s="57"/>
      <c r="J127" s="57"/>
      <c r="K127" s="57"/>
    </row>
    <row r="128" spans="7:11" x14ac:dyDescent="0.3">
      <c r="G128" s="57"/>
      <c r="H128" s="57"/>
      <c r="I128" s="57"/>
      <c r="J128" s="57"/>
      <c r="K128" s="57"/>
    </row>
    <row r="129" spans="7:11" x14ac:dyDescent="0.3">
      <c r="G129" s="57"/>
      <c r="H129" s="57"/>
      <c r="I129" s="57"/>
      <c r="J129" s="57"/>
      <c r="K129" s="57"/>
    </row>
    <row r="130" spans="7:11" x14ac:dyDescent="0.3">
      <c r="G130" s="57"/>
      <c r="H130" s="57"/>
      <c r="I130" s="57"/>
      <c r="J130" s="57"/>
      <c r="K130" s="57"/>
    </row>
    <row r="131" spans="7:11" x14ac:dyDescent="0.3">
      <c r="G131" s="57"/>
      <c r="H131" s="57"/>
      <c r="I131" s="57"/>
      <c r="J131" s="57"/>
      <c r="K131" s="57"/>
    </row>
    <row r="132" spans="7:11" x14ac:dyDescent="0.3">
      <c r="G132" s="57"/>
      <c r="H132" s="57"/>
      <c r="I132" s="57"/>
      <c r="J132" s="57"/>
      <c r="K132" s="57"/>
    </row>
    <row r="133" spans="7:11" x14ac:dyDescent="0.3">
      <c r="G133" s="57"/>
      <c r="H133" s="57"/>
      <c r="I133" s="57"/>
      <c r="J133" s="57"/>
      <c r="K133" s="57"/>
    </row>
    <row r="134" spans="7:11" x14ac:dyDescent="0.3">
      <c r="G134" s="57"/>
      <c r="H134" s="57"/>
      <c r="I134" s="57"/>
      <c r="J134" s="57"/>
      <c r="K134" s="57"/>
    </row>
    <row r="135" spans="7:11" x14ac:dyDescent="0.3">
      <c r="G135" s="57"/>
      <c r="H135" s="57"/>
      <c r="I135" s="57"/>
      <c r="J135" s="57"/>
      <c r="K135" s="57"/>
    </row>
    <row r="136" spans="7:11" x14ac:dyDescent="0.3">
      <c r="G136" s="57"/>
      <c r="H136" s="57"/>
      <c r="I136" s="57"/>
      <c r="J136" s="57"/>
      <c r="K136" s="57"/>
    </row>
    <row r="137" spans="7:11" x14ac:dyDescent="0.3">
      <c r="G137" s="57"/>
      <c r="H137" s="57"/>
      <c r="I137" s="57"/>
      <c r="J137" s="57"/>
      <c r="K137" s="57"/>
    </row>
    <row r="138" spans="7:11" x14ac:dyDescent="0.3">
      <c r="G138" s="57"/>
      <c r="H138" s="57"/>
      <c r="I138" s="57"/>
      <c r="J138" s="57"/>
      <c r="K138" s="57"/>
    </row>
    <row r="139" spans="7:11" x14ac:dyDescent="0.3">
      <c r="G139" s="57"/>
      <c r="H139" s="57"/>
      <c r="I139" s="57"/>
      <c r="J139" s="57"/>
      <c r="K139" s="57"/>
    </row>
    <row r="140" spans="7:11" x14ac:dyDescent="0.3">
      <c r="G140" s="57"/>
      <c r="H140" s="57"/>
      <c r="I140" s="57"/>
      <c r="J140" s="57"/>
      <c r="K140" s="57"/>
    </row>
    <row r="141" spans="7:11" x14ac:dyDescent="0.3">
      <c r="G141" s="57"/>
      <c r="H141" s="57"/>
      <c r="I141" s="57"/>
      <c r="J141" s="57"/>
      <c r="K141" s="57"/>
    </row>
    <row r="142" spans="7:11" x14ac:dyDescent="0.3">
      <c r="G142" s="57"/>
      <c r="H142" s="57"/>
      <c r="I142" s="57"/>
      <c r="J142" s="57"/>
      <c r="K142" s="57"/>
    </row>
    <row r="143" spans="7:11" x14ac:dyDescent="0.3">
      <c r="G143" s="57"/>
      <c r="H143" s="57"/>
      <c r="I143" s="57"/>
      <c r="J143" s="57"/>
      <c r="K143" s="57"/>
    </row>
    <row r="144" spans="7:11" x14ac:dyDescent="0.3">
      <c r="G144" s="57"/>
      <c r="H144" s="57"/>
      <c r="I144" s="57"/>
      <c r="J144" s="57"/>
      <c r="K144" s="57"/>
    </row>
    <row r="145" spans="7:11" x14ac:dyDescent="0.3">
      <c r="G145" s="57"/>
      <c r="H145" s="57"/>
      <c r="I145" s="57"/>
      <c r="J145" s="57"/>
      <c r="K145" s="57"/>
    </row>
    <row r="146" spans="7:11" x14ac:dyDescent="0.3">
      <c r="G146" s="57"/>
      <c r="H146" s="57"/>
      <c r="I146" s="57"/>
      <c r="J146" s="57"/>
      <c r="K146" s="57"/>
    </row>
    <row r="147" spans="7:11" x14ac:dyDescent="0.3">
      <c r="G147" s="57"/>
      <c r="H147" s="57"/>
      <c r="I147" s="57"/>
      <c r="J147" s="57"/>
      <c r="K147" s="57"/>
    </row>
    <row r="148" spans="7:11" x14ac:dyDescent="0.3">
      <c r="G148" s="57"/>
      <c r="H148" s="57"/>
      <c r="I148" s="57"/>
      <c r="J148" s="57"/>
      <c r="K148" s="57"/>
    </row>
    <row r="149" spans="7:11" x14ac:dyDescent="0.3">
      <c r="G149" s="57"/>
      <c r="H149" s="57"/>
      <c r="I149" s="57"/>
      <c r="J149" s="57"/>
      <c r="K149" s="57"/>
    </row>
  </sheetData>
  <pageMargins left="0.7" right="0.7" top="0.75" bottom="0.75" header="0.3" footer="0.3"/>
  <drawing r:id="rId1"/>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5"/>
  <sheetViews>
    <sheetView topLeftCell="A43" workbookViewId="0">
      <selection activeCell="L20" sqref="L20"/>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12.2</v>
      </c>
      <c r="C2" s="59" t="s">
        <v>34</v>
      </c>
      <c r="D2" s="352" t="s">
        <v>484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67</v>
      </c>
      <c r="C3" s="59" t="s">
        <v>36</v>
      </c>
      <c r="D3" s="352"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583</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1</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56">
        <v>2</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56">
        <v>2</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4</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3</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2</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4</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4</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56">
        <v>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56">
        <v>2</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56">
        <v>4</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56">
        <v>4</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56">
        <v>2</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56"/>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38</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2.9230769230769229</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4</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0.73076923076923073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ht="35.25" customHeight="1" x14ac:dyDescent="0.3">
      <c r="A45" s="494" t="s">
        <v>189</v>
      </c>
      <c r="B45" s="494"/>
      <c r="C45" s="494"/>
      <c r="D45" s="494"/>
      <c r="E45" s="494"/>
      <c r="F45" s="494"/>
      <c r="G45" s="494"/>
      <c r="H45" s="494"/>
      <c r="I45" s="494"/>
    </row>
  </sheetData>
  <mergeCells count="1">
    <mergeCell ref="A45:I4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64289" r:id="rId4">
          <objectPr defaultSize="0" r:id="rId5">
            <anchor moveWithCells="1">
              <from>
                <xdr:col>1</xdr:col>
                <xdr:colOff>0</xdr:colOff>
                <xdr:row>46</xdr:row>
                <xdr:rowOff>0</xdr:rowOff>
              </from>
              <to>
                <xdr:col>12</xdr:col>
                <xdr:colOff>104775</xdr:colOff>
                <xdr:row>52</xdr:row>
                <xdr:rowOff>0</xdr:rowOff>
              </to>
            </anchor>
          </objectPr>
        </oleObject>
      </mc:Choice>
      <mc:Fallback>
        <oleObject progId="Word.Document.12" shapeId="1164289" r:id="rId4"/>
      </mc:Fallback>
    </mc:AlternateContent>
  </oleObjects>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5"/>
  <sheetViews>
    <sheetView topLeftCell="A40" workbookViewId="0">
      <selection activeCell="O53" sqref="O53"/>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12.2</v>
      </c>
      <c r="C2" s="59" t="s">
        <v>34</v>
      </c>
      <c r="D2" s="319" t="s">
        <v>484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67</v>
      </c>
      <c r="C3" s="59" t="s">
        <v>36</v>
      </c>
      <c r="D3" s="319"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583</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1</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56">
        <v>2</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56">
        <v>2</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4</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3</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2</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4</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4</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56">
        <v>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56">
        <v>2</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56">
        <v>4</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56">
        <v>4</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56">
        <v>2</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56"/>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38</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2.9230769230769229</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4</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0.73076923076923073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ht="35.25" customHeight="1" x14ac:dyDescent="0.3">
      <c r="A45" s="494" t="s">
        <v>189</v>
      </c>
      <c r="B45" s="494"/>
      <c r="C45" s="494"/>
      <c r="D45" s="494"/>
      <c r="E45" s="494"/>
      <c r="F45" s="494"/>
      <c r="G45" s="494"/>
      <c r="H45" s="494"/>
      <c r="I45" s="494"/>
    </row>
  </sheetData>
  <mergeCells count="1">
    <mergeCell ref="A45:I4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777217" r:id="rId4">
          <objectPr defaultSize="0" autoPict="0" r:id="rId5">
            <anchor moveWithCells="1">
              <from>
                <xdr:col>1</xdr:col>
                <xdr:colOff>0</xdr:colOff>
                <xdr:row>46</xdr:row>
                <xdr:rowOff>0</xdr:rowOff>
              </from>
              <to>
                <xdr:col>12</xdr:col>
                <xdr:colOff>104775</xdr:colOff>
                <xdr:row>52</xdr:row>
                <xdr:rowOff>0</xdr:rowOff>
              </to>
            </anchor>
          </objectPr>
        </oleObject>
      </mc:Choice>
      <mc:Fallback>
        <oleObject progId="Word.Document.12" shapeId="777217" r:id="rId4"/>
      </mc:Fallback>
    </mc:AlternateContent>
  </oleObjec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
  <sheetViews>
    <sheetView topLeftCell="A34" zoomScale="85" zoomScaleNormal="85" workbookViewId="0">
      <selection activeCell="K12" sqref="K12"/>
    </sheetView>
  </sheetViews>
  <sheetFormatPr defaultColWidth="9.140625" defaultRowHeight="18.75" x14ac:dyDescent="0.3"/>
  <cols>
    <col min="1" max="2" width="9.140625" style="57"/>
    <col min="3" max="3" width="15.42578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12.2</v>
      </c>
      <c r="C2" s="59" t="s">
        <v>34</v>
      </c>
      <c r="D2" s="277" t="s">
        <v>392</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77</v>
      </c>
      <c r="C3" s="59" t="s">
        <v>36</v>
      </c>
      <c r="D3" s="277" t="s">
        <v>429</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555</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7">
        <v>25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67">
        <v>25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67">
        <v>24</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7">
        <v>18</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7">
        <v>24</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7">
        <v>23.5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7">
        <v>24.5</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67">
        <v>23.5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67">
        <v>24.5</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67">
        <v>25</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67">
        <v>24</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67">
        <v>21.5</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67">
        <v>24.5</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67">
        <v>24</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c r="C23" s="67">
        <v>24.5</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c r="C24" s="67">
        <v>15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c r="C25" s="67">
        <v>24</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394.5</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23.205882352941178</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25</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0.92823529411764705</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ht="35.25" customHeight="1" x14ac:dyDescent="0.3">
      <c r="A45" s="494" t="s">
        <v>189</v>
      </c>
      <c r="B45" s="494"/>
      <c r="C45" s="494"/>
      <c r="D45" s="494"/>
      <c r="E45" s="494"/>
      <c r="F45" s="494"/>
      <c r="G45" s="494"/>
      <c r="H45" s="494"/>
      <c r="I45" s="494"/>
    </row>
  </sheetData>
  <mergeCells count="1">
    <mergeCell ref="A45:I45"/>
  </mergeCell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C45"/>
  <sheetViews>
    <sheetView topLeftCell="A44" workbookViewId="0">
      <selection activeCell="I60" sqref="I60"/>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12.2</v>
      </c>
      <c r="C2" s="59" t="s">
        <v>34</v>
      </c>
      <c r="D2" s="187" t="s">
        <v>484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77</v>
      </c>
      <c r="C3" s="59" t="s">
        <v>36</v>
      </c>
      <c r="D3" s="187" t="s">
        <v>429</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67">
        <v>15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67">
        <v>15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67">
        <v>15</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67">
        <v>15</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67">
        <v>15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67">
        <v>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67">
        <v>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67">
        <v>15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67">
        <v>15</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67">
        <v>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67">
        <v>15</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67">
        <v>15</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67">
        <v>15</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67">
        <v>15</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67">
        <v>15</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67">
        <v>0</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v>17</v>
      </c>
      <c r="C25" s="67">
        <v>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180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10.588235294117647</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0.70588235294117641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ht="35.25" customHeight="1" x14ac:dyDescent="0.3">
      <c r="A45" s="494" t="s">
        <v>189</v>
      </c>
      <c r="B45" s="494"/>
      <c r="C45" s="494"/>
      <c r="D45" s="494"/>
      <c r="E45" s="494"/>
      <c r="F45" s="494"/>
      <c r="G45" s="494"/>
      <c r="H45" s="494"/>
      <c r="I45" s="494"/>
    </row>
  </sheetData>
  <mergeCells count="1">
    <mergeCell ref="A45:I45"/>
  </mergeCell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C45"/>
  <sheetViews>
    <sheetView topLeftCell="A6" workbookViewId="0">
      <selection activeCell="M15" sqref="M15"/>
    </sheetView>
  </sheetViews>
  <sheetFormatPr defaultColWidth="9.140625" defaultRowHeight="18.75" x14ac:dyDescent="0.3"/>
  <cols>
    <col min="1"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12.2</v>
      </c>
      <c r="C2" s="59" t="s">
        <v>34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112">
        <v>136</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112">
        <v>136</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112">
        <v>136</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30">
        <v>140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30">
        <v>140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30">
        <v>140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30">
        <v>140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112">
        <v>144</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112">
        <v>144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112">
        <v>144</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30">
        <v>139</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30">
        <v>139</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30">
        <v>139</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112">
        <v>146</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112">
        <v>146</v>
      </c>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112">
        <v>146</v>
      </c>
      <c r="E24" s="59" t="s">
        <v>422</v>
      </c>
      <c r="G24" s="57"/>
      <c r="H24" s="57"/>
      <c r="I24" s="57"/>
      <c r="J24" s="57"/>
      <c r="K24" s="57"/>
      <c r="L24" s="57"/>
      <c r="M24" s="57"/>
      <c r="N24" s="57"/>
      <c r="O24" s="57"/>
      <c r="P24" s="57"/>
      <c r="Q24" s="57"/>
      <c r="R24" s="57"/>
      <c r="S24" s="57"/>
      <c r="T24" s="57"/>
      <c r="U24" s="57"/>
      <c r="V24" s="57"/>
      <c r="W24" s="57"/>
      <c r="X24" s="57"/>
      <c r="Y24" s="57"/>
      <c r="Z24" s="57"/>
      <c r="AB24" s="57"/>
      <c r="AC24" s="57"/>
    </row>
    <row r="25" spans="1:29" ht="15.75" thickBot="1" x14ac:dyDescent="0.3">
      <c r="A25" s="63">
        <v>1</v>
      </c>
      <c r="B25" s="63">
        <v>17</v>
      </c>
      <c r="C25" s="113">
        <v>146</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4"/>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75" thickBot="1" x14ac:dyDescent="0.3">
      <c r="A32" s="63"/>
      <c r="B32" s="63"/>
      <c r="C32" s="11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59"/>
      <c r="C39" s="62">
        <f>SUM(C9:C38)</f>
        <v>2401</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141.23529411764707</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0.94156862745098047</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ht="42" customHeight="1" x14ac:dyDescent="0.3">
      <c r="A45" s="494" t="s">
        <v>189</v>
      </c>
      <c r="B45" s="494"/>
      <c r="C45" s="494"/>
      <c r="D45" s="494"/>
      <c r="E45" s="494"/>
      <c r="F45" s="494"/>
      <c r="G45" s="494"/>
      <c r="H45" s="494"/>
      <c r="I45" s="494"/>
    </row>
  </sheetData>
  <mergeCells count="1">
    <mergeCell ref="A45:I45"/>
  </mergeCell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9"/>
  <sheetViews>
    <sheetView topLeftCell="A39" workbookViewId="0">
      <selection activeCell="E28" sqref="E28:H32"/>
    </sheetView>
  </sheetViews>
  <sheetFormatPr defaultColWidth="9.140625" defaultRowHeight="18.75" x14ac:dyDescent="0.3"/>
  <cols>
    <col min="1" max="2" width="9.140625" style="57"/>
    <col min="3" max="3" width="10.85546875" style="57" customWidth="1"/>
    <col min="4" max="6" width="9.140625" style="57"/>
    <col min="7" max="9" width="9.140625" style="1"/>
    <col min="10" max="10" width="13.140625" style="29" customWidth="1"/>
    <col min="11" max="15" width="9.140625" style="1"/>
    <col min="16" max="16" width="11.5703125" style="1" customWidth="1"/>
    <col min="17"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12.3</v>
      </c>
      <c r="C2" s="59" t="s">
        <v>34</v>
      </c>
      <c r="D2" s="254" t="s">
        <v>505</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500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61">
        <v>22</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61">
        <v>22</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61">
        <v>22</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261">
        <v>27</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261">
        <v>27</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261">
        <v>27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261">
        <v>27</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61">
        <v>24</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61">
        <v>24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61">
        <v>24</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261">
        <v>27</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261">
        <v>27</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261">
        <v>27</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260"/>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56"/>
      <c r="E24" s="59" t="s">
        <v>55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56"/>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56"/>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56"/>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257" t="s">
        <v>494</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56"/>
      <c r="E29" s="258" t="s">
        <v>495</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56"/>
      <c r="E30" s="258" t="s">
        <v>496</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56"/>
      <c r="E31" s="258" t="s">
        <v>498</v>
      </c>
      <c r="F31" s="257"/>
      <c r="G31" s="257"/>
      <c r="H31" s="257"/>
      <c r="I31" s="57"/>
      <c r="J31" s="57"/>
      <c r="K31" s="57"/>
      <c r="L31" s="57"/>
      <c r="M31" s="57"/>
      <c r="N31" s="57"/>
      <c r="O31" s="57"/>
      <c r="P31" s="57"/>
      <c r="Q31" s="57"/>
      <c r="R31" s="57"/>
      <c r="S31" s="57"/>
      <c r="T31" s="57"/>
      <c r="U31" s="57"/>
      <c r="V31" s="57"/>
      <c r="W31" s="57"/>
      <c r="X31" s="57"/>
      <c r="Y31" s="57"/>
      <c r="Z31" s="57"/>
      <c r="AB31" s="57"/>
      <c r="AC31" s="57"/>
    </row>
    <row r="32" spans="1:29" ht="15.75" x14ac:dyDescent="0.25">
      <c r="A32" s="63"/>
      <c r="B32" s="63"/>
      <c r="C32" s="56"/>
      <c r="E32" s="258" t="s">
        <v>497</v>
      </c>
      <c r="F32" s="257"/>
      <c r="G32" s="257"/>
      <c r="H32" s="2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327</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25.153846153846153</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28</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0.89835164835164838</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ht="29.25" customHeight="1" x14ac:dyDescent="0.3">
      <c r="A45" s="496" t="s">
        <v>189</v>
      </c>
      <c r="B45" s="496"/>
      <c r="C45" s="496"/>
      <c r="D45" s="496"/>
      <c r="E45" s="496"/>
      <c r="F45" s="496"/>
      <c r="G45" s="496"/>
      <c r="H45" s="496"/>
      <c r="I45" s="496"/>
      <c r="J45" s="496"/>
    </row>
    <row r="58" spans="13:16" ht="14.25" customHeight="1" x14ac:dyDescent="0.3"/>
    <row r="60" spans="13:16" x14ac:dyDescent="0.3">
      <c r="M60" s="1" t="s">
        <v>501</v>
      </c>
      <c r="N60" s="1" t="s">
        <v>502</v>
      </c>
      <c r="O60" s="1" t="s">
        <v>503</v>
      </c>
      <c r="P60" s="1" t="s">
        <v>504</v>
      </c>
    </row>
    <row r="61" spans="13:16" x14ac:dyDescent="0.3">
      <c r="M61" s="30">
        <v>2</v>
      </c>
      <c r="N61" s="30">
        <v>2</v>
      </c>
      <c r="O61" s="30">
        <v>2</v>
      </c>
      <c r="P61" s="30">
        <v>2</v>
      </c>
    </row>
    <row r="62" spans="13:16" x14ac:dyDescent="0.3">
      <c r="M62" s="30">
        <v>1</v>
      </c>
      <c r="N62" s="30">
        <v>2</v>
      </c>
      <c r="O62" s="30">
        <v>2</v>
      </c>
      <c r="P62" s="30">
        <v>2</v>
      </c>
    </row>
    <row r="63" spans="13:16" x14ac:dyDescent="0.3">
      <c r="M63" s="30">
        <v>2</v>
      </c>
      <c r="N63" s="30">
        <v>2</v>
      </c>
      <c r="O63" s="30">
        <v>2</v>
      </c>
      <c r="P63" s="30">
        <v>2</v>
      </c>
    </row>
    <row r="64" spans="13:16" ht="21.75" customHeight="1" x14ac:dyDescent="0.3">
      <c r="M64" s="30">
        <v>1</v>
      </c>
      <c r="N64" s="30">
        <v>2</v>
      </c>
      <c r="O64" s="30">
        <v>2</v>
      </c>
      <c r="P64" s="30">
        <v>2</v>
      </c>
    </row>
    <row r="65" spans="13:16" ht="21.75" customHeight="1" x14ac:dyDescent="0.3">
      <c r="M65" s="30">
        <v>2</v>
      </c>
      <c r="N65" s="30">
        <v>2</v>
      </c>
      <c r="O65" s="30">
        <v>2</v>
      </c>
      <c r="P65" s="30">
        <v>2</v>
      </c>
    </row>
    <row r="66" spans="13:16" ht="21.75" customHeight="1" x14ac:dyDescent="0.3">
      <c r="M66" s="30">
        <v>1</v>
      </c>
      <c r="N66" s="30">
        <v>2</v>
      </c>
      <c r="O66" s="30">
        <v>2</v>
      </c>
      <c r="P66" s="30">
        <v>1</v>
      </c>
    </row>
    <row r="67" spans="13:16" ht="21.75" customHeight="1" x14ac:dyDescent="0.3">
      <c r="M67" s="30">
        <v>2</v>
      </c>
      <c r="N67" s="30">
        <v>2</v>
      </c>
      <c r="O67" s="30">
        <v>2</v>
      </c>
      <c r="P67" s="30">
        <v>2</v>
      </c>
    </row>
    <row r="68" spans="13:16" ht="21.75" customHeight="1" x14ac:dyDescent="0.3">
      <c r="M68" s="30">
        <v>2</v>
      </c>
      <c r="N68" s="30">
        <v>2</v>
      </c>
      <c r="O68" s="30">
        <v>2</v>
      </c>
      <c r="P68" s="30">
        <v>2</v>
      </c>
    </row>
    <row r="69" spans="13:16" ht="21.75" customHeight="1" x14ac:dyDescent="0.3">
      <c r="M69" s="30">
        <v>2</v>
      </c>
      <c r="N69" s="30">
        <v>1</v>
      </c>
      <c r="O69" s="30">
        <v>1</v>
      </c>
      <c r="P69" s="30">
        <v>2</v>
      </c>
    </row>
    <row r="70" spans="13:16" ht="21.75" customHeight="1" x14ac:dyDescent="0.3">
      <c r="M70" s="30">
        <v>2</v>
      </c>
      <c r="N70" s="30">
        <v>2</v>
      </c>
      <c r="O70" s="30">
        <v>2</v>
      </c>
      <c r="P70" s="30">
        <v>2</v>
      </c>
    </row>
    <row r="71" spans="13:16" ht="21.75" customHeight="1" x14ac:dyDescent="0.3">
      <c r="M71" s="30">
        <v>2</v>
      </c>
      <c r="N71" s="30">
        <v>2</v>
      </c>
      <c r="O71" s="30">
        <v>2</v>
      </c>
      <c r="P71" s="30">
        <v>2</v>
      </c>
    </row>
    <row r="72" spans="13:16" ht="21.75" customHeight="1" x14ac:dyDescent="0.3">
      <c r="M72" s="30">
        <v>0</v>
      </c>
      <c r="N72" s="30">
        <v>2</v>
      </c>
      <c r="O72" s="30">
        <v>2</v>
      </c>
      <c r="P72" s="30">
        <v>1</v>
      </c>
    </row>
    <row r="73" spans="13:16" ht="21.75" customHeight="1" x14ac:dyDescent="0.3">
      <c r="M73" s="30">
        <v>3</v>
      </c>
      <c r="N73" s="30">
        <v>4</v>
      </c>
      <c r="O73" s="30">
        <v>4</v>
      </c>
      <c r="P73" s="30">
        <v>2</v>
      </c>
    </row>
    <row r="74" spans="13:16" ht="21.75" customHeight="1" x14ac:dyDescent="0.3">
      <c r="M74" s="1">
        <f>SUM(M61:M73)</f>
        <v>22</v>
      </c>
      <c r="N74" s="1">
        <f t="shared" ref="N74:P74" si="0">SUM(N61:N73)</f>
        <v>27</v>
      </c>
      <c r="O74" s="1">
        <f t="shared" si="0"/>
        <v>27</v>
      </c>
      <c r="P74" s="1">
        <f t="shared" si="0"/>
        <v>24</v>
      </c>
    </row>
    <row r="75" spans="13:16" ht="21.75" customHeight="1" x14ac:dyDescent="0.3">
      <c r="M75" s="57"/>
      <c r="N75" s="57"/>
      <c r="O75" s="57"/>
      <c r="P75" s="57"/>
    </row>
    <row r="76" spans="13:16" ht="21.75" customHeight="1" x14ac:dyDescent="0.3">
      <c r="M76" s="57"/>
      <c r="N76" s="57"/>
      <c r="O76" s="57"/>
      <c r="P76" s="57"/>
    </row>
    <row r="77" spans="13:16" ht="21.75" customHeight="1" x14ac:dyDescent="0.3">
      <c r="M77" s="57"/>
      <c r="N77" s="57"/>
      <c r="O77" s="57"/>
      <c r="P77" s="57"/>
    </row>
    <row r="78" spans="13:16" ht="21.75" customHeight="1" x14ac:dyDescent="0.3"/>
    <row r="79" spans="13:16" ht="21.75" customHeight="1" x14ac:dyDescent="0.3"/>
  </sheetData>
  <mergeCells count="1">
    <mergeCell ref="A45:J45"/>
  </mergeCells>
  <pageMargins left="0.7" right="0.7" top="0.75" bottom="0.75" header="0.3" footer="0.3"/>
  <pageSetup scale="93" fitToHeight="0"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55" workbookViewId="0">
      <selection activeCell="L69" sqref="L69"/>
    </sheetView>
  </sheetViews>
  <sheetFormatPr defaultRowHeight="15" x14ac:dyDescent="0.25"/>
  <cols>
    <col min="1" max="2" width="9.140625" style="57"/>
    <col min="3" max="3" width="10.7109375" style="57" customWidth="1"/>
    <col min="4" max="16384" width="9.140625" style="57"/>
  </cols>
  <sheetData>
    <row r="1" spans="1:10" ht="21" x14ac:dyDescent="0.35">
      <c r="A1" s="61" t="s">
        <v>33</v>
      </c>
      <c r="B1" s="59"/>
      <c r="C1" s="59"/>
      <c r="I1" s="497" t="s">
        <v>65</v>
      </c>
      <c r="J1" s="497"/>
    </row>
    <row r="2" spans="1:10" x14ac:dyDescent="0.25">
      <c r="A2" s="59"/>
      <c r="B2" s="63">
        <v>13.1</v>
      </c>
      <c r="C2" s="59" t="s">
        <v>34</v>
      </c>
      <c r="D2" s="57" t="s">
        <v>454</v>
      </c>
    </row>
    <row r="3" spans="1:10" x14ac:dyDescent="0.25">
      <c r="A3" s="59"/>
      <c r="B3" s="63" t="s">
        <v>554</v>
      </c>
      <c r="C3" s="59" t="s">
        <v>36</v>
      </c>
      <c r="D3" s="57" t="s">
        <v>516</v>
      </c>
    </row>
    <row r="4" spans="1:10" x14ac:dyDescent="0.25">
      <c r="A4" s="59"/>
      <c r="B4" s="36" t="s">
        <v>37</v>
      </c>
      <c r="C4" s="59"/>
      <c r="D4" s="37" t="s">
        <v>553</v>
      </c>
      <c r="E4" s="64"/>
      <c r="F4" s="64"/>
      <c r="G4" s="64"/>
      <c r="H4" s="64"/>
      <c r="I4" s="64"/>
      <c r="J4" s="64"/>
    </row>
    <row r="5" spans="1:10" x14ac:dyDescent="0.25">
      <c r="A5" s="59"/>
      <c r="B5" s="39"/>
      <c r="C5" s="59"/>
    </row>
    <row r="6" spans="1:10" x14ac:dyDescent="0.25">
      <c r="A6" s="59"/>
      <c r="B6" s="59"/>
      <c r="C6" s="59"/>
      <c r="F6" s="37" t="s">
        <v>39</v>
      </c>
      <c r="G6" s="37"/>
      <c r="H6" s="37" t="s">
        <v>442</v>
      </c>
      <c r="I6" s="37"/>
      <c r="J6" s="37"/>
    </row>
    <row r="7" spans="1:10" ht="26.25" x14ac:dyDescent="0.25">
      <c r="A7" s="58" t="s">
        <v>31</v>
      </c>
      <c r="B7" s="58" t="s">
        <v>30</v>
      </c>
      <c r="C7" s="58" t="s">
        <v>32</v>
      </c>
    </row>
    <row r="8" spans="1:10" x14ac:dyDescent="0.25">
      <c r="A8" s="59"/>
      <c r="B8" s="60" t="s">
        <v>41</v>
      </c>
      <c r="C8" s="60" t="s">
        <v>23</v>
      </c>
    </row>
    <row r="9" spans="1:10" x14ac:dyDescent="0.25">
      <c r="A9" s="63"/>
      <c r="B9" s="63"/>
      <c r="C9" s="68"/>
      <c r="E9" s="59" t="s">
        <v>42</v>
      </c>
      <c r="F9" s="59"/>
    </row>
    <row r="10" spans="1:10" x14ac:dyDescent="0.25">
      <c r="A10" s="63"/>
      <c r="B10" s="63"/>
      <c r="C10" s="68"/>
      <c r="E10" s="59" t="s">
        <v>43</v>
      </c>
      <c r="F10" s="59"/>
    </row>
    <row r="11" spans="1:10" x14ac:dyDescent="0.25">
      <c r="A11" s="63"/>
      <c r="B11" s="63"/>
      <c r="C11" s="68"/>
      <c r="E11" s="59" t="s">
        <v>44</v>
      </c>
      <c r="F11" s="59"/>
    </row>
    <row r="12" spans="1:10" x14ac:dyDescent="0.25">
      <c r="A12" s="63"/>
      <c r="B12" s="63"/>
      <c r="C12" s="68"/>
      <c r="E12" s="59"/>
      <c r="F12" s="59"/>
    </row>
    <row r="13" spans="1:10" x14ac:dyDescent="0.25">
      <c r="A13" s="63"/>
      <c r="B13" s="63"/>
      <c r="C13" s="68"/>
      <c r="E13" s="59" t="s">
        <v>45</v>
      </c>
      <c r="F13" s="59"/>
    </row>
    <row r="14" spans="1:10" x14ac:dyDescent="0.25">
      <c r="A14" s="63"/>
      <c r="B14" s="63"/>
      <c r="C14" s="68"/>
      <c r="E14" s="59" t="s">
        <v>46</v>
      </c>
      <c r="F14" s="59"/>
    </row>
    <row r="15" spans="1:10" x14ac:dyDescent="0.25">
      <c r="A15" s="63"/>
      <c r="B15" s="63"/>
      <c r="C15" s="68"/>
      <c r="E15" s="59" t="s">
        <v>47</v>
      </c>
      <c r="F15" s="59"/>
    </row>
    <row r="16" spans="1:10" x14ac:dyDescent="0.25">
      <c r="A16" s="63"/>
      <c r="B16" s="63"/>
      <c r="C16" s="68"/>
      <c r="E16" s="59" t="s">
        <v>48</v>
      </c>
      <c r="F16" s="59"/>
    </row>
    <row r="17" spans="1:6" x14ac:dyDescent="0.25">
      <c r="A17" s="63"/>
      <c r="B17" s="63"/>
      <c r="C17" s="68"/>
      <c r="E17" s="59" t="s">
        <v>49</v>
      </c>
      <c r="F17" s="59"/>
    </row>
    <row r="18" spans="1:6" x14ac:dyDescent="0.25">
      <c r="A18" s="63"/>
      <c r="B18" s="63"/>
      <c r="C18" s="68"/>
      <c r="E18" s="59" t="s">
        <v>50</v>
      </c>
      <c r="F18" s="59"/>
    </row>
    <row r="19" spans="1:6" x14ac:dyDescent="0.25">
      <c r="A19" s="63"/>
      <c r="B19" s="63"/>
      <c r="C19" s="68"/>
      <c r="E19" s="59" t="s">
        <v>51</v>
      </c>
      <c r="F19" s="59"/>
    </row>
    <row r="20" spans="1:6" x14ac:dyDescent="0.25">
      <c r="A20" s="63"/>
      <c r="B20" s="63"/>
      <c r="C20" s="67"/>
      <c r="E20" s="59" t="s">
        <v>52</v>
      </c>
    </row>
    <row r="21" spans="1:6" x14ac:dyDescent="0.25">
      <c r="A21" s="63"/>
      <c r="B21" s="63"/>
      <c r="C21" s="67"/>
      <c r="E21" s="59" t="s">
        <v>53</v>
      </c>
    </row>
    <row r="22" spans="1:6" x14ac:dyDescent="0.25">
      <c r="A22" s="63"/>
      <c r="B22" s="63"/>
      <c r="C22" s="67"/>
      <c r="E22" s="59" t="s">
        <v>411</v>
      </c>
    </row>
    <row r="23" spans="1:6" x14ac:dyDescent="0.25">
      <c r="A23" s="63"/>
      <c r="B23" s="63"/>
      <c r="C23" s="67"/>
      <c r="E23" s="59"/>
    </row>
    <row r="24" spans="1:6" x14ac:dyDescent="0.25">
      <c r="A24" s="63"/>
      <c r="B24" s="63"/>
      <c r="C24" s="67"/>
    </row>
    <row r="25" spans="1:6" x14ac:dyDescent="0.25">
      <c r="A25" s="63"/>
      <c r="B25" s="63"/>
      <c r="C25" s="67"/>
    </row>
    <row r="26" spans="1:6" x14ac:dyDescent="0.25">
      <c r="A26" s="63"/>
      <c r="B26" s="63"/>
      <c r="C26" s="212"/>
    </row>
    <row r="27" spans="1:6" ht="15.75" x14ac:dyDescent="0.25">
      <c r="A27" s="63"/>
      <c r="B27" s="63"/>
      <c r="C27" s="34"/>
      <c r="E27" s="42"/>
    </row>
    <row r="28" spans="1:6" ht="15.75" x14ac:dyDescent="0.25">
      <c r="A28" s="63"/>
      <c r="B28" s="63"/>
      <c r="C28" s="34"/>
      <c r="E28" s="42"/>
    </row>
    <row r="29" spans="1:6" ht="15.75" x14ac:dyDescent="0.25">
      <c r="A29" s="63"/>
      <c r="B29" s="63"/>
      <c r="C29" s="34"/>
      <c r="E29" s="42"/>
    </row>
    <row r="30" spans="1:6" ht="15.75" x14ac:dyDescent="0.25">
      <c r="A30" s="63"/>
      <c r="B30" s="63"/>
      <c r="C30" s="34"/>
      <c r="E30" s="42"/>
    </row>
    <row r="31" spans="1:6" ht="15.75" x14ac:dyDescent="0.25">
      <c r="A31" s="63"/>
      <c r="B31" s="63"/>
      <c r="C31" s="34"/>
      <c r="E31" s="42"/>
    </row>
    <row r="32" spans="1:6" x14ac:dyDescent="0.25">
      <c r="A32" s="63"/>
      <c r="B32" s="63"/>
      <c r="C32" s="34"/>
    </row>
    <row r="33" spans="1:5" x14ac:dyDescent="0.25">
      <c r="A33" s="63"/>
      <c r="B33" s="63"/>
      <c r="C33" s="212"/>
    </row>
    <row r="34" spans="1:5" x14ac:dyDescent="0.25">
      <c r="A34" s="63"/>
      <c r="B34" s="63"/>
      <c r="C34" s="34"/>
    </row>
    <row r="35" spans="1:5" x14ac:dyDescent="0.25">
      <c r="A35" s="63"/>
      <c r="B35" s="63"/>
      <c r="C35" s="34"/>
    </row>
    <row r="36" spans="1:5" x14ac:dyDescent="0.25">
      <c r="A36" s="63"/>
      <c r="B36" s="63"/>
      <c r="C36" s="34"/>
    </row>
    <row r="37" spans="1:5" x14ac:dyDescent="0.25">
      <c r="A37" s="63"/>
      <c r="B37" s="63"/>
      <c r="C37" s="63"/>
    </row>
    <row r="38" spans="1:5" x14ac:dyDescent="0.25">
      <c r="A38" s="63"/>
      <c r="B38" s="63"/>
      <c r="C38" s="63"/>
    </row>
    <row r="39" spans="1:5" x14ac:dyDescent="0.25">
      <c r="A39" s="59"/>
      <c r="B39" s="62"/>
      <c r="C39" s="62">
        <f>SUM(C9:C38)</f>
        <v>0</v>
      </c>
      <c r="D39" s="59" t="s">
        <v>56</v>
      </c>
    </row>
    <row r="40" spans="1:5" x14ac:dyDescent="0.25">
      <c r="A40" s="62">
        <f>SUM(A9:A39)</f>
        <v>0</v>
      </c>
      <c r="B40" s="59" t="s">
        <v>57</v>
      </c>
      <c r="C40" s="59"/>
    </row>
    <row r="41" spans="1:5" x14ac:dyDescent="0.25">
      <c r="A41" s="59"/>
      <c r="B41" s="62" t="e">
        <f>C39/A40</f>
        <v>#DIV/0!</v>
      </c>
      <c r="C41" s="59" t="s">
        <v>58</v>
      </c>
    </row>
    <row r="42" spans="1:5" x14ac:dyDescent="0.25">
      <c r="A42" s="59"/>
      <c r="B42" s="59"/>
      <c r="C42" s="59"/>
      <c r="D42" s="63">
        <v>100</v>
      </c>
      <c r="E42" s="59" t="s">
        <v>59</v>
      </c>
    </row>
    <row r="43" spans="1:5" x14ac:dyDescent="0.25">
      <c r="A43" s="59"/>
      <c r="B43" s="59"/>
      <c r="C43" s="59"/>
      <c r="D43" s="65" t="e">
        <f>B41/D42</f>
        <v>#DIV/0!</v>
      </c>
      <c r="E43" s="59" t="s">
        <v>60</v>
      </c>
    </row>
    <row r="45" spans="1:5" ht="15.75" x14ac:dyDescent="0.25">
      <c r="A45" s="120" t="s">
        <v>198</v>
      </c>
    </row>
  </sheetData>
  <mergeCells count="1">
    <mergeCell ref="I1:J1"/>
  </mergeCells>
  <pageMargins left="0.7" right="0.7" top="0.75" bottom="0.75" header="0.3" footer="0.3"/>
  <pageSetup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55" workbookViewId="0">
      <selection activeCell="M59" sqref="M59"/>
    </sheetView>
  </sheetViews>
  <sheetFormatPr defaultRowHeight="15" x14ac:dyDescent="0.25"/>
  <cols>
    <col min="1" max="2" width="9.140625" style="57"/>
    <col min="3" max="3" width="10.7109375" style="57" customWidth="1"/>
    <col min="4" max="16384" width="9.140625" style="57"/>
  </cols>
  <sheetData>
    <row r="1" spans="1:10" ht="21" x14ac:dyDescent="0.35">
      <c r="A1" s="61" t="s">
        <v>33</v>
      </c>
      <c r="B1" s="59"/>
      <c r="C1" s="59"/>
      <c r="I1" s="497" t="s">
        <v>65</v>
      </c>
      <c r="J1" s="497"/>
    </row>
    <row r="2" spans="1:10" x14ac:dyDescent="0.25">
      <c r="A2" s="59"/>
      <c r="B2" s="63">
        <v>13.1</v>
      </c>
      <c r="C2" s="59" t="s">
        <v>34</v>
      </c>
      <c r="D2" s="57" t="s">
        <v>454</v>
      </c>
    </row>
    <row r="3" spans="1:10" x14ac:dyDescent="0.25">
      <c r="A3" s="59"/>
      <c r="B3" s="63" t="s">
        <v>554</v>
      </c>
      <c r="C3" s="59" t="s">
        <v>36</v>
      </c>
      <c r="D3" s="57" t="s">
        <v>516</v>
      </c>
    </row>
    <row r="4" spans="1:10" x14ac:dyDescent="0.25">
      <c r="A4" s="59"/>
      <c r="B4" s="36" t="s">
        <v>37</v>
      </c>
      <c r="C4" s="59"/>
      <c r="D4" s="37" t="s">
        <v>553</v>
      </c>
      <c r="E4" s="64"/>
      <c r="F4" s="64"/>
      <c r="G4" s="64"/>
      <c r="H4" s="64"/>
      <c r="I4" s="64"/>
      <c r="J4" s="64"/>
    </row>
    <row r="5" spans="1:10" x14ac:dyDescent="0.25">
      <c r="A5" s="59"/>
      <c r="B5" s="39"/>
      <c r="C5" s="59"/>
    </row>
    <row r="6" spans="1:10" x14ac:dyDescent="0.25">
      <c r="A6" s="59"/>
      <c r="B6" s="59"/>
      <c r="C6" s="59"/>
      <c r="F6" s="37" t="s">
        <v>39</v>
      </c>
      <c r="G6" s="37"/>
      <c r="H6" s="37" t="s">
        <v>442</v>
      </c>
      <c r="I6" s="37"/>
      <c r="J6" s="37"/>
    </row>
    <row r="7" spans="1:10" ht="26.25" x14ac:dyDescent="0.25">
      <c r="A7" s="58" t="s">
        <v>31</v>
      </c>
      <c r="B7" s="58" t="s">
        <v>30</v>
      </c>
      <c r="C7" s="58" t="s">
        <v>32</v>
      </c>
    </row>
    <row r="8" spans="1:10" x14ac:dyDescent="0.25">
      <c r="A8" s="59"/>
      <c r="B8" s="60" t="s">
        <v>41</v>
      </c>
      <c r="C8" s="60" t="s">
        <v>23</v>
      </c>
    </row>
    <row r="9" spans="1:10" x14ac:dyDescent="0.25">
      <c r="A9" s="63"/>
      <c r="B9" s="63"/>
      <c r="C9" s="68"/>
      <c r="E9" s="59" t="s">
        <v>42</v>
      </c>
      <c r="F9" s="59"/>
    </row>
    <row r="10" spans="1:10" x14ac:dyDescent="0.25">
      <c r="A10" s="63"/>
      <c r="B10" s="63"/>
      <c r="C10" s="68"/>
      <c r="E10" s="59" t="s">
        <v>43</v>
      </c>
      <c r="F10" s="59"/>
    </row>
    <row r="11" spans="1:10" x14ac:dyDescent="0.25">
      <c r="A11" s="63"/>
      <c r="B11" s="63"/>
      <c r="C11" s="68"/>
      <c r="E11" s="59" t="s">
        <v>44</v>
      </c>
      <c r="F11" s="59"/>
    </row>
    <row r="12" spans="1:10" x14ac:dyDescent="0.25">
      <c r="A12" s="63"/>
      <c r="B12" s="63"/>
      <c r="C12" s="68"/>
      <c r="E12" s="59"/>
      <c r="F12" s="59"/>
    </row>
    <row r="13" spans="1:10" x14ac:dyDescent="0.25">
      <c r="A13" s="63"/>
      <c r="B13" s="63"/>
      <c r="C13" s="68"/>
      <c r="E13" s="59" t="s">
        <v>45</v>
      </c>
      <c r="F13" s="59"/>
    </row>
    <row r="14" spans="1:10" x14ac:dyDescent="0.25">
      <c r="A14" s="63"/>
      <c r="B14" s="63"/>
      <c r="C14" s="68"/>
      <c r="E14" s="59" t="s">
        <v>46</v>
      </c>
      <c r="F14" s="59"/>
    </row>
    <row r="15" spans="1:10" x14ac:dyDescent="0.25">
      <c r="A15" s="63"/>
      <c r="B15" s="63"/>
      <c r="C15" s="68"/>
      <c r="E15" s="59" t="s">
        <v>47</v>
      </c>
      <c r="F15" s="59"/>
    </row>
    <row r="16" spans="1:10" x14ac:dyDescent="0.25">
      <c r="A16" s="63"/>
      <c r="B16" s="63"/>
      <c r="C16" s="68"/>
      <c r="E16" s="59" t="s">
        <v>48</v>
      </c>
      <c r="F16" s="59"/>
    </row>
    <row r="17" spans="1:6" x14ac:dyDescent="0.25">
      <c r="A17" s="63"/>
      <c r="B17" s="63"/>
      <c r="C17" s="68"/>
      <c r="E17" s="59" t="s">
        <v>49</v>
      </c>
      <c r="F17" s="59"/>
    </row>
    <row r="18" spans="1:6" x14ac:dyDescent="0.25">
      <c r="A18" s="63"/>
      <c r="B18" s="63"/>
      <c r="C18" s="68"/>
      <c r="E18" s="59" t="s">
        <v>50</v>
      </c>
      <c r="F18" s="59"/>
    </row>
    <row r="19" spans="1:6" x14ac:dyDescent="0.25">
      <c r="A19" s="63"/>
      <c r="B19" s="63"/>
      <c r="C19" s="68"/>
      <c r="E19" s="59" t="s">
        <v>51</v>
      </c>
      <c r="F19" s="59"/>
    </row>
    <row r="20" spans="1:6" x14ac:dyDescent="0.25">
      <c r="A20" s="63"/>
      <c r="B20" s="63"/>
      <c r="C20" s="67"/>
      <c r="E20" s="59" t="s">
        <v>52</v>
      </c>
    </row>
    <row r="21" spans="1:6" x14ac:dyDescent="0.25">
      <c r="A21" s="63"/>
      <c r="B21" s="63"/>
      <c r="C21" s="67"/>
      <c r="E21" s="59" t="s">
        <v>53</v>
      </c>
    </row>
    <row r="22" spans="1:6" x14ac:dyDescent="0.25">
      <c r="A22" s="63"/>
      <c r="B22" s="63"/>
      <c r="C22" s="67"/>
      <c r="E22" s="59" t="s">
        <v>411</v>
      </c>
    </row>
    <row r="23" spans="1:6" x14ac:dyDescent="0.25">
      <c r="A23" s="63"/>
      <c r="B23" s="63"/>
      <c r="C23" s="67"/>
      <c r="E23" s="59"/>
    </row>
    <row r="24" spans="1:6" x14ac:dyDescent="0.25">
      <c r="A24" s="63"/>
      <c r="B24" s="63"/>
      <c r="C24" s="67"/>
    </row>
    <row r="25" spans="1:6" x14ac:dyDescent="0.25">
      <c r="A25" s="63"/>
      <c r="B25" s="63"/>
      <c r="C25" s="67"/>
    </row>
    <row r="26" spans="1:6" x14ac:dyDescent="0.25">
      <c r="A26" s="63"/>
      <c r="B26" s="63"/>
      <c r="C26" s="212"/>
    </row>
    <row r="27" spans="1:6" ht="15.75" x14ac:dyDescent="0.25">
      <c r="A27" s="63"/>
      <c r="B27" s="63"/>
      <c r="C27" s="34"/>
      <c r="E27" s="42"/>
    </row>
    <row r="28" spans="1:6" ht="15.75" x14ac:dyDescent="0.25">
      <c r="A28" s="63"/>
      <c r="B28" s="63"/>
      <c r="C28" s="34"/>
      <c r="E28" s="42"/>
    </row>
    <row r="29" spans="1:6" ht="15.75" x14ac:dyDescent="0.25">
      <c r="A29" s="63"/>
      <c r="B29" s="63"/>
      <c r="C29" s="34"/>
      <c r="E29" s="42"/>
    </row>
    <row r="30" spans="1:6" ht="15.75" x14ac:dyDescent="0.25">
      <c r="A30" s="63"/>
      <c r="B30" s="63"/>
      <c r="C30" s="34"/>
      <c r="E30" s="42"/>
    </row>
    <row r="31" spans="1:6" ht="15.75" x14ac:dyDescent="0.25">
      <c r="A31" s="63"/>
      <c r="B31" s="63"/>
      <c r="C31" s="34"/>
      <c r="E31" s="42"/>
    </row>
    <row r="32" spans="1:6" x14ac:dyDescent="0.25">
      <c r="A32" s="63"/>
      <c r="B32" s="63"/>
      <c r="C32" s="34"/>
    </row>
    <row r="33" spans="1:5" x14ac:dyDescent="0.25">
      <c r="A33" s="63"/>
      <c r="B33" s="63"/>
      <c r="C33" s="212"/>
    </row>
    <row r="34" spans="1:5" x14ac:dyDescent="0.25">
      <c r="A34" s="63"/>
      <c r="B34" s="63"/>
      <c r="C34" s="34"/>
    </row>
    <row r="35" spans="1:5" x14ac:dyDescent="0.25">
      <c r="A35" s="63"/>
      <c r="B35" s="63"/>
      <c r="C35" s="34"/>
    </row>
    <row r="36" spans="1:5" x14ac:dyDescent="0.25">
      <c r="A36" s="63"/>
      <c r="B36" s="63"/>
      <c r="C36" s="34"/>
    </row>
    <row r="37" spans="1:5" x14ac:dyDescent="0.25">
      <c r="A37" s="63"/>
      <c r="B37" s="63"/>
      <c r="C37" s="63"/>
    </row>
    <row r="38" spans="1:5" x14ac:dyDescent="0.25">
      <c r="A38" s="63"/>
      <c r="B38" s="63"/>
      <c r="C38" s="63"/>
    </row>
    <row r="39" spans="1:5" x14ac:dyDescent="0.25">
      <c r="A39" s="59"/>
      <c r="B39" s="62"/>
      <c r="C39" s="62">
        <f>SUM(C9:C38)</f>
        <v>0</v>
      </c>
      <c r="D39" s="59" t="s">
        <v>56</v>
      </c>
    </row>
    <row r="40" spans="1:5" x14ac:dyDescent="0.25">
      <c r="A40" s="62">
        <f>SUM(A9:A39)</f>
        <v>0</v>
      </c>
      <c r="B40" s="59" t="s">
        <v>57</v>
      </c>
      <c r="C40" s="59"/>
    </row>
    <row r="41" spans="1:5" x14ac:dyDescent="0.25">
      <c r="A41" s="59"/>
      <c r="B41" s="62" t="e">
        <f>C39/A40</f>
        <v>#DIV/0!</v>
      </c>
      <c r="C41" s="59" t="s">
        <v>58</v>
      </c>
    </row>
    <row r="42" spans="1:5" x14ac:dyDescent="0.25">
      <c r="A42" s="59"/>
      <c r="B42" s="59"/>
      <c r="C42" s="59"/>
      <c r="D42" s="63">
        <v>100</v>
      </c>
      <c r="E42" s="59" t="s">
        <v>59</v>
      </c>
    </row>
    <row r="43" spans="1:5" x14ac:dyDescent="0.25">
      <c r="A43" s="59"/>
      <c r="B43" s="59"/>
      <c r="C43" s="59"/>
      <c r="D43" s="65" t="e">
        <f>B41/D42</f>
        <v>#DIV/0!</v>
      </c>
      <c r="E43" s="59" t="s">
        <v>60</v>
      </c>
    </row>
    <row r="45" spans="1:5" ht="15.75" x14ac:dyDescent="0.25">
      <c r="A45" s="120" t="s">
        <v>198</v>
      </c>
    </row>
  </sheetData>
  <mergeCells count="1">
    <mergeCell ref="I1:J1"/>
  </mergeCells>
  <pageMargins left="0.7" right="0.7" top="0.75" bottom="0.75" header="0.3" footer="0.3"/>
  <pageSetup orientation="portrait" r:id="rId1"/>
  <drawing r:id="rId2"/>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5"/>
  <sheetViews>
    <sheetView topLeftCell="A37" workbookViewId="0">
      <selection activeCell="P53" sqref="P53"/>
    </sheetView>
  </sheetViews>
  <sheetFormatPr defaultRowHeight="15" x14ac:dyDescent="0.25"/>
  <cols>
    <col min="1" max="2" width="9.140625" style="57"/>
    <col min="3" max="3" width="10.7109375" style="57" customWidth="1"/>
    <col min="4" max="16384" width="9.140625" style="57"/>
  </cols>
  <sheetData>
    <row r="1" spans="1:10" ht="21" x14ac:dyDescent="0.35">
      <c r="A1" s="61" t="s">
        <v>33</v>
      </c>
      <c r="B1" s="59"/>
      <c r="C1" s="59"/>
      <c r="I1" s="497" t="s">
        <v>65</v>
      </c>
      <c r="J1" s="497"/>
    </row>
    <row r="2" spans="1:10" x14ac:dyDescent="0.25">
      <c r="A2" s="59"/>
      <c r="B2" s="63">
        <v>13.1</v>
      </c>
      <c r="C2" s="59" t="s">
        <v>34</v>
      </c>
      <c r="D2" s="57" t="s">
        <v>448</v>
      </c>
    </row>
    <row r="3" spans="1:10" x14ac:dyDescent="0.25">
      <c r="A3" s="59"/>
      <c r="B3" s="63" t="s">
        <v>554</v>
      </c>
      <c r="C3" s="59" t="s">
        <v>36</v>
      </c>
      <c r="D3" s="57" t="s">
        <v>592</v>
      </c>
    </row>
    <row r="4" spans="1:10" x14ac:dyDescent="0.25">
      <c r="A4" s="59"/>
      <c r="B4" s="36" t="s">
        <v>37</v>
      </c>
      <c r="C4" s="59"/>
      <c r="D4" s="37" t="s">
        <v>553</v>
      </c>
      <c r="E4" s="64"/>
      <c r="F4" s="64"/>
      <c r="G4" s="64"/>
      <c r="H4" s="64"/>
      <c r="I4" s="64"/>
      <c r="J4" s="64"/>
    </row>
    <row r="5" spans="1:10" x14ac:dyDescent="0.25">
      <c r="A5" s="59"/>
      <c r="B5" s="39"/>
      <c r="C5" s="59"/>
      <c r="J5" s="57" t="s">
        <v>448</v>
      </c>
    </row>
    <row r="6" spans="1:10" x14ac:dyDescent="0.25">
      <c r="A6" s="59"/>
      <c r="B6" s="59"/>
      <c r="C6" s="59"/>
      <c r="F6" s="37" t="s">
        <v>39</v>
      </c>
      <c r="G6" s="37"/>
      <c r="H6" s="37" t="s">
        <v>653</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68">
        <v>188</v>
      </c>
      <c r="E9" s="59" t="s">
        <v>42</v>
      </c>
      <c r="F9" s="59"/>
    </row>
    <row r="10" spans="1:10" x14ac:dyDescent="0.25">
      <c r="A10" s="63">
        <v>1</v>
      </c>
      <c r="B10" s="63"/>
      <c r="C10" s="68">
        <v>164</v>
      </c>
      <c r="E10" s="59" t="s">
        <v>43</v>
      </c>
      <c r="F10" s="59"/>
    </row>
    <row r="11" spans="1:10" x14ac:dyDescent="0.25">
      <c r="A11" s="63">
        <v>1</v>
      </c>
      <c r="B11" s="63"/>
      <c r="C11" s="68">
        <v>184</v>
      </c>
      <c r="E11" s="59" t="s">
        <v>44</v>
      </c>
      <c r="F11" s="59"/>
    </row>
    <row r="12" spans="1:10" x14ac:dyDescent="0.25">
      <c r="A12" s="63">
        <v>1</v>
      </c>
      <c r="B12" s="63"/>
      <c r="C12" s="68">
        <v>164</v>
      </c>
      <c r="E12" s="59"/>
      <c r="F12" s="59"/>
    </row>
    <row r="13" spans="1:10" x14ac:dyDescent="0.25">
      <c r="A13" s="63">
        <v>1</v>
      </c>
      <c r="B13" s="63"/>
      <c r="C13" s="68">
        <v>180</v>
      </c>
      <c r="E13" s="59" t="s">
        <v>45</v>
      </c>
      <c r="F13" s="59"/>
    </row>
    <row r="14" spans="1:10" x14ac:dyDescent="0.25">
      <c r="A14" s="63">
        <v>1</v>
      </c>
      <c r="B14" s="63"/>
      <c r="C14" s="68">
        <v>148</v>
      </c>
      <c r="E14" s="59" t="s">
        <v>46</v>
      </c>
      <c r="F14" s="59"/>
    </row>
    <row r="15" spans="1:10" x14ac:dyDescent="0.25">
      <c r="A15" s="63">
        <v>1</v>
      </c>
      <c r="B15" s="63"/>
      <c r="C15" s="68">
        <v>180</v>
      </c>
      <c r="E15" s="59" t="s">
        <v>47</v>
      </c>
      <c r="F15" s="59"/>
    </row>
    <row r="16" spans="1:10" x14ac:dyDescent="0.25">
      <c r="A16" s="63">
        <v>1</v>
      </c>
      <c r="B16" s="63"/>
      <c r="C16" s="68">
        <v>188</v>
      </c>
      <c r="E16" s="59" t="s">
        <v>48</v>
      </c>
      <c r="F16" s="59"/>
    </row>
    <row r="17" spans="1:6" x14ac:dyDescent="0.25">
      <c r="A17" s="63">
        <v>1</v>
      </c>
      <c r="B17" s="63"/>
      <c r="C17" s="68">
        <v>152</v>
      </c>
      <c r="E17" s="59" t="s">
        <v>49</v>
      </c>
      <c r="F17" s="59"/>
    </row>
    <row r="18" spans="1:6" x14ac:dyDescent="0.25">
      <c r="A18" s="63">
        <v>1</v>
      </c>
      <c r="B18" s="63"/>
      <c r="C18" s="68">
        <v>184</v>
      </c>
      <c r="E18" s="59" t="s">
        <v>50</v>
      </c>
      <c r="F18" s="59"/>
    </row>
    <row r="19" spans="1:6" x14ac:dyDescent="0.25">
      <c r="A19" s="63">
        <v>1</v>
      </c>
      <c r="B19" s="63"/>
      <c r="C19" s="68">
        <v>188</v>
      </c>
      <c r="E19" s="59" t="s">
        <v>51</v>
      </c>
      <c r="F19" s="59"/>
    </row>
    <row r="20" spans="1:6" x14ac:dyDescent="0.25">
      <c r="A20" s="63">
        <v>1</v>
      </c>
      <c r="B20" s="63"/>
      <c r="C20" s="68">
        <v>176</v>
      </c>
      <c r="E20" s="59" t="s">
        <v>52</v>
      </c>
    </row>
    <row r="21" spans="1:6" x14ac:dyDescent="0.25">
      <c r="A21" s="63">
        <v>1</v>
      </c>
      <c r="B21" s="63"/>
      <c r="C21" s="68">
        <v>148</v>
      </c>
      <c r="E21" s="59" t="s">
        <v>53</v>
      </c>
    </row>
    <row r="22" spans="1:6" x14ac:dyDescent="0.25">
      <c r="A22" s="63">
        <v>1</v>
      </c>
      <c r="B22" s="63"/>
      <c r="C22" s="68">
        <v>184</v>
      </c>
      <c r="E22" s="59" t="s">
        <v>411</v>
      </c>
    </row>
    <row r="23" spans="1:6" x14ac:dyDescent="0.25">
      <c r="A23" s="63">
        <v>1</v>
      </c>
      <c r="B23" s="63"/>
      <c r="C23" s="68">
        <v>184</v>
      </c>
      <c r="E23" s="59"/>
    </row>
    <row r="24" spans="1:6" x14ac:dyDescent="0.25">
      <c r="A24" s="63">
        <v>1</v>
      </c>
      <c r="B24" s="63"/>
      <c r="C24" s="68">
        <v>180</v>
      </c>
    </row>
    <row r="25" spans="1:6" x14ac:dyDescent="0.25">
      <c r="A25" s="63">
        <v>1</v>
      </c>
      <c r="B25" s="63"/>
      <c r="C25" s="68">
        <v>152</v>
      </c>
    </row>
    <row r="26" spans="1:6" x14ac:dyDescent="0.25">
      <c r="A26" s="63">
        <v>1</v>
      </c>
      <c r="B26" s="63"/>
      <c r="C26" s="401">
        <v>172</v>
      </c>
    </row>
    <row r="27" spans="1:6" ht="15.75" x14ac:dyDescent="0.25">
      <c r="A27" s="63">
        <v>1</v>
      </c>
      <c r="B27" s="63"/>
      <c r="C27" s="45">
        <v>192</v>
      </c>
      <c r="E27" s="42"/>
    </row>
    <row r="28" spans="1:6" ht="15.75" x14ac:dyDescent="0.25">
      <c r="A28" s="63">
        <v>1</v>
      </c>
      <c r="B28" s="63"/>
      <c r="C28" s="45">
        <v>176</v>
      </c>
      <c r="E28" s="42"/>
    </row>
    <row r="29" spans="1:6" ht="15.75" x14ac:dyDescent="0.25">
      <c r="A29" s="63"/>
      <c r="B29" s="63"/>
      <c r="C29" s="34"/>
      <c r="E29" s="42"/>
    </row>
    <row r="30" spans="1:6" ht="15.75" x14ac:dyDescent="0.25">
      <c r="A30" s="63"/>
      <c r="B30" s="63"/>
      <c r="C30" s="34"/>
      <c r="E30" s="42"/>
    </row>
    <row r="31" spans="1:6" ht="15.75" x14ac:dyDescent="0.25">
      <c r="A31" s="63"/>
      <c r="B31" s="63"/>
      <c r="C31" s="34"/>
      <c r="E31" s="42"/>
    </row>
    <row r="32" spans="1:6" x14ac:dyDescent="0.25">
      <c r="A32" s="63"/>
      <c r="B32" s="63"/>
      <c r="C32" s="34"/>
    </row>
    <row r="33" spans="1:5" x14ac:dyDescent="0.25">
      <c r="A33" s="63"/>
      <c r="B33" s="63"/>
      <c r="C33" s="212"/>
    </row>
    <row r="34" spans="1:5" x14ac:dyDescent="0.25">
      <c r="A34" s="63"/>
      <c r="B34" s="63"/>
      <c r="C34" s="34"/>
    </row>
    <row r="35" spans="1:5" x14ac:dyDescent="0.25">
      <c r="A35" s="63"/>
      <c r="B35" s="63"/>
      <c r="C35" s="34"/>
    </row>
    <row r="36" spans="1:5" x14ac:dyDescent="0.25">
      <c r="A36" s="63"/>
      <c r="B36" s="63"/>
      <c r="C36" s="34"/>
    </row>
    <row r="37" spans="1:5" x14ac:dyDescent="0.25">
      <c r="A37" s="63"/>
      <c r="B37" s="63"/>
      <c r="C37" s="63"/>
    </row>
    <row r="38" spans="1:5" x14ac:dyDescent="0.25">
      <c r="A38" s="63"/>
      <c r="B38" s="63"/>
      <c r="C38" s="63"/>
    </row>
    <row r="39" spans="1:5" x14ac:dyDescent="0.25">
      <c r="A39" s="59"/>
      <c r="B39" s="62"/>
      <c r="C39" s="62">
        <f>SUM(C9:C38)</f>
        <v>3484</v>
      </c>
      <c r="D39" s="59" t="s">
        <v>56</v>
      </c>
    </row>
    <row r="40" spans="1:5" x14ac:dyDescent="0.25">
      <c r="A40" s="62">
        <f>SUM(A9:A39)</f>
        <v>20</v>
      </c>
      <c r="B40" s="59" t="s">
        <v>57</v>
      </c>
      <c r="C40" s="59"/>
    </row>
    <row r="41" spans="1:5" x14ac:dyDescent="0.25">
      <c r="A41" s="59"/>
      <c r="B41" s="62">
        <f>C39/A40</f>
        <v>174.2</v>
      </c>
      <c r="C41" s="59" t="s">
        <v>58</v>
      </c>
    </row>
    <row r="42" spans="1:5" x14ac:dyDescent="0.25">
      <c r="A42" s="59"/>
      <c r="B42" s="59"/>
      <c r="C42" s="59"/>
      <c r="D42" s="63">
        <v>200</v>
      </c>
      <c r="E42" s="59" t="s">
        <v>59</v>
      </c>
    </row>
    <row r="43" spans="1:5" x14ac:dyDescent="0.25">
      <c r="A43" s="59"/>
      <c r="B43" s="59"/>
      <c r="C43" s="59"/>
      <c r="D43" s="65">
        <f>B41/D42</f>
        <v>0.871</v>
      </c>
      <c r="E43" s="59" t="s">
        <v>60</v>
      </c>
    </row>
    <row r="45" spans="1:5" ht="15.75" x14ac:dyDescent="0.25">
      <c r="A45" s="120" t="s">
        <v>198</v>
      </c>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469441" r:id="rId4">
          <objectPr defaultSize="0" r:id="rId5">
            <anchor moveWithCells="1">
              <from>
                <xdr:col>1</xdr:col>
                <xdr:colOff>0</xdr:colOff>
                <xdr:row>47</xdr:row>
                <xdr:rowOff>0</xdr:rowOff>
              </from>
              <to>
                <xdr:col>11</xdr:col>
                <xdr:colOff>466725</xdr:colOff>
                <xdr:row>50</xdr:row>
                <xdr:rowOff>104775</xdr:rowOff>
              </to>
            </anchor>
          </objectPr>
        </oleObject>
      </mc:Choice>
      <mc:Fallback>
        <oleObject progId="Word.Document.12" shapeId="1469441" r:id="rId4"/>
      </mc:Fallback>
    </mc:AlternateContent>
  </oleObjec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1" workbookViewId="0">
      <selection activeCell="L48" sqref="L48"/>
    </sheetView>
  </sheetViews>
  <sheetFormatPr defaultRowHeight="15" x14ac:dyDescent="0.25"/>
  <cols>
    <col min="1" max="2" width="9.140625" style="57"/>
    <col min="3" max="3" width="10.7109375" style="57" customWidth="1"/>
    <col min="4" max="16384" width="9.140625" style="57"/>
  </cols>
  <sheetData>
    <row r="1" spans="1:10" ht="21" x14ac:dyDescent="0.35">
      <c r="A1" s="61" t="s">
        <v>33</v>
      </c>
      <c r="B1" s="59"/>
      <c r="C1" s="59"/>
      <c r="I1" s="497" t="s">
        <v>65</v>
      </c>
      <c r="J1" s="497"/>
    </row>
    <row r="2" spans="1:10" x14ac:dyDescent="0.25">
      <c r="A2" s="59"/>
      <c r="B2" s="63">
        <v>13.1</v>
      </c>
      <c r="C2" s="59" t="s">
        <v>34</v>
      </c>
      <c r="D2" s="57" t="s">
        <v>454</v>
      </c>
    </row>
    <row r="3" spans="1:10" x14ac:dyDescent="0.25">
      <c r="A3" s="59"/>
      <c r="B3" s="63" t="s">
        <v>554</v>
      </c>
      <c r="C3" s="59" t="s">
        <v>36</v>
      </c>
      <c r="D3" s="57" t="s">
        <v>516</v>
      </c>
    </row>
    <row r="4" spans="1:10" x14ac:dyDescent="0.25">
      <c r="A4" s="59"/>
      <c r="B4" s="36" t="s">
        <v>37</v>
      </c>
      <c r="C4" s="59"/>
      <c r="D4" s="37" t="s">
        <v>553</v>
      </c>
      <c r="E4" s="64"/>
      <c r="F4" s="64"/>
      <c r="G4" s="64"/>
      <c r="H4" s="64"/>
      <c r="I4" s="64"/>
      <c r="J4" s="64"/>
    </row>
    <row r="5" spans="1:10" x14ac:dyDescent="0.25">
      <c r="A5" s="59"/>
      <c r="B5" s="39"/>
      <c r="C5" s="59"/>
    </row>
    <row r="6" spans="1:10" x14ac:dyDescent="0.25">
      <c r="A6" s="59"/>
      <c r="B6" s="59"/>
      <c r="C6" s="59"/>
      <c r="F6" s="37" t="s">
        <v>39</v>
      </c>
      <c r="G6" s="37"/>
      <c r="H6" s="37" t="s">
        <v>442</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68">
        <v>100</v>
      </c>
      <c r="E9" s="59" t="s">
        <v>42</v>
      </c>
      <c r="F9" s="59"/>
    </row>
    <row r="10" spans="1:10" x14ac:dyDescent="0.25">
      <c r="A10" s="63">
        <v>1</v>
      </c>
      <c r="B10" s="63"/>
      <c r="C10" s="68">
        <v>100</v>
      </c>
      <c r="E10" s="59" t="s">
        <v>43</v>
      </c>
      <c r="F10" s="59"/>
    </row>
    <row r="11" spans="1:10" x14ac:dyDescent="0.25">
      <c r="A11" s="63">
        <v>1</v>
      </c>
      <c r="B11" s="63"/>
      <c r="C11" s="68">
        <v>100</v>
      </c>
      <c r="E11" s="59" t="s">
        <v>44</v>
      </c>
      <c r="F11" s="59"/>
    </row>
    <row r="12" spans="1:10" x14ac:dyDescent="0.25">
      <c r="A12" s="63">
        <v>1</v>
      </c>
      <c r="B12" s="63"/>
      <c r="C12" s="68">
        <v>100</v>
      </c>
      <c r="E12" s="59"/>
      <c r="F12" s="59"/>
    </row>
    <row r="13" spans="1:10" x14ac:dyDescent="0.25">
      <c r="A13" s="63">
        <v>1</v>
      </c>
      <c r="B13" s="63"/>
      <c r="C13" s="68">
        <v>100</v>
      </c>
      <c r="E13" s="59" t="s">
        <v>45</v>
      </c>
      <c r="F13" s="59"/>
    </row>
    <row r="14" spans="1:10" x14ac:dyDescent="0.25">
      <c r="A14" s="63">
        <v>1</v>
      </c>
      <c r="B14" s="63"/>
      <c r="C14" s="68">
        <v>100</v>
      </c>
      <c r="E14" s="59" t="s">
        <v>46</v>
      </c>
      <c r="F14" s="59"/>
    </row>
    <row r="15" spans="1:10" x14ac:dyDescent="0.25">
      <c r="A15" s="63">
        <v>1</v>
      </c>
      <c r="B15" s="63"/>
      <c r="C15" s="68">
        <v>100</v>
      </c>
      <c r="E15" s="59" t="s">
        <v>47</v>
      </c>
      <c r="F15" s="59"/>
    </row>
    <row r="16" spans="1:10" x14ac:dyDescent="0.25">
      <c r="A16" s="63">
        <v>1</v>
      </c>
      <c r="B16" s="63"/>
      <c r="C16" s="68">
        <v>100</v>
      </c>
      <c r="E16" s="59" t="s">
        <v>48</v>
      </c>
      <c r="F16" s="59"/>
    </row>
    <row r="17" spans="1:6" x14ac:dyDescent="0.25">
      <c r="A17" s="63">
        <v>1</v>
      </c>
      <c r="B17" s="63"/>
      <c r="C17" s="68">
        <v>100</v>
      </c>
      <c r="E17" s="59" t="s">
        <v>49</v>
      </c>
      <c r="F17" s="59"/>
    </row>
    <row r="18" spans="1:6" x14ac:dyDescent="0.25">
      <c r="A18" s="63">
        <v>1</v>
      </c>
      <c r="B18" s="63"/>
      <c r="C18" s="68">
        <v>100</v>
      </c>
      <c r="E18" s="59" t="s">
        <v>50</v>
      </c>
      <c r="F18" s="59"/>
    </row>
    <row r="19" spans="1:6" x14ac:dyDescent="0.25">
      <c r="A19" s="63">
        <v>1</v>
      </c>
      <c r="B19" s="63"/>
      <c r="C19" s="68">
        <v>100</v>
      </c>
      <c r="E19" s="59" t="s">
        <v>51</v>
      </c>
      <c r="F19" s="59"/>
    </row>
    <row r="20" spans="1:6" x14ac:dyDescent="0.25">
      <c r="A20" s="63"/>
      <c r="B20" s="63"/>
      <c r="C20" s="67"/>
      <c r="E20" s="59" t="s">
        <v>52</v>
      </c>
    </row>
    <row r="21" spans="1:6" x14ac:dyDescent="0.25">
      <c r="A21" s="63"/>
      <c r="B21" s="63"/>
      <c r="C21" s="67"/>
      <c r="E21" s="59" t="s">
        <v>53</v>
      </c>
    </row>
    <row r="22" spans="1:6" x14ac:dyDescent="0.25">
      <c r="A22" s="63"/>
      <c r="B22" s="63"/>
      <c r="C22" s="67"/>
      <c r="E22" s="59" t="s">
        <v>411</v>
      </c>
    </row>
    <row r="23" spans="1:6" x14ac:dyDescent="0.25">
      <c r="A23" s="63"/>
      <c r="B23" s="63"/>
      <c r="C23" s="67"/>
      <c r="E23" s="59"/>
    </row>
    <row r="24" spans="1:6" x14ac:dyDescent="0.25">
      <c r="A24" s="63"/>
      <c r="B24" s="63"/>
      <c r="C24" s="67"/>
    </row>
    <row r="25" spans="1:6" x14ac:dyDescent="0.25">
      <c r="A25" s="63"/>
      <c r="B25" s="63"/>
      <c r="C25" s="67"/>
    </row>
    <row r="26" spans="1:6" x14ac:dyDescent="0.25">
      <c r="A26" s="63"/>
      <c r="B26" s="63"/>
      <c r="C26" s="212"/>
    </row>
    <row r="27" spans="1:6" ht="15.75" x14ac:dyDescent="0.25">
      <c r="A27" s="63"/>
      <c r="B27" s="63"/>
      <c r="C27" s="34"/>
      <c r="E27" s="42"/>
    </row>
    <row r="28" spans="1:6" ht="15.75" x14ac:dyDescent="0.25">
      <c r="A28" s="63"/>
      <c r="B28" s="63"/>
      <c r="C28" s="34"/>
      <c r="E28" s="42"/>
    </row>
    <row r="29" spans="1:6" ht="15.75" x14ac:dyDescent="0.25">
      <c r="A29" s="63"/>
      <c r="B29" s="63"/>
      <c r="C29" s="34"/>
      <c r="E29" s="42"/>
    </row>
    <row r="30" spans="1:6" ht="15.75" x14ac:dyDescent="0.25">
      <c r="A30" s="63"/>
      <c r="B30" s="63"/>
      <c r="C30" s="34"/>
      <c r="E30" s="42"/>
    </row>
    <row r="31" spans="1:6" ht="15.75" x14ac:dyDescent="0.25">
      <c r="A31" s="63"/>
      <c r="B31" s="63"/>
      <c r="C31" s="34"/>
      <c r="E31" s="42"/>
    </row>
    <row r="32" spans="1:6" x14ac:dyDescent="0.25">
      <c r="A32" s="63"/>
      <c r="B32" s="63"/>
      <c r="C32" s="34"/>
    </row>
    <row r="33" spans="1:5" x14ac:dyDescent="0.25">
      <c r="A33" s="63"/>
      <c r="B33" s="63"/>
      <c r="C33" s="212"/>
    </row>
    <row r="34" spans="1:5" x14ac:dyDescent="0.25">
      <c r="A34" s="63"/>
      <c r="B34" s="63"/>
      <c r="C34" s="34"/>
    </row>
    <row r="35" spans="1:5" x14ac:dyDescent="0.25">
      <c r="A35" s="63"/>
      <c r="B35" s="63"/>
      <c r="C35" s="34"/>
    </row>
    <row r="36" spans="1:5" x14ac:dyDescent="0.25">
      <c r="A36" s="63"/>
      <c r="B36" s="63"/>
      <c r="C36" s="34"/>
    </row>
    <row r="37" spans="1:5" x14ac:dyDescent="0.25">
      <c r="A37" s="63"/>
      <c r="B37" s="63"/>
      <c r="C37" s="63"/>
    </row>
    <row r="38" spans="1:5" x14ac:dyDescent="0.25">
      <c r="A38" s="63"/>
      <c r="B38" s="63"/>
      <c r="C38" s="63"/>
    </row>
    <row r="39" spans="1:5" x14ac:dyDescent="0.25">
      <c r="A39" s="59"/>
      <c r="B39" s="62"/>
      <c r="C39" s="62">
        <f>SUM(C9:C38)</f>
        <v>1100</v>
      </c>
      <c r="D39" s="59" t="s">
        <v>56</v>
      </c>
    </row>
    <row r="40" spans="1:5" x14ac:dyDescent="0.25">
      <c r="A40" s="62">
        <f>SUM(A9:A39)</f>
        <v>11</v>
      </c>
      <c r="B40" s="59" t="s">
        <v>57</v>
      </c>
      <c r="C40" s="59"/>
    </row>
    <row r="41" spans="1:5" x14ac:dyDescent="0.25">
      <c r="A41" s="59"/>
      <c r="B41" s="62">
        <f>C39/A40</f>
        <v>100</v>
      </c>
      <c r="C41" s="59" t="s">
        <v>58</v>
      </c>
    </row>
    <row r="42" spans="1:5" x14ac:dyDescent="0.25">
      <c r="A42" s="59"/>
      <c r="B42" s="59"/>
      <c r="C42" s="59"/>
      <c r="D42" s="63">
        <v>100</v>
      </c>
      <c r="E42" s="59" t="s">
        <v>59</v>
      </c>
    </row>
    <row r="43" spans="1:5" x14ac:dyDescent="0.25">
      <c r="A43" s="59"/>
      <c r="B43" s="59"/>
      <c r="C43" s="59"/>
      <c r="D43" s="65">
        <f>B41/D42</f>
        <v>1</v>
      </c>
      <c r="E43" s="59" t="s">
        <v>60</v>
      </c>
    </row>
    <row r="45" spans="1:5" ht="15.75" x14ac:dyDescent="0.25">
      <c r="A45" s="120" t="s">
        <v>198</v>
      </c>
    </row>
  </sheetData>
  <mergeCells count="1">
    <mergeCell ref="I1:J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topLeftCell="A52" workbookViewId="0">
      <selection activeCell="L59" sqref="L59"/>
    </sheetView>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433</v>
      </c>
      <c r="B1" s="59"/>
      <c r="C1" s="59"/>
    </row>
    <row r="2" spans="1:10" x14ac:dyDescent="0.25">
      <c r="A2" s="59"/>
      <c r="B2" s="63">
        <v>2.1</v>
      </c>
      <c r="C2" s="59" t="s">
        <v>34</v>
      </c>
      <c r="D2" s="398" t="s">
        <v>463</v>
      </c>
    </row>
    <row r="3" spans="1:10" ht="15" customHeight="1" x14ac:dyDescent="0.25">
      <c r="A3" s="59"/>
      <c r="B3" s="63" t="s">
        <v>73</v>
      </c>
      <c r="C3" s="59" t="s">
        <v>36</v>
      </c>
      <c r="D3" s="398" t="s">
        <v>516</v>
      </c>
    </row>
    <row r="4" spans="1:10" ht="15" customHeight="1" x14ac:dyDescent="0.25">
      <c r="A4" s="59"/>
      <c r="B4" s="36" t="s">
        <v>37</v>
      </c>
      <c r="C4" s="59"/>
      <c r="D4" s="37" t="s">
        <v>472</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428</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v>1</v>
      </c>
      <c r="B9" s="63"/>
      <c r="C9" s="34">
        <v>250</v>
      </c>
      <c r="E9" s="59" t="s">
        <v>42</v>
      </c>
      <c r="F9" s="59"/>
    </row>
    <row r="10" spans="1:10" x14ac:dyDescent="0.25">
      <c r="A10" s="63">
        <v>1</v>
      </c>
      <c r="B10" s="63"/>
      <c r="C10" s="34">
        <v>225</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200</v>
      </c>
      <c r="E14" s="59" t="s">
        <v>46</v>
      </c>
      <c r="F14" s="59"/>
    </row>
    <row r="15" spans="1:10" x14ac:dyDescent="0.25">
      <c r="A15" s="63">
        <v>1</v>
      </c>
      <c r="B15" s="63"/>
      <c r="C15" s="34">
        <v>225</v>
      </c>
      <c r="E15" s="59" t="s">
        <v>47</v>
      </c>
      <c r="F15" s="59"/>
    </row>
    <row r="16" spans="1:10" x14ac:dyDescent="0.25">
      <c r="A16" s="63">
        <v>1</v>
      </c>
      <c r="B16" s="63"/>
      <c r="C16" s="34">
        <v>200</v>
      </c>
      <c r="E16" s="59" t="s">
        <v>48</v>
      </c>
      <c r="F16" s="59"/>
    </row>
    <row r="17" spans="1:6" x14ac:dyDescent="0.25">
      <c r="A17" s="63">
        <v>1</v>
      </c>
      <c r="B17" s="63"/>
      <c r="C17" s="34">
        <v>200</v>
      </c>
      <c r="E17" s="59" t="s">
        <v>49</v>
      </c>
      <c r="F17" s="59"/>
    </row>
    <row r="18" spans="1:6" x14ac:dyDescent="0.25">
      <c r="A18" s="63">
        <v>1</v>
      </c>
      <c r="B18" s="63"/>
      <c r="C18" s="34">
        <v>200</v>
      </c>
      <c r="E18" s="59" t="s">
        <v>50</v>
      </c>
      <c r="F18" s="59"/>
    </row>
    <row r="19" spans="1:6" x14ac:dyDescent="0.25">
      <c r="A19" s="63">
        <v>1</v>
      </c>
      <c r="B19" s="63"/>
      <c r="C19" s="34">
        <v>200</v>
      </c>
      <c r="E19" s="59" t="s">
        <v>51</v>
      </c>
      <c r="F19" s="59"/>
    </row>
    <row r="20" spans="1:6" x14ac:dyDescent="0.25">
      <c r="A20" s="63">
        <v>1</v>
      </c>
      <c r="B20" s="63"/>
      <c r="C20" s="34">
        <v>225</v>
      </c>
      <c r="E20" s="59" t="s">
        <v>52</v>
      </c>
    </row>
    <row r="21" spans="1:6" x14ac:dyDescent="0.25">
      <c r="A21" s="63">
        <v>1</v>
      </c>
      <c r="B21" s="63"/>
      <c r="C21" s="34">
        <v>250</v>
      </c>
      <c r="E21" s="59" t="s">
        <v>53</v>
      </c>
    </row>
    <row r="22" spans="1:6" x14ac:dyDescent="0.25">
      <c r="A22" s="63">
        <v>1</v>
      </c>
      <c r="B22" s="63"/>
      <c r="C22" s="34">
        <v>125</v>
      </c>
    </row>
    <row r="23" spans="1:6" x14ac:dyDescent="0.25">
      <c r="A23" s="63"/>
      <c r="B23" s="63"/>
      <c r="C23" s="34"/>
      <c r="E23" s="59" t="s">
        <v>54</v>
      </c>
    </row>
    <row r="24" spans="1:6" x14ac:dyDescent="0.25">
      <c r="A24" s="63"/>
      <c r="B24" s="63"/>
      <c r="C24" s="34"/>
      <c r="E24" s="59" t="s">
        <v>422</v>
      </c>
    </row>
    <row r="25" spans="1:6" x14ac:dyDescent="0.25">
      <c r="A25" s="63"/>
      <c r="B25" s="63"/>
      <c r="C25" s="34"/>
    </row>
    <row r="26" spans="1:6" x14ac:dyDescent="0.25">
      <c r="A26" s="63"/>
      <c r="B26" s="63"/>
      <c r="C26" s="34"/>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3050</v>
      </c>
      <c r="D39" s="59" t="s">
        <v>56</v>
      </c>
    </row>
    <row r="40" spans="1:5" x14ac:dyDescent="0.25">
      <c r="A40" s="62">
        <f>SUM(A9:A38)</f>
        <v>14</v>
      </c>
      <c r="B40" s="59" t="s">
        <v>57</v>
      </c>
      <c r="C40" s="59"/>
    </row>
    <row r="41" spans="1:5" x14ac:dyDescent="0.25">
      <c r="A41" s="59"/>
      <c r="B41" s="62">
        <f>C39/A40</f>
        <v>217.85714285714286</v>
      </c>
      <c r="C41" s="59" t="s">
        <v>58</v>
      </c>
    </row>
    <row r="42" spans="1:5" x14ac:dyDescent="0.25">
      <c r="A42" s="59"/>
      <c r="B42" s="59"/>
      <c r="C42" s="59"/>
      <c r="D42" s="63">
        <v>250</v>
      </c>
      <c r="E42" s="59" t="s">
        <v>59</v>
      </c>
    </row>
    <row r="43" spans="1:5" x14ac:dyDescent="0.25">
      <c r="A43" s="59"/>
      <c r="B43" s="59"/>
      <c r="C43" s="59"/>
      <c r="D43" s="65">
        <f>B41/D42</f>
        <v>0.87142857142857144</v>
      </c>
      <c r="E43" s="59" t="s">
        <v>60</v>
      </c>
    </row>
    <row r="44" spans="1:5" x14ac:dyDescent="0.25">
      <c r="A44" s="59"/>
      <c r="B44" s="59"/>
      <c r="C44" s="59"/>
    </row>
    <row r="45" spans="1:5" x14ac:dyDescent="0.25">
      <c r="A45" s="59"/>
      <c r="B45" s="59"/>
      <c r="C45" s="59"/>
    </row>
    <row r="46" spans="1:5" ht="15.75" x14ac:dyDescent="0.25">
      <c r="A46" s="120" t="s">
        <v>140</v>
      </c>
    </row>
    <row r="47" spans="1:5" ht="15.75" x14ac:dyDescent="0.25">
      <c r="A47" s="121"/>
    </row>
    <row r="48" spans="1:5" ht="15.75" x14ac:dyDescent="0.25">
      <c r="A48" s="122"/>
    </row>
    <row r="49" spans="1:10" ht="15.75" x14ac:dyDescent="0.25">
      <c r="A49" s="456"/>
      <c r="B49" s="456"/>
      <c r="C49" s="456"/>
      <c r="D49" s="456"/>
      <c r="E49" s="456"/>
      <c r="F49" s="456"/>
      <c r="G49" s="456"/>
      <c r="H49" s="456"/>
      <c r="I49" s="456"/>
    </row>
    <row r="50" spans="1:10" ht="15.75" x14ac:dyDescent="0.25">
      <c r="A50" s="123"/>
    </row>
    <row r="51" spans="1:10" ht="57.75" customHeight="1" x14ac:dyDescent="0.25">
      <c r="A51" s="456"/>
      <c r="B51" s="456"/>
      <c r="C51" s="456"/>
      <c r="D51" s="456"/>
      <c r="E51" s="456"/>
      <c r="F51" s="456"/>
      <c r="G51" s="456"/>
      <c r="H51" s="456"/>
      <c r="I51" s="456"/>
    </row>
    <row r="52" spans="1:10" ht="15.75" x14ac:dyDescent="0.25">
      <c r="A52" s="123"/>
    </row>
    <row r="53" spans="1:10" ht="77.25" customHeight="1" x14ac:dyDescent="0.25">
      <c r="A53" s="456"/>
      <c r="B53" s="456"/>
      <c r="C53" s="456"/>
      <c r="D53" s="456"/>
      <c r="E53" s="456"/>
      <c r="F53" s="456"/>
      <c r="G53" s="456"/>
      <c r="H53" s="456"/>
      <c r="I53" s="456"/>
    </row>
    <row r="54" spans="1:10" ht="15.75" x14ac:dyDescent="0.25">
      <c r="A54" s="121"/>
    </row>
    <row r="55" spans="1:10" ht="39" customHeight="1" x14ac:dyDescent="0.25">
      <c r="A55" s="457"/>
      <c r="B55" s="457"/>
      <c r="C55" s="457"/>
      <c r="D55" s="457"/>
      <c r="E55" s="457"/>
      <c r="F55" s="457"/>
      <c r="G55" s="457"/>
      <c r="H55" s="457"/>
      <c r="I55" s="457"/>
      <c r="J55" s="127"/>
    </row>
    <row r="56" spans="1:10" ht="15.75" x14ac:dyDescent="0.25">
      <c r="A56" s="121"/>
    </row>
    <row r="57" spans="1:10" ht="30.75" customHeight="1" x14ac:dyDescent="0.25">
      <c r="A57" s="457"/>
      <c r="B57" s="457"/>
      <c r="C57" s="457"/>
      <c r="D57" s="457"/>
      <c r="E57" s="457"/>
      <c r="F57" s="457"/>
      <c r="G57" s="457"/>
      <c r="H57" s="457"/>
      <c r="I57" s="457"/>
      <c r="J57" s="127"/>
    </row>
    <row r="58" spans="1:10" ht="15.75" x14ac:dyDescent="0.25">
      <c r="A58" s="121"/>
    </row>
    <row r="59" spans="1:10" ht="33" customHeight="1" x14ac:dyDescent="0.25">
      <c r="A59" s="457"/>
      <c r="B59" s="457"/>
      <c r="C59" s="457"/>
      <c r="D59" s="457"/>
      <c r="E59" s="457"/>
      <c r="F59" s="457"/>
      <c r="G59" s="457"/>
      <c r="H59" s="457"/>
      <c r="I59" s="457"/>
      <c r="J59" s="127"/>
    </row>
    <row r="60" spans="1:10" ht="15.75" x14ac:dyDescent="0.25">
      <c r="A60" s="123"/>
    </row>
    <row r="61" spans="1:10" ht="15.75" x14ac:dyDescent="0.25">
      <c r="A61" s="123"/>
    </row>
    <row r="62" spans="1:10" ht="15.75" x14ac:dyDescent="0.25">
      <c r="A62" s="121"/>
    </row>
    <row r="63" spans="1:10" ht="15.75" x14ac:dyDescent="0.25">
      <c r="A63" s="124"/>
      <c r="H63" s="125"/>
    </row>
    <row r="64" spans="1:10" ht="15.75" x14ac:dyDescent="0.25">
      <c r="A64" s="124"/>
      <c r="H64" s="125"/>
    </row>
    <row r="65" spans="1:10" ht="15.75" x14ac:dyDescent="0.25">
      <c r="A65" s="124"/>
      <c r="H65" s="125"/>
    </row>
    <row r="66" spans="1:10" ht="15.75" x14ac:dyDescent="0.25">
      <c r="A66" s="124"/>
      <c r="H66" s="125"/>
    </row>
    <row r="67" spans="1:10" ht="15.75" x14ac:dyDescent="0.25">
      <c r="A67" s="124"/>
      <c r="H67" s="125"/>
    </row>
    <row r="68" spans="1:10" ht="15.75" x14ac:dyDescent="0.25">
      <c r="A68" s="126"/>
      <c r="H68" s="126"/>
      <c r="J68" s="126"/>
    </row>
    <row r="69" spans="1:10" ht="15.75" x14ac:dyDescent="0.25">
      <c r="A69" s="125"/>
    </row>
    <row r="70" spans="1:10" ht="18.75" x14ac:dyDescent="0.25">
      <c r="A70" s="128"/>
    </row>
    <row r="71" spans="1:10" ht="15.75" x14ac:dyDescent="0.25">
      <c r="A71" s="122"/>
    </row>
  </sheetData>
  <mergeCells count="6">
    <mergeCell ref="A59:I59"/>
    <mergeCell ref="A49:I49"/>
    <mergeCell ref="A51:I51"/>
    <mergeCell ref="A53:I53"/>
    <mergeCell ref="A55:I55"/>
    <mergeCell ref="A57:I57"/>
  </mergeCells>
  <pageMargins left="0.7" right="0.7" top="0.75" bottom="0.75" header="0.3" footer="0.3"/>
  <pageSetup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J45"/>
  <sheetViews>
    <sheetView topLeftCell="A40" workbookViewId="0"/>
  </sheetViews>
  <sheetFormatPr defaultRowHeight="15" x14ac:dyDescent="0.25"/>
  <cols>
    <col min="3" max="3" width="10.7109375" customWidth="1"/>
  </cols>
  <sheetData>
    <row r="1" spans="1:10" ht="21" x14ac:dyDescent="0.35">
      <c r="A1" s="61" t="s">
        <v>33</v>
      </c>
      <c r="B1" s="59"/>
      <c r="C1" s="59"/>
      <c r="D1" s="57"/>
      <c r="E1" s="57"/>
      <c r="F1" s="57"/>
      <c r="G1" s="57"/>
      <c r="H1" s="57"/>
      <c r="I1" s="497" t="s">
        <v>65</v>
      </c>
      <c r="J1" s="497"/>
    </row>
    <row r="2" spans="1:10" x14ac:dyDescent="0.25">
      <c r="A2" s="59"/>
      <c r="B2" s="63">
        <v>13.1</v>
      </c>
      <c r="C2" s="59" t="s">
        <v>34</v>
      </c>
      <c r="D2" s="57" t="s">
        <v>454</v>
      </c>
      <c r="E2" s="57"/>
      <c r="F2" s="57"/>
      <c r="G2" s="57"/>
      <c r="H2" s="57"/>
      <c r="I2" s="57"/>
      <c r="J2" s="57"/>
    </row>
    <row r="3" spans="1:10" x14ac:dyDescent="0.25">
      <c r="A3" s="59"/>
      <c r="B3" s="63" t="s">
        <v>310</v>
      </c>
      <c r="C3" s="59" t="s">
        <v>36</v>
      </c>
      <c r="D3" s="57" t="s">
        <v>427</v>
      </c>
      <c r="E3" s="57"/>
      <c r="F3" s="57"/>
      <c r="G3" s="57"/>
      <c r="H3" s="57"/>
      <c r="I3" s="57"/>
      <c r="J3" s="57"/>
    </row>
    <row r="4" spans="1:10" x14ac:dyDescent="0.25">
      <c r="A4" s="59"/>
      <c r="B4" s="36" t="s">
        <v>37</v>
      </c>
      <c r="C4" s="59"/>
      <c r="D4" s="37" t="s">
        <v>309</v>
      </c>
      <c r="E4" s="64"/>
      <c r="F4" s="64"/>
      <c r="G4" s="64"/>
      <c r="H4" s="64"/>
      <c r="I4" s="64"/>
      <c r="J4" s="64"/>
    </row>
    <row r="5" spans="1:10" x14ac:dyDescent="0.25">
      <c r="A5" s="59"/>
      <c r="B5" s="39"/>
      <c r="C5" s="59"/>
      <c r="D5" s="57"/>
      <c r="E5" s="57"/>
      <c r="F5" s="57"/>
      <c r="G5" s="57"/>
      <c r="H5" s="57"/>
      <c r="I5" s="57"/>
      <c r="J5" s="57"/>
    </row>
    <row r="6" spans="1:10" x14ac:dyDescent="0.25">
      <c r="A6" s="59"/>
      <c r="B6" s="59"/>
      <c r="C6" s="59"/>
      <c r="D6" s="57"/>
      <c r="E6" s="57"/>
      <c r="F6" s="37" t="s">
        <v>39</v>
      </c>
      <c r="G6" s="37"/>
      <c r="H6" s="37" t="s">
        <v>442</v>
      </c>
      <c r="I6" s="37"/>
      <c r="J6" s="37"/>
    </row>
    <row r="7" spans="1:10" ht="26.25" x14ac:dyDescent="0.25">
      <c r="A7" s="58" t="s">
        <v>31</v>
      </c>
      <c r="B7" s="58" t="s">
        <v>30</v>
      </c>
      <c r="C7" s="58" t="s">
        <v>32</v>
      </c>
      <c r="D7" s="57"/>
      <c r="E7" s="57"/>
      <c r="F7" s="57"/>
      <c r="G7" s="57"/>
      <c r="H7" s="57"/>
      <c r="I7" s="57"/>
      <c r="J7" s="57"/>
    </row>
    <row r="8" spans="1:10" x14ac:dyDescent="0.25">
      <c r="A8" s="59"/>
      <c r="B8" s="60" t="s">
        <v>41</v>
      </c>
      <c r="C8" s="60" t="s">
        <v>23</v>
      </c>
      <c r="D8" s="57"/>
      <c r="E8" s="57"/>
      <c r="F8" s="57"/>
      <c r="G8" s="57"/>
      <c r="H8" s="57"/>
      <c r="I8" s="57"/>
      <c r="J8" s="57"/>
    </row>
    <row r="9" spans="1:10" x14ac:dyDescent="0.25">
      <c r="A9" s="63">
        <v>1</v>
      </c>
      <c r="B9" s="63">
        <v>1</v>
      </c>
      <c r="C9" s="67">
        <v>100</v>
      </c>
      <c r="D9" s="57"/>
      <c r="E9" s="59" t="s">
        <v>42</v>
      </c>
      <c r="F9" s="59"/>
      <c r="G9" s="57"/>
      <c r="H9" s="57"/>
      <c r="I9" s="57"/>
      <c r="J9" s="57"/>
    </row>
    <row r="10" spans="1:10" x14ac:dyDescent="0.25">
      <c r="A10" s="63">
        <v>1</v>
      </c>
      <c r="B10" s="63">
        <v>2</v>
      </c>
      <c r="C10" s="67">
        <v>100</v>
      </c>
      <c r="D10" s="57"/>
      <c r="E10" s="59" t="s">
        <v>43</v>
      </c>
      <c r="F10" s="59"/>
      <c r="G10" s="57"/>
      <c r="H10" s="57"/>
      <c r="I10" s="57"/>
      <c r="J10" s="57"/>
    </row>
    <row r="11" spans="1:10" x14ac:dyDescent="0.25">
      <c r="A11" s="63">
        <v>1</v>
      </c>
      <c r="B11" s="63">
        <v>3</v>
      </c>
      <c r="C11" s="67">
        <v>100</v>
      </c>
      <c r="D11" s="57"/>
      <c r="E11" s="59" t="s">
        <v>44</v>
      </c>
      <c r="F11" s="59"/>
      <c r="G11" s="57"/>
      <c r="H11" s="57"/>
      <c r="I11" s="57"/>
      <c r="J11" s="57"/>
    </row>
    <row r="12" spans="1:10" x14ac:dyDescent="0.25">
      <c r="A12" s="63">
        <v>1</v>
      </c>
      <c r="B12" s="63">
        <v>4</v>
      </c>
      <c r="C12" s="67">
        <v>100</v>
      </c>
      <c r="D12" s="57"/>
      <c r="E12" s="59"/>
      <c r="F12" s="59"/>
      <c r="G12" s="57"/>
      <c r="H12" s="57"/>
      <c r="I12" s="57"/>
      <c r="J12" s="57"/>
    </row>
    <row r="13" spans="1:10" x14ac:dyDescent="0.25">
      <c r="A13" s="63">
        <v>1</v>
      </c>
      <c r="B13" s="63">
        <v>5</v>
      </c>
      <c r="C13" s="67">
        <v>100</v>
      </c>
      <c r="D13" s="57"/>
      <c r="E13" s="59" t="s">
        <v>45</v>
      </c>
      <c r="F13" s="59"/>
      <c r="G13" s="57"/>
      <c r="H13" s="57"/>
      <c r="I13" s="57"/>
      <c r="J13" s="57"/>
    </row>
    <row r="14" spans="1:10" x14ac:dyDescent="0.25">
      <c r="A14" s="63">
        <v>1</v>
      </c>
      <c r="B14" s="63">
        <v>6</v>
      </c>
      <c r="C14" s="67">
        <v>100</v>
      </c>
      <c r="D14" s="57"/>
      <c r="E14" s="59" t="s">
        <v>46</v>
      </c>
      <c r="F14" s="59"/>
      <c r="G14" s="57"/>
      <c r="H14" s="57"/>
      <c r="I14" s="57"/>
      <c r="J14" s="57"/>
    </row>
    <row r="15" spans="1:10" x14ac:dyDescent="0.25">
      <c r="A15" s="63">
        <v>1</v>
      </c>
      <c r="B15" s="63">
        <v>7</v>
      </c>
      <c r="C15" s="67">
        <v>100</v>
      </c>
      <c r="D15" s="57"/>
      <c r="E15" s="59" t="s">
        <v>47</v>
      </c>
      <c r="F15" s="59"/>
      <c r="G15" s="57"/>
      <c r="H15" s="57"/>
      <c r="I15" s="57"/>
      <c r="J15" s="57"/>
    </row>
    <row r="16" spans="1:10" x14ac:dyDescent="0.25">
      <c r="A16" s="63">
        <v>1</v>
      </c>
      <c r="B16" s="63">
        <v>8</v>
      </c>
      <c r="C16" s="67">
        <v>100</v>
      </c>
      <c r="D16" s="57"/>
      <c r="E16" s="59" t="s">
        <v>48</v>
      </c>
      <c r="F16" s="59"/>
      <c r="G16" s="57"/>
      <c r="H16" s="57"/>
      <c r="I16" s="57"/>
      <c r="J16" s="57"/>
    </row>
    <row r="17" spans="1:10" x14ac:dyDescent="0.25">
      <c r="A17" s="63">
        <v>1</v>
      </c>
      <c r="B17" s="63">
        <v>9</v>
      </c>
      <c r="C17" s="67">
        <v>100</v>
      </c>
      <c r="D17" s="57"/>
      <c r="E17" s="59" t="s">
        <v>49</v>
      </c>
      <c r="F17" s="59"/>
      <c r="G17" s="57"/>
      <c r="H17" s="57"/>
      <c r="I17" s="57"/>
      <c r="J17" s="57"/>
    </row>
    <row r="18" spans="1:10" x14ac:dyDescent="0.25">
      <c r="A18" s="63">
        <v>1</v>
      </c>
      <c r="B18" s="63">
        <v>10</v>
      </c>
      <c r="C18" s="213">
        <v>100</v>
      </c>
      <c r="D18" s="57"/>
      <c r="E18" s="59" t="s">
        <v>50</v>
      </c>
      <c r="F18" s="59"/>
      <c r="G18" s="57"/>
      <c r="H18" s="57"/>
      <c r="I18" s="57"/>
      <c r="J18" s="57"/>
    </row>
    <row r="19" spans="1:10" x14ac:dyDescent="0.25">
      <c r="A19" s="63"/>
      <c r="B19" s="63"/>
      <c r="C19" s="67"/>
      <c r="D19" s="57"/>
      <c r="E19" s="59" t="s">
        <v>51</v>
      </c>
      <c r="F19" s="59"/>
      <c r="G19" s="57"/>
      <c r="H19" s="57"/>
      <c r="I19" s="57"/>
      <c r="J19" s="57"/>
    </row>
    <row r="20" spans="1:10" x14ac:dyDescent="0.25">
      <c r="A20" s="63"/>
      <c r="B20" s="63"/>
      <c r="C20" s="67"/>
      <c r="D20" s="57"/>
      <c r="E20" s="59" t="s">
        <v>52</v>
      </c>
      <c r="F20" s="57"/>
      <c r="G20" s="57"/>
      <c r="H20" s="57"/>
      <c r="I20" s="57"/>
      <c r="J20" s="57"/>
    </row>
    <row r="21" spans="1:10" x14ac:dyDescent="0.25">
      <c r="A21" s="63"/>
      <c r="B21" s="63"/>
      <c r="C21" s="67"/>
      <c r="D21" s="57"/>
      <c r="E21" s="59" t="s">
        <v>53</v>
      </c>
      <c r="F21" s="57"/>
      <c r="G21" s="57"/>
      <c r="H21" s="57"/>
      <c r="I21" s="57"/>
      <c r="J21" s="57"/>
    </row>
    <row r="22" spans="1:10" x14ac:dyDescent="0.25">
      <c r="A22" s="63"/>
      <c r="B22" s="63"/>
      <c r="C22" s="67"/>
      <c r="D22" s="57"/>
      <c r="E22" s="59" t="s">
        <v>411</v>
      </c>
      <c r="F22" s="57"/>
      <c r="G22" s="57"/>
      <c r="H22" s="57"/>
      <c r="I22" s="57"/>
      <c r="J22" s="57"/>
    </row>
    <row r="23" spans="1:10" x14ac:dyDescent="0.25">
      <c r="A23" s="63"/>
      <c r="B23" s="63"/>
      <c r="C23" s="67"/>
      <c r="D23" s="57"/>
      <c r="E23" s="59"/>
      <c r="F23" s="57"/>
      <c r="G23" s="57"/>
      <c r="H23" s="57"/>
      <c r="I23" s="57"/>
      <c r="J23" s="57"/>
    </row>
    <row r="24" spans="1:10" x14ac:dyDescent="0.25">
      <c r="A24" s="63"/>
      <c r="B24" s="63"/>
      <c r="C24" s="67"/>
      <c r="D24" s="57"/>
      <c r="E24" s="57"/>
      <c r="F24" s="57"/>
      <c r="G24" s="57"/>
      <c r="H24" s="57"/>
      <c r="I24" s="57"/>
      <c r="J24" s="57"/>
    </row>
    <row r="25" spans="1:10" x14ac:dyDescent="0.25">
      <c r="A25" s="63"/>
      <c r="B25" s="63"/>
      <c r="C25" s="67"/>
      <c r="D25" s="57"/>
      <c r="E25" s="57"/>
      <c r="F25" s="57"/>
      <c r="G25" s="57"/>
      <c r="H25" s="57"/>
      <c r="I25" s="57"/>
      <c r="J25" s="57"/>
    </row>
    <row r="26" spans="1:10" x14ac:dyDescent="0.25">
      <c r="A26" s="63"/>
      <c r="B26" s="63"/>
      <c r="C26" s="212"/>
      <c r="D26" s="57"/>
      <c r="E26" s="57"/>
      <c r="F26" s="57"/>
      <c r="G26" s="57"/>
      <c r="H26" s="57"/>
      <c r="I26" s="57"/>
      <c r="J26" s="57"/>
    </row>
    <row r="27" spans="1:10" ht="15.75" x14ac:dyDescent="0.25">
      <c r="A27" s="63"/>
      <c r="B27" s="63"/>
      <c r="C27" s="34"/>
      <c r="D27" s="57"/>
      <c r="E27" s="42"/>
      <c r="F27" s="57"/>
      <c r="G27" s="57"/>
      <c r="H27" s="57"/>
      <c r="I27" s="57"/>
      <c r="J27" s="57"/>
    </row>
    <row r="28" spans="1:10" ht="15.75" x14ac:dyDescent="0.25">
      <c r="A28" s="63"/>
      <c r="B28" s="63"/>
      <c r="C28" s="34"/>
      <c r="D28" s="57"/>
      <c r="E28" s="42"/>
      <c r="F28" s="57"/>
      <c r="G28" s="57"/>
      <c r="H28" s="57"/>
      <c r="I28" s="57"/>
      <c r="J28" s="57"/>
    </row>
    <row r="29" spans="1:10" ht="15.75" x14ac:dyDescent="0.25">
      <c r="A29" s="63"/>
      <c r="B29" s="63"/>
      <c r="C29" s="34"/>
      <c r="D29" s="57"/>
      <c r="E29" s="42"/>
      <c r="F29" s="57"/>
      <c r="G29" s="57"/>
      <c r="H29" s="57"/>
      <c r="I29" s="57"/>
      <c r="J29" s="57"/>
    </row>
    <row r="30" spans="1:10" ht="15.75" x14ac:dyDescent="0.25">
      <c r="A30" s="63"/>
      <c r="B30" s="63"/>
      <c r="C30" s="34"/>
      <c r="D30" s="57"/>
      <c r="E30" s="42"/>
      <c r="F30" s="57"/>
      <c r="G30" s="57"/>
      <c r="H30" s="57"/>
      <c r="I30" s="57"/>
      <c r="J30" s="57"/>
    </row>
    <row r="31" spans="1:10" ht="15.75" x14ac:dyDescent="0.25">
      <c r="A31" s="63"/>
      <c r="B31" s="63"/>
      <c r="C31" s="34"/>
      <c r="D31" s="57"/>
      <c r="E31" s="42"/>
      <c r="F31" s="57"/>
      <c r="G31" s="57"/>
      <c r="H31" s="57"/>
      <c r="I31" s="57"/>
      <c r="J31" s="57"/>
    </row>
    <row r="32" spans="1:10" x14ac:dyDescent="0.25">
      <c r="A32" s="63"/>
      <c r="B32" s="63"/>
      <c r="C32" s="34"/>
      <c r="D32" s="57"/>
      <c r="E32" s="57"/>
      <c r="F32" s="57"/>
      <c r="G32" s="57"/>
      <c r="H32" s="57"/>
      <c r="I32" s="57"/>
      <c r="J32" s="57"/>
    </row>
    <row r="33" spans="1:10" x14ac:dyDescent="0.25">
      <c r="A33" s="63"/>
      <c r="B33" s="63"/>
      <c r="C33" s="212"/>
      <c r="D33" s="57"/>
      <c r="E33" s="57"/>
      <c r="F33" s="57"/>
      <c r="G33" s="57"/>
      <c r="H33" s="57"/>
      <c r="I33" s="57"/>
      <c r="J33" s="57"/>
    </row>
    <row r="34" spans="1:10" x14ac:dyDescent="0.25">
      <c r="A34" s="63"/>
      <c r="B34" s="63"/>
      <c r="C34" s="34"/>
      <c r="D34" s="57"/>
      <c r="E34" s="57"/>
      <c r="F34" s="57"/>
      <c r="G34" s="57"/>
      <c r="H34" s="57"/>
      <c r="I34" s="57"/>
      <c r="J34" s="57"/>
    </row>
    <row r="35" spans="1:10" x14ac:dyDescent="0.25">
      <c r="A35" s="63"/>
      <c r="B35" s="63"/>
      <c r="C35" s="34"/>
      <c r="D35" s="57"/>
      <c r="E35" s="57"/>
      <c r="F35" s="57"/>
      <c r="G35" s="57"/>
      <c r="H35" s="57"/>
      <c r="I35" s="57"/>
      <c r="J35" s="57"/>
    </row>
    <row r="36" spans="1:10" x14ac:dyDescent="0.25">
      <c r="A36" s="63"/>
      <c r="B36" s="63"/>
      <c r="C36" s="34"/>
      <c r="D36" s="57"/>
      <c r="E36" s="57"/>
      <c r="F36" s="57"/>
      <c r="G36" s="57"/>
      <c r="H36" s="57"/>
      <c r="I36" s="57"/>
      <c r="J36" s="57"/>
    </row>
    <row r="37" spans="1:10" x14ac:dyDescent="0.25">
      <c r="A37" s="63"/>
      <c r="B37" s="63"/>
      <c r="C37" s="63"/>
      <c r="D37" s="57"/>
      <c r="E37" s="57"/>
      <c r="F37" s="57"/>
      <c r="G37" s="57"/>
      <c r="H37" s="57"/>
      <c r="I37" s="57"/>
      <c r="J37" s="57"/>
    </row>
    <row r="38" spans="1:10" x14ac:dyDescent="0.25">
      <c r="A38" s="63"/>
      <c r="B38" s="63"/>
      <c r="C38" s="63"/>
      <c r="D38" s="57"/>
      <c r="E38" s="57"/>
      <c r="F38" s="57"/>
      <c r="G38" s="57"/>
      <c r="H38" s="57"/>
      <c r="I38" s="57"/>
      <c r="J38" s="57"/>
    </row>
    <row r="39" spans="1:10" x14ac:dyDescent="0.25">
      <c r="A39" s="59"/>
      <c r="B39" s="62"/>
      <c r="C39" s="62">
        <f>SUM(C9:C38)</f>
        <v>1000</v>
      </c>
      <c r="D39" s="59" t="s">
        <v>56</v>
      </c>
      <c r="E39" s="57"/>
      <c r="F39" s="57"/>
      <c r="G39" s="57"/>
      <c r="H39" s="57"/>
      <c r="I39" s="57"/>
      <c r="J39" s="57"/>
    </row>
    <row r="40" spans="1:10" x14ac:dyDescent="0.25">
      <c r="A40" s="62">
        <f>SUM(A9:A39)</f>
        <v>10</v>
      </c>
      <c r="B40" s="59" t="s">
        <v>57</v>
      </c>
      <c r="C40" s="59"/>
      <c r="D40" s="57"/>
      <c r="E40" s="57"/>
      <c r="F40" s="57"/>
      <c r="G40" s="57"/>
      <c r="H40" s="57"/>
      <c r="I40" s="57"/>
      <c r="J40" s="57"/>
    </row>
    <row r="41" spans="1:10" x14ac:dyDescent="0.25">
      <c r="A41" s="59"/>
      <c r="B41" s="62">
        <f>C39/A40</f>
        <v>100</v>
      </c>
      <c r="C41" s="59" t="s">
        <v>58</v>
      </c>
      <c r="D41" s="57"/>
      <c r="E41" s="57"/>
      <c r="F41" s="57"/>
      <c r="G41" s="57"/>
      <c r="H41" s="57"/>
      <c r="I41" s="57"/>
      <c r="J41" s="57"/>
    </row>
    <row r="42" spans="1:10" x14ac:dyDescent="0.25">
      <c r="A42" s="59"/>
      <c r="B42" s="59"/>
      <c r="C42" s="59"/>
      <c r="D42" s="63">
        <v>100</v>
      </c>
      <c r="E42" s="59" t="s">
        <v>59</v>
      </c>
      <c r="F42" s="57"/>
      <c r="G42" s="57"/>
      <c r="H42" s="57"/>
      <c r="I42" s="57"/>
      <c r="J42" s="57"/>
    </row>
    <row r="43" spans="1:10" x14ac:dyDescent="0.25">
      <c r="A43" s="59"/>
      <c r="B43" s="59"/>
      <c r="C43" s="59"/>
      <c r="D43" s="65">
        <f>B41/D42</f>
        <v>1</v>
      </c>
      <c r="E43" s="59" t="s">
        <v>60</v>
      </c>
      <c r="F43" s="57"/>
      <c r="G43" s="57"/>
      <c r="H43" s="57"/>
      <c r="I43" s="57"/>
      <c r="J43" s="57"/>
    </row>
    <row r="45" spans="1:10" ht="15.75" x14ac:dyDescent="0.25">
      <c r="A45" s="120" t="s">
        <v>198</v>
      </c>
    </row>
  </sheetData>
  <mergeCells count="1">
    <mergeCell ref="I1:J1"/>
  </mergeCells>
  <pageMargins left="0.7" right="0.7" top="0.75" bottom="0.75" header="0.3" footer="0.3"/>
  <pageSetup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10"/>
  <sheetViews>
    <sheetView workbookViewId="0">
      <selection activeCell="D13" sqref="D13"/>
    </sheetView>
  </sheetViews>
  <sheetFormatPr defaultColWidth="9.140625" defaultRowHeight="15" x14ac:dyDescent="0.25"/>
  <cols>
    <col min="1" max="16384" width="9.140625" style="57"/>
  </cols>
  <sheetData>
    <row r="1" spans="1:9" ht="15.75" x14ac:dyDescent="0.25">
      <c r="A1" s="120" t="s">
        <v>198</v>
      </c>
    </row>
    <row r="2" spans="1:9" ht="15.75" x14ac:dyDescent="0.25">
      <c r="A2" s="122"/>
    </row>
    <row r="3" spans="1:9" ht="17.25" customHeight="1" x14ac:dyDescent="0.25">
      <c r="A3" s="457" t="s">
        <v>199</v>
      </c>
      <c r="B3" s="457"/>
      <c r="C3" s="457"/>
      <c r="D3" s="457"/>
      <c r="E3" s="457"/>
      <c r="F3" s="457"/>
      <c r="G3" s="457"/>
      <c r="H3" s="457"/>
      <c r="I3" s="457"/>
    </row>
    <row r="4" spans="1:9" ht="15.75" x14ac:dyDescent="0.25">
      <c r="A4" s="122"/>
    </row>
    <row r="5" spans="1:9" ht="50.25" customHeight="1" x14ac:dyDescent="0.25">
      <c r="A5" s="456" t="s">
        <v>200</v>
      </c>
      <c r="B5" s="456"/>
      <c r="C5" s="456"/>
      <c r="D5" s="456"/>
      <c r="E5" s="456"/>
      <c r="F5" s="456"/>
      <c r="G5" s="456"/>
      <c r="H5" s="456"/>
      <c r="I5" s="456"/>
    </row>
    <row r="6" spans="1:9" ht="15.75" x14ac:dyDescent="0.25">
      <c r="A6" s="121"/>
    </row>
    <row r="7" spans="1:9" ht="50.25" customHeight="1" x14ac:dyDescent="0.25">
      <c r="A7" s="457" t="s">
        <v>201</v>
      </c>
      <c r="B7" s="457"/>
      <c r="C7" s="457"/>
      <c r="D7" s="457"/>
      <c r="E7" s="457"/>
      <c r="F7" s="457"/>
      <c r="G7" s="457"/>
      <c r="H7" s="457"/>
      <c r="I7" s="457"/>
    </row>
    <row r="9" spans="1:9" ht="15.75" x14ac:dyDescent="0.25">
      <c r="A9" s="118" t="s">
        <v>132</v>
      </c>
    </row>
    <row r="10" spans="1:9" ht="15.75" x14ac:dyDescent="0.25">
      <c r="A10" s="120" t="s">
        <v>198</v>
      </c>
    </row>
  </sheetData>
  <mergeCells count="3">
    <mergeCell ref="A3:I3"/>
    <mergeCell ref="A5:I5"/>
    <mergeCell ref="A7:I7"/>
  </mergeCells>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43" zoomScaleNormal="100" workbookViewId="0">
      <selection activeCell="M55" sqref="M55"/>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92</v>
      </c>
    </row>
    <row r="2" spans="1:10" x14ac:dyDescent="0.25">
      <c r="B2" s="63">
        <v>13.2</v>
      </c>
      <c r="C2" s="59" t="s">
        <v>34</v>
      </c>
      <c r="D2" s="398" t="s">
        <v>490</v>
      </c>
    </row>
    <row r="3" spans="1:10" x14ac:dyDescent="0.25">
      <c r="B3" s="63" t="s">
        <v>73</v>
      </c>
      <c r="C3" s="59" t="s">
        <v>36</v>
      </c>
      <c r="D3" s="398" t="s">
        <v>567</v>
      </c>
      <c r="E3" s="57" t="s">
        <v>86</v>
      </c>
    </row>
    <row r="4" spans="1:10" x14ac:dyDescent="0.25">
      <c r="B4" s="36" t="s">
        <v>37</v>
      </c>
      <c r="D4" s="37" t="s">
        <v>472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203">
        <v>1</v>
      </c>
      <c r="B9" s="63"/>
      <c r="C9" s="81">
        <v>50</v>
      </c>
      <c r="E9" s="59" t="s">
        <v>42</v>
      </c>
      <c r="F9" s="59"/>
    </row>
    <row r="10" spans="1:10" x14ac:dyDescent="0.25">
      <c r="A10" s="203">
        <v>1</v>
      </c>
      <c r="B10" s="63"/>
      <c r="C10" s="81">
        <v>50</v>
      </c>
      <c r="E10" s="59" t="s">
        <v>43</v>
      </c>
      <c r="F10" s="59"/>
    </row>
    <row r="11" spans="1:10" x14ac:dyDescent="0.25">
      <c r="A11" s="203">
        <v>1</v>
      </c>
      <c r="B11" s="63"/>
      <c r="C11" s="81">
        <v>50</v>
      </c>
      <c r="E11" s="59" t="s">
        <v>44</v>
      </c>
      <c r="F11" s="59"/>
    </row>
    <row r="12" spans="1:10" x14ac:dyDescent="0.25">
      <c r="A12" s="203">
        <v>1</v>
      </c>
      <c r="B12" s="63"/>
      <c r="C12" s="81">
        <v>50</v>
      </c>
      <c r="E12" s="59"/>
      <c r="F12" s="59"/>
    </row>
    <row r="13" spans="1:10" x14ac:dyDescent="0.25">
      <c r="A13" s="203">
        <v>1</v>
      </c>
      <c r="B13" s="63"/>
      <c r="C13" s="81">
        <v>50</v>
      </c>
      <c r="E13" s="59" t="s">
        <v>45</v>
      </c>
      <c r="F13" s="59"/>
    </row>
    <row r="14" spans="1:10" x14ac:dyDescent="0.25">
      <c r="A14" s="203">
        <v>1</v>
      </c>
      <c r="B14" s="63"/>
      <c r="C14" s="81">
        <v>50</v>
      </c>
      <c r="E14" s="59" t="s">
        <v>46</v>
      </c>
      <c r="F14" s="59"/>
    </row>
    <row r="15" spans="1:10" x14ac:dyDescent="0.25">
      <c r="A15" s="203">
        <v>1</v>
      </c>
      <c r="B15" s="63"/>
      <c r="C15" s="81">
        <v>50</v>
      </c>
      <c r="E15" s="59" t="s">
        <v>47</v>
      </c>
      <c r="F15" s="59"/>
    </row>
    <row r="16" spans="1:10" x14ac:dyDescent="0.25">
      <c r="A16" s="203">
        <v>1</v>
      </c>
      <c r="B16" s="63"/>
      <c r="C16" s="81">
        <v>50</v>
      </c>
      <c r="E16" s="59" t="s">
        <v>48</v>
      </c>
      <c r="F16" s="59"/>
    </row>
    <row r="17" spans="1:6" x14ac:dyDescent="0.25">
      <c r="A17" s="203">
        <v>1</v>
      </c>
      <c r="B17" s="63"/>
      <c r="C17" s="81">
        <v>50</v>
      </c>
      <c r="E17" s="59" t="s">
        <v>49</v>
      </c>
      <c r="F17" s="59"/>
    </row>
    <row r="18" spans="1:6" x14ac:dyDescent="0.25">
      <c r="A18" s="203">
        <v>1</v>
      </c>
      <c r="B18" s="63"/>
      <c r="C18" s="81">
        <v>0</v>
      </c>
      <c r="E18" s="59" t="s">
        <v>50</v>
      </c>
      <c r="F18" s="59"/>
    </row>
    <row r="19" spans="1:6" x14ac:dyDescent="0.25">
      <c r="A19" s="203">
        <v>1</v>
      </c>
      <c r="B19" s="63"/>
      <c r="C19" s="81">
        <v>50</v>
      </c>
      <c r="E19" s="59" t="s">
        <v>51</v>
      </c>
      <c r="F19" s="59"/>
    </row>
    <row r="20" spans="1:6" x14ac:dyDescent="0.25">
      <c r="A20" s="203">
        <v>1</v>
      </c>
      <c r="B20" s="63"/>
      <c r="C20" s="81">
        <v>50</v>
      </c>
      <c r="E20" s="59" t="s">
        <v>52</v>
      </c>
    </row>
    <row r="21" spans="1:6" x14ac:dyDescent="0.25">
      <c r="A21" s="203">
        <v>1</v>
      </c>
      <c r="B21" s="63"/>
      <c r="C21" s="81">
        <v>50</v>
      </c>
      <c r="E21" s="59" t="s">
        <v>53</v>
      </c>
    </row>
    <row r="22" spans="1:6" x14ac:dyDescent="0.25">
      <c r="A22" s="203">
        <v>1</v>
      </c>
      <c r="B22" s="63"/>
      <c r="C22" s="81">
        <v>0</v>
      </c>
      <c r="E22" s="59" t="s">
        <v>405</v>
      </c>
    </row>
    <row r="23" spans="1:6" x14ac:dyDescent="0.25">
      <c r="A23" s="63"/>
      <c r="B23" s="63"/>
      <c r="C23" s="308"/>
      <c r="E23" s="59"/>
    </row>
    <row r="24" spans="1:6" x14ac:dyDescent="0.25">
      <c r="A24" s="63"/>
      <c r="B24" s="63"/>
      <c r="C24" s="308"/>
    </row>
    <row r="25" spans="1:6" x14ac:dyDescent="0.25">
      <c r="A25" s="63"/>
      <c r="B25" s="84"/>
      <c r="C25" s="308"/>
    </row>
    <row r="26" spans="1:6" x14ac:dyDescent="0.25">
      <c r="A26" s="63"/>
      <c r="B26" s="85"/>
      <c r="C26" s="308"/>
    </row>
    <row r="27" spans="1:6" ht="15.75" x14ac:dyDescent="0.25">
      <c r="A27" s="63"/>
      <c r="B27" s="85"/>
      <c r="C27" s="308"/>
      <c r="E27" s="42"/>
    </row>
    <row r="28" spans="1:6" ht="15.75" x14ac:dyDescent="0.25">
      <c r="A28" s="63"/>
      <c r="B28" s="68" t="s">
        <v>86</v>
      </c>
      <c r="C28" s="81"/>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600</v>
      </c>
      <c r="D39" s="59" t="s">
        <v>56</v>
      </c>
    </row>
    <row r="40" spans="1:11" x14ac:dyDescent="0.25">
      <c r="A40" s="62">
        <f>SUM(A9:A38)</f>
        <v>14</v>
      </c>
      <c r="B40" s="59" t="s">
        <v>57</v>
      </c>
    </row>
    <row r="41" spans="1:11" x14ac:dyDescent="0.25">
      <c r="B41" s="62">
        <f>C39/A40</f>
        <v>42.857142857142854</v>
      </c>
      <c r="C41" s="59" t="s">
        <v>58</v>
      </c>
    </row>
    <row r="42" spans="1:11" x14ac:dyDescent="0.25">
      <c r="D42" s="63">
        <v>50</v>
      </c>
      <c r="E42" s="59" t="s">
        <v>59</v>
      </c>
    </row>
    <row r="43" spans="1:11" x14ac:dyDescent="0.25">
      <c r="D43" s="65">
        <f>B41/D42</f>
        <v>0.8571428571428571</v>
      </c>
      <c r="E43" s="59" t="s">
        <v>60</v>
      </c>
      <c r="J43" s="57" t="s">
        <v>86</v>
      </c>
    </row>
    <row r="45" spans="1:11" ht="24" customHeight="1" x14ac:dyDescent="0.25">
      <c r="A45" s="120" t="s">
        <v>198</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1"/>
  <sheetViews>
    <sheetView topLeftCell="A34" zoomScaleNormal="100" workbookViewId="0">
      <selection activeCell="J41" sqref="J41"/>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92</v>
      </c>
    </row>
    <row r="2" spans="1:10" x14ac:dyDescent="0.25">
      <c r="B2" s="63">
        <v>13.2</v>
      </c>
      <c r="C2" s="59" t="s">
        <v>34</v>
      </c>
      <c r="D2" s="352" t="s">
        <v>678</v>
      </c>
    </row>
    <row r="3" spans="1:10" x14ac:dyDescent="0.25">
      <c r="B3" s="63" t="s">
        <v>77</v>
      </c>
      <c r="C3" s="59" t="s">
        <v>36</v>
      </c>
      <c r="D3" s="352" t="s">
        <v>594</v>
      </c>
      <c r="E3" s="57" t="s">
        <v>86</v>
      </c>
    </row>
    <row r="4" spans="1:10" x14ac:dyDescent="0.25">
      <c r="B4" s="36" t="s">
        <v>37</v>
      </c>
      <c r="D4" s="37" t="s">
        <v>434</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203"/>
      <c r="B9" s="63"/>
      <c r="C9" s="81"/>
      <c r="E9" s="59" t="s">
        <v>42</v>
      </c>
      <c r="F9" s="59"/>
    </row>
    <row r="10" spans="1:10" x14ac:dyDescent="0.25">
      <c r="A10" s="203"/>
      <c r="B10" s="63"/>
      <c r="C10" s="81"/>
      <c r="E10" s="59" t="s">
        <v>43</v>
      </c>
      <c r="F10" s="59"/>
    </row>
    <row r="11" spans="1:10" x14ac:dyDescent="0.25">
      <c r="A11" s="203"/>
      <c r="B11" s="63"/>
      <c r="C11" s="81"/>
      <c r="E11" s="59" t="s">
        <v>44</v>
      </c>
      <c r="F11" s="59"/>
    </row>
    <row r="12" spans="1:10" x14ac:dyDescent="0.25">
      <c r="A12" s="203"/>
      <c r="B12" s="63"/>
      <c r="C12" s="81"/>
      <c r="E12" s="59"/>
      <c r="F12" s="59"/>
    </row>
    <row r="13" spans="1:10" x14ac:dyDescent="0.25">
      <c r="A13" s="203"/>
      <c r="B13" s="63"/>
      <c r="C13" s="81"/>
      <c r="E13" s="59" t="s">
        <v>45</v>
      </c>
      <c r="F13" s="59"/>
    </row>
    <row r="14" spans="1:10" x14ac:dyDescent="0.25">
      <c r="A14" s="203"/>
      <c r="B14" s="63"/>
      <c r="C14" s="81"/>
      <c r="E14" s="59" t="s">
        <v>46</v>
      </c>
      <c r="F14" s="59"/>
    </row>
    <row r="15" spans="1:10" x14ac:dyDescent="0.25">
      <c r="A15" s="203"/>
      <c r="B15" s="63"/>
      <c r="C15" s="81"/>
      <c r="E15" s="59" t="s">
        <v>47</v>
      </c>
      <c r="F15" s="59"/>
    </row>
    <row r="16" spans="1:10" x14ac:dyDescent="0.25">
      <c r="A16" s="203"/>
      <c r="B16" s="63"/>
      <c r="C16" s="81"/>
      <c r="E16" s="59" t="s">
        <v>48</v>
      </c>
      <c r="F16" s="59"/>
    </row>
    <row r="17" spans="1:6" x14ac:dyDescent="0.25">
      <c r="A17" s="203"/>
      <c r="B17" s="63"/>
      <c r="C17" s="81"/>
      <c r="E17" s="59" t="s">
        <v>49</v>
      </c>
      <c r="F17" s="59"/>
    </row>
    <row r="18" spans="1:6" x14ac:dyDescent="0.25">
      <c r="A18" s="203"/>
      <c r="B18" s="63"/>
      <c r="C18" s="81"/>
      <c r="E18" s="59" t="s">
        <v>50</v>
      </c>
      <c r="F18" s="59"/>
    </row>
    <row r="19" spans="1:6" x14ac:dyDescent="0.25">
      <c r="A19" s="203"/>
      <c r="B19" s="63"/>
      <c r="C19" s="81"/>
      <c r="E19" s="59" t="s">
        <v>51</v>
      </c>
      <c r="F19" s="59"/>
    </row>
    <row r="20" spans="1:6" x14ac:dyDescent="0.25">
      <c r="A20" s="203"/>
      <c r="B20" s="63"/>
      <c r="C20" s="81"/>
      <c r="E20" s="59" t="s">
        <v>52</v>
      </c>
    </row>
    <row r="21" spans="1:6" x14ac:dyDescent="0.25">
      <c r="A21" s="203"/>
      <c r="B21" s="63"/>
      <c r="C21" s="81"/>
      <c r="E21" s="59" t="s">
        <v>53</v>
      </c>
    </row>
    <row r="22" spans="1:6" x14ac:dyDescent="0.25">
      <c r="A22" s="203"/>
      <c r="B22" s="63"/>
      <c r="C22" s="81"/>
      <c r="E22" s="59" t="s">
        <v>405</v>
      </c>
    </row>
    <row r="23" spans="1:6" x14ac:dyDescent="0.25">
      <c r="A23" s="63"/>
      <c r="B23" s="63"/>
      <c r="C23" s="308"/>
      <c r="E23" s="59"/>
    </row>
    <row r="24" spans="1:6" x14ac:dyDescent="0.25">
      <c r="A24" s="63"/>
      <c r="B24" s="63"/>
      <c r="C24" s="308"/>
    </row>
    <row r="25" spans="1:6" x14ac:dyDescent="0.25">
      <c r="A25" s="63"/>
      <c r="B25" s="84"/>
      <c r="C25" s="308"/>
    </row>
    <row r="26" spans="1:6" x14ac:dyDescent="0.25">
      <c r="A26" s="63"/>
      <c r="B26" s="85"/>
      <c r="C26" s="308"/>
    </row>
    <row r="27" spans="1:6" ht="15.75" x14ac:dyDescent="0.25">
      <c r="A27" s="63"/>
      <c r="B27" s="85"/>
      <c r="C27" s="308"/>
      <c r="E27" s="42"/>
    </row>
    <row r="28" spans="1:6" ht="15.75" x14ac:dyDescent="0.25">
      <c r="A28" s="63"/>
      <c r="B28" s="68" t="s">
        <v>86</v>
      </c>
      <c r="C28" s="81"/>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ht="18.75" x14ac:dyDescent="0.3">
      <c r="A33" s="63"/>
      <c r="B33" s="63"/>
      <c r="C33" s="67"/>
      <c r="E33" s="102" t="s">
        <v>679</v>
      </c>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0</v>
      </c>
      <c r="D39" s="59" t="s">
        <v>56</v>
      </c>
    </row>
    <row r="40" spans="1:11" x14ac:dyDescent="0.25">
      <c r="A40" s="62">
        <f>SUM(A9:A38)</f>
        <v>0</v>
      </c>
      <c r="B40" s="59" t="s">
        <v>57</v>
      </c>
    </row>
    <row r="41" spans="1:11" x14ac:dyDescent="0.25">
      <c r="B41" s="62" t="e">
        <f>C39/A40</f>
        <v>#DIV/0!</v>
      </c>
      <c r="C41" s="59" t="s">
        <v>58</v>
      </c>
    </row>
    <row r="42" spans="1:11" x14ac:dyDescent="0.25">
      <c r="D42" s="63">
        <v>2.5</v>
      </c>
      <c r="E42" s="59" t="s">
        <v>59</v>
      </c>
    </row>
    <row r="43" spans="1:11" x14ac:dyDescent="0.25">
      <c r="D43" s="65">
        <v>1</v>
      </c>
      <c r="E43" s="59" t="s">
        <v>60</v>
      </c>
      <c r="J43" s="57" t="s">
        <v>86</v>
      </c>
    </row>
    <row r="45" spans="1:11" ht="24" customHeight="1" x14ac:dyDescent="0.25">
      <c r="A45" s="120" t="s">
        <v>198</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2146305" r:id="rId4">
          <objectPr defaultSize="0" r:id="rId5">
            <anchor moveWithCells="1">
              <from>
                <xdr:col>1</xdr:col>
                <xdr:colOff>0</xdr:colOff>
                <xdr:row>46</xdr:row>
                <xdr:rowOff>0</xdr:rowOff>
              </from>
              <to>
                <xdr:col>11</xdr:col>
                <xdr:colOff>114300</xdr:colOff>
                <xdr:row>55</xdr:row>
                <xdr:rowOff>76200</xdr:rowOff>
              </to>
            </anchor>
          </objectPr>
        </oleObject>
      </mc:Choice>
      <mc:Fallback>
        <oleObject progId="Word.Document.12" shapeId="2146305" r:id="rId4"/>
      </mc:Fallback>
    </mc:AlternateContent>
  </oleObjec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zoomScaleNormal="100" workbookViewId="0">
      <selection activeCell="J41" sqref="J41"/>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92</v>
      </c>
    </row>
    <row r="2" spans="1:10" x14ac:dyDescent="0.25">
      <c r="B2" s="63">
        <v>13.2</v>
      </c>
      <c r="C2" s="59" t="s">
        <v>34</v>
      </c>
      <c r="D2" s="319" t="s">
        <v>490</v>
      </c>
    </row>
    <row r="3" spans="1:10" x14ac:dyDescent="0.25">
      <c r="B3" s="63" t="s">
        <v>73</v>
      </c>
      <c r="C3" s="59" t="s">
        <v>36</v>
      </c>
      <c r="D3" s="319" t="s">
        <v>567</v>
      </c>
      <c r="E3" s="57" t="s">
        <v>86</v>
      </c>
    </row>
    <row r="4" spans="1:10" x14ac:dyDescent="0.25">
      <c r="B4" s="36" t="s">
        <v>37</v>
      </c>
      <c r="D4" s="37" t="s">
        <v>472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203">
        <v>1</v>
      </c>
      <c r="B9" s="63"/>
      <c r="C9" s="81">
        <v>50</v>
      </c>
      <c r="E9" s="59" t="s">
        <v>42</v>
      </c>
      <c r="F9" s="59"/>
    </row>
    <row r="10" spans="1:10" x14ac:dyDescent="0.25">
      <c r="A10" s="203">
        <v>1</v>
      </c>
      <c r="B10" s="63"/>
      <c r="C10" s="81">
        <v>50</v>
      </c>
      <c r="E10" s="59" t="s">
        <v>43</v>
      </c>
      <c r="F10" s="59"/>
    </row>
    <row r="11" spans="1:10" x14ac:dyDescent="0.25">
      <c r="A11" s="203">
        <v>1</v>
      </c>
      <c r="B11" s="63"/>
      <c r="C11" s="81">
        <v>50</v>
      </c>
      <c r="E11" s="59" t="s">
        <v>44</v>
      </c>
      <c r="F11" s="59"/>
    </row>
    <row r="12" spans="1:10" x14ac:dyDescent="0.25">
      <c r="A12" s="203">
        <v>1</v>
      </c>
      <c r="B12" s="63"/>
      <c r="C12" s="81">
        <v>50</v>
      </c>
      <c r="E12" s="59"/>
      <c r="F12" s="59"/>
    </row>
    <row r="13" spans="1:10" x14ac:dyDescent="0.25">
      <c r="A13" s="203">
        <v>1</v>
      </c>
      <c r="B13" s="63"/>
      <c r="C13" s="81">
        <v>50</v>
      </c>
      <c r="E13" s="59" t="s">
        <v>45</v>
      </c>
      <c r="F13" s="59"/>
    </row>
    <row r="14" spans="1:10" x14ac:dyDescent="0.25">
      <c r="A14" s="203">
        <v>1</v>
      </c>
      <c r="B14" s="63"/>
      <c r="C14" s="81">
        <v>50</v>
      </c>
      <c r="E14" s="59" t="s">
        <v>46</v>
      </c>
      <c r="F14" s="59"/>
    </row>
    <row r="15" spans="1:10" x14ac:dyDescent="0.25">
      <c r="A15" s="203">
        <v>1</v>
      </c>
      <c r="B15" s="63"/>
      <c r="C15" s="81">
        <v>50</v>
      </c>
      <c r="E15" s="59" t="s">
        <v>47</v>
      </c>
      <c r="F15" s="59"/>
    </row>
    <row r="16" spans="1:10" x14ac:dyDescent="0.25">
      <c r="A16" s="203">
        <v>1</v>
      </c>
      <c r="B16" s="63"/>
      <c r="C16" s="81">
        <v>50</v>
      </c>
      <c r="E16" s="59" t="s">
        <v>48</v>
      </c>
      <c r="F16" s="59"/>
    </row>
    <row r="17" spans="1:6" x14ac:dyDescent="0.25">
      <c r="A17" s="203">
        <v>1</v>
      </c>
      <c r="B17" s="63"/>
      <c r="C17" s="81">
        <v>50</v>
      </c>
      <c r="E17" s="59" t="s">
        <v>49</v>
      </c>
      <c r="F17" s="59"/>
    </row>
    <row r="18" spans="1:6" x14ac:dyDescent="0.25">
      <c r="A18" s="203">
        <v>1</v>
      </c>
      <c r="B18" s="63"/>
      <c r="C18" s="81">
        <v>0</v>
      </c>
      <c r="E18" s="59" t="s">
        <v>50</v>
      </c>
      <c r="F18" s="59"/>
    </row>
    <row r="19" spans="1:6" x14ac:dyDescent="0.25">
      <c r="A19" s="203">
        <v>1</v>
      </c>
      <c r="B19" s="63"/>
      <c r="C19" s="81">
        <v>50</v>
      </c>
      <c r="E19" s="59" t="s">
        <v>51</v>
      </c>
      <c r="F19" s="59"/>
    </row>
    <row r="20" spans="1:6" x14ac:dyDescent="0.25">
      <c r="A20" s="203">
        <v>1</v>
      </c>
      <c r="B20" s="63"/>
      <c r="C20" s="81">
        <v>50</v>
      </c>
      <c r="E20" s="59" t="s">
        <v>52</v>
      </c>
    </row>
    <row r="21" spans="1:6" x14ac:dyDescent="0.25">
      <c r="A21" s="203">
        <v>1</v>
      </c>
      <c r="B21" s="63"/>
      <c r="C21" s="81">
        <v>50</v>
      </c>
      <c r="E21" s="59" t="s">
        <v>53</v>
      </c>
    </row>
    <row r="22" spans="1:6" x14ac:dyDescent="0.25">
      <c r="A22" s="203">
        <v>1</v>
      </c>
      <c r="B22" s="63"/>
      <c r="C22" s="81">
        <v>0</v>
      </c>
      <c r="E22" s="59" t="s">
        <v>405</v>
      </c>
    </row>
    <row r="23" spans="1:6" x14ac:dyDescent="0.25">
      <c r="A23" s="63"/>
      <c r="B23" s="63"/>
      <c r="C23" s="308"/>
      <c r="E23" s="59"/>
    </row>
    <row r="24" spans="1:6" x14ac:dyDescent="0.25">
      <c r="A24" s="63"/>
      <c r="B24" s="63"/>
      <c r="C24" s="308"/>
    </row>
    <row r="25" spans="1:6" x14ac:dyDescent="0.25">
      <c r="A25" s="63"/>
      <c r="B25" s="84"/>
      <c r="C25" s="308"/>
    </row>
    <row r="26" spans="1:6" x14ac:dyDescent="0.25">
      <c r="A26" s="63"/>
      <c r="B26" s="85"/>
      <c r="C26" s="308"/>
    </row>
    <row r="27" spans="1:6" ht="15.75" x14ac:dyDescent="0.25">
      <c r="A27" s="63"/>
      <c r="B27" s="85"/>
      <c r="C27" s="308"/>
      <c r="E27" s="42"/>
    </row>
    <row r="28" spans="1:6" ht="15.75" x14ac:dyDescent="0.25">
      <c r="A28" s="63"/>
      <c r="B28" s="68" t="s">
        <v>86</v>
      </c>
      <c r="C28" s="81"/>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600</v>
      </c>
      <c r="D39" s="59" t="s">
        <v>56</v>
      </c>
    </row>
    <row r="40" spans="1:11" x14ac:dyDescent="0.25">
      <c r="A40" s="62">
        <f>SUM(A9:A38)</f>
        <v>14</v>
      </c>
      <c r="B40" s="59" t="s">
        <v>57</v>
      </c>
    </row>
    <row r="41" spans="1:11" x14ac:dyDescent="0.25">
      <c r="B41" s="62">
        <f>C39/A40</f>
        <v>42.857142857142854</v>
      </c>
      <c r="C41" s="59" t="s">
        <v>58</v>
      </c>
    </row>
    <row r="42" spans="1:11" x14ac:dyDescent="0.25">
      <c r="D42" s="63">
        <v>50</v>
      </c>
      <c r="E42" s="59" t="s">
        <v>59</v>
      </c>
    </row>
    <row r="43" spans="1:11" x14ac:dyDescent="0.25">
      <c r="D43" s="65">
        <f>B41/D42</f>
        <v>0.8571428571428571</v>
      </c>
      <c r="E43" s="59" t="s">
        <v>60</v>
      </c>
      <c r="J43" s="57" t="s">
        <v>86</v>
      </c>
    </row>
    <row r="45" spans="1:11" ht="24" customHeight="1" x14ac:dyDescent="0.25">
      <c r="A45" s="120" t="s">
        <v>198</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33" zoomScale="115" zoomScaleNormal="115" workbookViewId="0">
      <selection activeCell="J10" sqref="J10"/>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92</v>
      </c>
    </row>
    <row r="2" spans="1:10" x14ac:dyDescent="0.25">
      <c r="B2" s="63">
        <v>13.2</v>
      </c>
      <c r="C2" s="59" t="s">
        <v>34</v>
      </c>
      <c r="D2" s="277" t="s">
        <v>490</v>
      </c>
    </row>
    <row r="3" spans="1:10" x14ac:dyDescent="0.25">
      <c r="B3" s="63" t="s">
        <v>73</v>
      </c>
      <c r="C3" s="59" t="s">
        <v>36</v>
      </c>
      <c r="D3" s="277" t="s">
        <v>516</v>
      </c>
      <c r="E3" s="57" t="s">
        <v>86</v>
      </c>
    </row>
    <row r="4" spans="1:10" x14ac:dyDescent="0.25">
      <c r="B4" s="36" t="s">
        <v>37</v>
      </c>
      <c r="D4" s="37" t="s">
        <v>472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63"/>
      <c r="C9" s="308">
        <v>100</v>
      </c>
      <c r="E9" s="59" t="s">
        <v>42</v>
      </c>
      <c r="F9" s="59"/>
    </row>
    <row r="10" spans="1:10" x14ac:dyDescent="0.25">
      <c r="A10" s="63">
        <v>1</v>
      </c>
      <c r="B10" s="63"/>
      <c r="C10" s="308">
        <v>100</v>
      </c>
      <c r="E10" s="59" t="s">
        <v>43</v>
      </c>
      <c r="F10" s="59"/>
    </row>
    <row r="11" spans="1:10" x14ac:dyDescent="0.25">
      <c r="A11" s="63">
        <v>1</v>
      </c>
      <c r="B11" s="63"/>
      <c r="C11" s="308">
        <v>100</v>
      </c>
      <c r="E11" s="59" t="s">
        <v>44</v>
      </c>
      <c r="F11" s="59"/>
    </row>
    <row r="12" spans="1:10" x14ac:dyDescent="0.25">
      <c r="A12" s="63">
        <v>1</v>
      </c>
      <c r="B12" s="63"/>
      <c r="C12" s="308">
        <v>100</v>
      </c>
      <c r="E12" s="59"/>
      <c r="F12" s="59"/>
    </row>
    <row r="13" spans="1:10" x14ac:dyDescent="0.25">
      <c r="A13" s="63">
        <v>1</v>
      </c>
      <c r="B13" s="63"/>
      <c r="C13" s="308">
        <v>100</v>
      </c>
      <c r="E13" s="59" t="s">
        <v>45</v>
      </c>
      <c r="F13" s="59"/>
    </row>
    <row r="14" spans="1:10" x14ac:dyDescent="0.25">
      <c r="A14" s="63">
        <v>1</v>
      </c>
      <c r="B14" s="63"/>
      <c r="C14" s="308">
        <v>100</v>
      </c>
      <c r="E14" s="59" t="s">
        <v>46</v>
      </c>
      <c r="F14" s="59"/>
    </row>
    <row r="15" spans="1:10" x14ac:dyDescent="0.25">
      <c r="A15" s="63">
        <v>1</v>
      </c>
      <c r="B15" s="63"/>
      <c r="C15" s="308">
        <v>100</v>
      </c>
      <c r="E15" s="59" t="s">
        <v>47</v>
      </c>
      <c r="F15" s="59"/>
    </row>
    <row r="16" spans="1:10" x14ac:dyDescent="0.25">
      <c r="A16" s="63">
        <v>1</v>
      </c>
      <c r="B16" s="63"/>
      <c r="C16" s="308">
        <v>0</v>
      </c>
      <c r="E16" s="59" t="s">
        <v>48</v>
      </c>
      <c r="F16" s="59"/>
    </row>
    <row r="17" spans="1:6" x14ac:dyDescent="0.25">
      <c r="A17" s="63">
        <v>1</v>
      </c>
      <c r="B17" s="63"/>
      <c r="C17" s="308">
        <v>100</v>
      </c>
      <c r="E17" s="59" t="s">
        <v>49</v>
      </c>
      <c r="F17" s="59"/>
    </row>
    <row r="18" spans="1:6" x14ac:dyDescent="0.25">
      <c r="A18" s="63">
        <v>1</v>
      </c>
      <c r="B18" s="63"/>
      <c r="C18" s="308">
        <v>75</v>
      </c>
      <c r="E18" s="59" t="s">
        <v>50</v>
      </c>
      <c r="F18" s="59"/>
    </row>
    <row r="19" spans="1:6" x14ac:dyDescent="0.25">
      <c r="A19" s="63">
        <v>1</v>
      </c>
      <c r="B19" s="63"/>
      <c r="C19" s="308">
        <v>0</v>
      </c>
      <c r="E19" s="59" t="s">
        <v>51</v>
      </c>
      <c r="F19" s="59"/>
    </row>
    <row r="20" spans="1:6" x14ac:dyDescent="0.25">
      <c r="A20" s="63">
        <v>1</v>
      </c>
      <c r="B20" s="63"/>
      <c r="C20" s="308">
        <v>100</v>
      </c>
      <c r="E20" s="59" t="s">
        <v>52</v>
      </c>
    </row>
    <row r="21" spans="1:6" x14ac:dyDescent="0.25">
      <c r="A21" s="63">
        <v>1</v>
      </c>
      <c r="B21" s="63"/>
      <c r="C21" s="308">
        <v>100</v>
      </c>
      <c r="E21" s="59" t="s">
        <v>53</v>
      </c>
    </row>
    <row r="22" spans="1:6" x14ac:dyDescent="0.25">
      <c r="A22" s="63">
        <v>1</v>
      </c>
      <c r="B22" s="63"/>
      <c r="C22" s="308">
        <v>80</v>
      </c>
      <c r="E22" s="59" t="s">
        <v>405</v>
      </c>
    </row>
    <row r="23" spans="1:6" x14ac:dyDescent="0.25">
      <c r="A23" s="63">
        <v>1</v>
      </c>
      <c r="B23" s="63"/>
      <c r="C23" s="308">
        <v>100</v>
      </c>
      <c r="E23" s="59"/>
    </row>
    <row r="24" spans="1:6" x14ac:dyDescent="0.25">
      <c r="A24" s="63">
        <v>1</v>
      </c>
      <c r="B24" s="63"/>
      <c r="C24" s="308">
        <v>0</v>
      </c>
    </row>
    <row r="25" spans="1:6" x14ac:dyDescent="0.25">
      <c r="A25" s="63">
        <v>1</v>
      </c>
      <c r="B25" s="84"/>
      <c r="C25" s="308">
        <v>100</v>
      </c>
    </row>
    <row r="26" spans="1:6" x14ac:dyDescent="0.25">
      <c r="A26" s="63">
        <v>1</v>
      </c>
      <c r="B26" s="85"/>
      <c r="C26" s="308">
        <v>0</v>
      </c>
    </row>
    <row r="27" spans="1:6" ht="15.75" x14ac:dyDescent="0.25">
      <c r="A27" s="63"/>
      <c r="B27" s="85"/>
      <c r="C27" s="308"/>
      <c r="E27" s="42"/>
    </row>
    <row r="28" spans="1:6" ht="15.75" x14ac:dyDescent="0.25">
      <c r="A28" s="63"/>
      <c r="B28" s="68" t="s">
        <v>86</v>
      </c>
      <c r="C28" s="81"/>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1355</v>
      </c>
      <c r="D39" s="59" t="s">
        <v>56</v>
      </c>
    </row>
    <row r="40" spans="1:11" x14ac:dyDescent="0.25">
      <c r="A40" s="62">
        <f>SUM(A9:A38)</f>
        <v>18</v>
      </c>
      <c r="B40" s="59" t="s">
        <v>57</v>
      </c>
    </row>
    <row r="41" spans="1:11" x14ac:dyDescent="0.25">
      <c r="B41" s="62">
        <f>C39/A40</f>
        <v>75.277777777777771</v>
      </c>
      <c r="C41" s="59" t="s">
        <v>58</v>
      </c>
    </row>
    <row r="42" spans="1:11" x14ac:dyDescent="0.25">
      <c r="D42" s="63">
        <v>100</v>
      </c>
      <c r="E42" s="59" t="s">
        <v>59</v>
      </c>
    </row>
    <row r="43" spans="1:11" x14ac:dyDescent="0.25">
      <c r="D43" s="65">
        <f>B41/D42</f>
        <v>0.75277777777777777</v>
      </c>
      <c r="E43" s="59" t="s">
        <v>60</v>
      </c>
      <c r="J43" s="57" t="s">
        <v>86</v>
      </c>
    </row>
    <row r="45" spans="1:11" ht="24" customHeight="1" x14ac:dyDescent="0.25">
      <c r="A45" s="120" t="s">
        <v>198</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K211"/>
  <sheetViews>
    <sheetView topLeftCell="A28" workbookViewId="0">
      <selection activeCell="I28" sqref="I28"/>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92</v>
      </c>
    </row>
    <row r="2" spans="1:10" x14ac:dyDescent="0.25">
      <c r="B2" s="63">
        <v>13.2</v>
      </c>
      <c r="C2" s="59" t="s">
        <v>34</v>
      </c>
      <c r="D2" s="238" t="s">
        <v>490</v>
      </c>
    </row>
    <row r="3" spans="1:10" x14ac:dyDescent="0.25">
      <c r="B3" s="63" t="s">
        <v>73</v>
      </c>
      <c r="C3" s="59" t="s">
        <v>36</v>
      </c>
      <c r="D3" s="238" t="s">
        <v>427</v>
      </c>
      <c r="E3" s="57" t="s">
        <v>86</v>
      </c>
    </row>
    <row r="4" spans="1:10" x14ac:dyDescent="0.25">
      <c r="B4" s="36" t="s">
        <v>37</v>
      </c>
      <c r="D4" s="37" t="s">
        <v>472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81">
        <v>100</v>
      </c>
      <c r="E9" s="59" t="s">
        <v>42</v>
      </c>
      <c r="F9" s="59"/>
    </row>
    <row r="10" spans="1:10" x14ac:dyDescent="0.25">
      <c r="A10" s="63">
        <v>1</v>
      </c>
      <c r="B10" s="63">
        <v>2</v>
      </c>
      <c r="C10" s="81">
        <v>100</v>
      </c>
      <c r="E10" s="59" t="s">
        <v>43</v>
      </c>
      <c r="F10" s="59"/>
    </row>
    <row r="11" spans="1:10" x14ac:dyDescent="0.25">
      <c r="A11" s="63">
        <v>1</v>
      </c>
      <c r="B11" s="63">
        <v>3</v>
      </c>
      <c r="C11" s="81">
        <v>100</v>
      </c>
      <c r="E11" s="59" t="s">
        <v>44</v>
      </c>
      <c r="F11" s="59"/>
    </row>
    <row r="12" spans="1:10" x14ac:dyDescent="0.25">
      <c r="A12" s="63">
        <v>1</v>
      </c>
      <c r="B12" s="63">
        <v>4</v>
      </c>
      <c r="C12" s="81">
        <v>100</v>
      </c>
      <c r="E12" s="59"/>
      <c r="F12" s="59"/>
    </row>
    <row r="13" spans="1:10" x14ac:dyDescent="0.25">
      <c r="A13" s="63">
        <v>1</v>
      </c>
      <c r="B13" s="63">
        <v>5</v>
      </c>
      <c r="C13" s="81">
        <v>100</v>
      </c>
      <c r="E13" s="59" t="s">
        <v>45</v>
      </c>
      <c r="F13" s="59"/>
    </row>
    <row r="14" spans="1:10" x14ac:dyDescent="0.25">
      <c r="A14" s="63">
        <v>1</v>
      </c>
      <c r="B14" s="63">
        <v>6</v>
      </c>
      <c r="C14" s="81">
        <v>100</v>
      </c>
      <c r="E14" s="59" t="s">
        <v>46</v>
      </c>
      <c r="F14" s="59"/>
    </row>
    <row r="15" spans="1:10" x14ac:dyDescent="0.25">
      <c r="A15" s="63">
        <v>1</v>
      </c>
      <c r="B15" s="63">
        <v>7</v>
      </c>
      <c r="C15" s="81">
        <v>100</v>
      </c>
      <c r="E15" s="59" t="s">
        <v>47</v>
      </c>
      <c r="F15" s="59"/>
    </row>
    <row r="16" spans="1:10" x14ac:dyDescent="0.25">
      <c r="A16" s="63">
        <v>1</v>
      </c>
      <c r="B16" s="63">
        <v>8</v>
      </c>
      <c r="C16" s="81">
        <v>0</v>
      </c>
      <c r="E16" s="59" t="s">
        <v>48</v>
      </c>
      <c r="F16" s="59"/>
    </row>
    <row r="17" spans="1:6" x14ac:dyDescent="0.25">
      <c r="A17" s="63">
        <v>1</v>
      </c>
      <c r="B17" s="63">
        <v>9</v>
      </c>
      <c r="C17" s="81">
        <v>100</v>
      </c>
      <c r="E17" s="59" t="s">
        <v>49</v>
      </c>
      <c r="F17" s="59"/>
    </row>
    <row r="18" spans="1:6" x14ac:dyDescent="0.25">
      <c r="A18" s="63">
        <v>1</v>
      </c>
      <c r="B18" s="63">
        <v>10</v>
      </c>
      <c r="C18" s="81">
        <v>75</v>
      </c>
      <c r="E18" s="59" t="s">
        <v>50</v>
      </c>
      <c r="F18" s="59"/>
    </row>
    <row r="19" spans="1:6" x14ac:dyDescent="0.25">
      <c r="A19" s="63">
        <v>1</v>
      </c>
      <c r="B19" s="63">
        <v>11</v>
      </c>
      <c r="C19" s="81">
        <v>0</v>
      </c>
      <c r="E19" s="59" t="s">
        <v>51</v>
      </c>
      <c r="F19" s="59"/>
    </row>
    <row r="20" spans="1:6" x14ac:dyDescent="0.25">
      <c r="A20" s="63">
        <v>1</v>
      </c>
      <c r="B20" s="63">
        <v>12</v>
      </c>
      <c r="C20" s="81">
        <v>100</v>
      </c>
      <c r="E20" s="59" t="s">
        <v>52</v>
      </c>
    </row>
    <row r="21" spans="1:6" x14ac:dyDescent="0.25">
      <c r="A21" s="63">
        <v>1</v>
      </c>
      <c r="B21" s="63">
        <v>13</v>
      </c>
      <c r="C21" s="81">
        <v>100</v>
      </c>
      <c r="E21" s="59" t="s">
        <v>53</v>
      </c>
    </row>
    <row r="22" spans="1:6" x14ac:dyDescent="0.25">
      <c r="A22" s="63">
        <v>1</v>
      </c>
      <c r="B22" s="63">
        <v>14</v>
      </c>
      <c r="C22" s="81">
        <v>80</v>
      </c>
      <c r="E22" s="59" t="s">
        <v>405</v>
      </c>
    </row>
    <row r="23" spans="1:6" x14ac:dyDescent="0.25">
      <c r="A23" s="63">
        <v>1</v>
      </c>
      <c r="B23" s="63">
        <v>15</v>
      </c>
      <c r="C23" s="81">
        <v>100</v>
      </c>
      <c r="E23" s="59"/>
    </row>
    <row r="24" spans="1:6" x14ac:dyDescent="0.25">
      <c r="A24" s="63">
        <v>1</v>
      </c>
      <c r="B24" s="63">
        <v>16</v>
      </c>
      <c r="C24" s="81">
        <v>0</v>
      </c>
    </row>
    <row r="25" spans="1:6" x14ac:dyDescent="0.25">
      <c r="A25" s="63">
        <v>1</v>
      </c>
      <c r="B25" s="84">
        <v>17</v>
      </c>
      <c r="C25" s="81">
        <v>100</v>
      </c>
    </row>
    <row r="26" spans="1:6" x14ac:dyDescent="0.25">
      <c r="A26" s="63">
        <v>1</v>
      </c>
      <c r="B26" s="85">
        <v>18</v>
      </c>
      <c r="C26" s="81">
        <v>0</v>
      </c>
    </row>
    <row r="27" spans="1:6" ht="15.75" x14ac:dyDescent="0.25">
      <c r="A27" s="63">
        <v>1</v>
      </c>
      <c r="B27" s="85">
        <v>19</v>
      </c>
      <c r="C27" s="81">
        <v>0</v>
      </c>
      <c r="E27" s="42"/>
    </row>
    <row r="28" spans="1:6" ht="15.75" x14ac:dyDescent="0.25">
      <c r="A28" s="63"/>
      <c r="B28" s="68" t="s">
        <v>86</v>
      </c>
      <c r="C28" s="81"/>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1355</v>
      </c>
      <c r="D39" s="59" t="s">
        <v>56</v>
      </c>
    </row>
    <row r="40" spans="1:11" x14ac:dyDescent="0.25">
      <c r="A40" s="62">
        <f>SUM(A9:A38)</f>
        <v>19</v>
      </c>
      <c r="B40" s="59" t="s">
        <v>57</v>
      </c>
    </row>
    <row r="41" spans="1:11" x14ac:dyDescent="0.25">
      <c r="B41" s="62">
        <f>C39/A40</f>
        <v>71.315789473684205</v>
      </c>
      <c r="C41" s="59" t="s">
        <v>58</v>
      </c>
    </row>
    <row r="42" spans="1:11" x14ac:dyDescent="0.25">
      <c r="D42" s="63">
        <v>100</v>
      </c>
      <c r="E42" s="59" t="s">
        <v>59</v>
      </c>
    </row>
    <row r="43" spans="1:11" x14ac:dyDescent="0.25">
      <c r="D43" s="65">
        <f>B41/D42</f>
        <v>0.7131578947368421</v>
      </c>
      <c r="E43" s="59" t="s">
        <v>60</v>
      </c>
      <c r="J43" s="57" t="s">
        <v>86</v>
      </c>
    </row>
    <row r="45" spans="1:11" ht="24" customHeight="1" x14ac:dyDescent="0.25">
      <c r="A45" s="120" t="s">
        <v>198</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K211"/>
  <sheetViews>
    <sheetView topLeftCell="A34" workbookViewId="0">
      <selection activeCell="K27" sqref="K27"/>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92</v>
      </c>
    </row>
    <row r="2" spans="1:10" x14ac:dyDescent="0.25">
      <c r="B2" s="63">
        <v>13.2</v>
      </c>
      <c r="C2" s="59" t="s">
        <v>34</v>
      </c>
      <c r="E2" s="57" t="s">
        <v>93</v>
      </c>
    </row>
    <row r="3" spans="1:10" x14ac:dyDescent="0.25">
      <c r="B3" s="63" t="s">
        <v>73</v>
      </c>
      <c r="C3" s="59" t="s">
        <v>36</v>
      </c>
      <c r="E3" s="57" t="s">
        <v>86</v>
      </c>
    </row>
    <row r="4" spans="1:10" x14ac:dyDescent="0.25">
      <c r="B4" s="36" t="s">
        <v>37</v>
      </c>
      <c r="D4" s="37" t="s">
        <v>81</v>
      </c>
      <c r="E4" s="64"/>
      <c r="F4" s="64"/>
      <c r="G4" s="64"/>
      <c r="H4" s="64"/>
      <c r="I4" s="64"/>
      <c r="J4" s="64"/>
    </row>
    <row r="5" spans="1:10" x14ac:dyDescent="0.25">
      <c r="B5" s="39"/>
    </row>
    <row r="6" spans="1:10" x14ac:dyDescent="0.25">
      <c r="F6" s="37" t="s">
        <v>39</v>
      </c>
      <c r="G6" s="37"/>
      <c r="H6" s="37" t="s">
        <v>75</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82">
        <v>20</v>
      </c>
      <c r="E9" s="59" t="s">
        <v>42</v>
      </c>
      <c r="F9" s="59"/>
    </row>
    <row r="10" spans="1:10" x14ac:dyDescent="0.25">
      <c r="A10" s="63">
        <v>1</v>
      </c>
      <c r="B10" s="63">
        <v>2</v>
      </c>
      <c r="C10" s="82">
        <v>25</v>
      </c>
      <c r="E10" s="59" t="s">
        <v>43</v>
      </c>
      <c r="F10" s="59"/>
    </row>
    <row r="11" spans="1:10" x14ac:dyDescent="0.25">
      <c r="A11" s="63">
        <v>1</v>
      </c>
      <c r="B11" s="63">
        <v>3</v>
      </c>
      <c r="C11" s="82">
        <v>25</v>
      </c>
      <c r="E11" s="59" t="s">
        <v>44</v>
      </c>
      <c r="F11" s="59"/>
    </row>
    <row r="12" spans="1:10" x14ac:dyDescent="0.25">
      <c r="A12" s="63">
        <v>1</v>
      </c>
      <c r="B12" s="63">
        <v>4</v>
      </c>
      <c r="C12" s="82">
        <v>23</v>
      </c>
      <c r="E12" s="59"/>
      <c r="F12" s="59"/>
    </row>
    <row r="13" spans="1:10" x14ac:dyDescent="0.25">
      <c r="A13" s="63">
        <v>1</v>
      </c>
      <c r="B13" s="63">
        <v>5</v>
      </c>
      <c r="C13" s="82">
        <v>19</v>
      </c>
      <c r="E13" s="59" t="s">
        <v>45</v>
      </c>
      <c r="F13" s="59"/>
    </row>
    <row r="14" spans="1:10" x14ac:dyDescent="0.25">
      <c r="A14" s="63">
        <v>1</v>
      </c>
      <c r="B14" s="63">
        <v>6</v>
      </c>
      <c r="C14" s="82">
        <v>24</v>
      </c>
      <c r="E14" s="59" t="s">
        <v>46</v>
      </c>
      <c r="F14" s="59"/>
    </row>
    <row r="15" spans="1:10" x14ac:dyDescent="0.25">
      <c r="A15" s="63">
        <v>1</v>
      </c>
      <c r="B15" s="63">
        <v>7</v>
      </c>
      <c r="C15" s="82">
        <v>17</v>
      </c>
      <c r="E15" s="59" t="s">
        <v>47</v>
      </c>
      <c r="F15" s="59"/>
    </row>
    <row r="16" spans="1:10" x14ac:dyDescent="0.25">
      <c r="A16" s="63">
        <v>1</v>
      </c>
      <c r="B16" s="63">
        <v>8</v>
      </c>
      <c r="C16" s="82">
        <v>17.5</v>
      </c>
      <c r="E16" s="59" t="s">
        <v>48</v>
      </c>
      <c r="F16" s="59"/>
    </row>
    <row r="17" spans="1:6" x14ac:dyDescent="0.25">
      <c r="A17" s="63">
        <v>1</v>
      </c>
      <c r="B17" s="63">
        <v>9</v>
      </c>
      <c r="C17" s="82">
        <v>23</v>
      </c>
      <c r="E17" s="59" t="s">
        <v>49</v>
      </c>
      <c r="F17" s="59"/>
    </row>
    <row r="18" spans="1:6" x14ac:dyDescent="0.25">
      <c r="A18" s="63">
        <v>1</v>
      </c>
      <c r="B18" s="63">
        <v>10</v>
      </c>
      <c r="C18" s="82">
        <v>19.5</v>
      </c>
      <c r="E18" s="59" t="s">
        <v>50</v>
      </c>
      <c r="F18" s="59"/>
    </row>
    <row r="19" spans="1:6" x14ac:dyDescent="0.25">
      <c r="A19" s="63">
        <v>1</v>
      </c>
      <c r="B19" s="63">
        <v>11</v>
      </c>
      <c r="C19" s="82">
        <v>23</v>
      </c>
      <c r="E19" s="59" t="s">
        <v>51</v>
      </c>
      <c r="F19" s="59"/>
    </row>
    <row r="20" spans="1:6" x14ac:dyDescent="0.25">
      <c r="A20" s="63">
        <v>1</v>
      </c>
      <c r="B20" s="63">
        <v>12</v>
      </c>
      <c r="C20" s="82">
        <v>18</v>
      </c>
      <c r="E20" s="59" t="s">
        <v>52</v>
      </c>
    </row>
    <row r="21" spans="1:6" x14ac:dyDescent="0.25">
      <c r="A21" s="63">
        <v>1</v>
      </c>
      <c r="B21" s="63">
        <v>13</v>
      </c>
      <c r="C21" s="82">
        <v>22.5</v>
      </c>
      <c r="E21" s="59" t="s">
        <v>53</v>
      </c>
    </row>
    <row r="22" spans="1:6" x14ac:dyDescent="0.25">
      <c r="A22" s="63">
        <v>1</v>
      </c>
      <c r="B22" s="63">
        <v>14</v>
      </c>
      <c r="C22" s="82">
        <v>19</v>
      </c>
      <c r="E22" s="59" t="s">
        <v>54</v>
      </c>
    </row>
    <row r="23" spans="1:6" x14ac:dyDescent="0.25">
      <c r="A23" s="63">
        <v>1</v>
      </c>
      <c r="B23" s="63">
        <v>15</v>
      </c>
      <c r="C23" s="82">
        <v>19</v>
      </c>
      <c r="E23" s="59" t="s">
        <v>422</v>
      </c>
    </row>
    <row r="24" spans="1:6" x14ac:dyDescent="0.25">
      <c r="A24" s="63">
        <v>1</v>
      </c>
      <c r="B24" s="63">
        <v>16</v>
      </c>
      <c r="C24" s="82">
        <v>20.5</v>
      </c>
    </row>
    <row r="25" spans="1:6" x14ac:dyDescent="0.25">
      <c r="A25" s="63">
        <v>1</v>
      </c>
      <c r="B25" s="84">
        <v>17</v>
      </c>
      <c r="C25" s="82">
        <v>21.5</v>
      </c>
    </row>
    <row r="26" spans="1:6" x14ac:dyDescent="0.25">
      <c r="A26" s="63">
        <v>1</v>
      </c>
      <c r="B26" s="85">
        <v>18</v>
      </c>
      <c r="C26" s="82">
        <v>22</v>
      </c>
    </row>
    <row r="27" spans="1:6" ht="15.75" x14ac:dyDescent="0.25">
      <c r="A27" s="63">
        <v>1</v>
      </c>
      <c r="B27" s="85">
        <v>19</v>
      </c>
      <c r="C27" s="82">
        <v>18</v>
      </c>
      <c r="E27" s="42"/>
    </row>
    <row r="28" spans="1:6" ht="15.75" x14ac:dyDescent="0.25">
      <c r="A28" s="63"/>
      <c r="B28" s="68" t="s">
        <v>86</v>
      </c>
      <c r="C28" s="82"/>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C39" s="62">
        <f>SUM(C9:C38)</f>
        <v>396.5</v>
      </c>
      <c r="D39" s="59" t="s">
        <v>56</v>
      </c>
    </row>
    <row r="40" spans="1:11" x14ac:dyDescent="0.25">
      <c r="A40" s="62">
        <f>SUM(A9:A39)</f>
        <v>19</v>
      </c>
      <c r="B40" s="59" t="s">
        <v>57</v>
      </c>
    </row>
    <row r="41" spans="1:11" x14ac:dyDescent="0.25">
      <c r="B41" s="62">
        <f>C39/A40</f>
        <v>20.868421052631579</v>
      </c>
      <c r="C41" s="59" t="s">
        <v>58</v>
      </c>
    </row>
    <row r="42" spans="1:11" x14ac:dyDescent="0.25">
      <c r="D42" s="63">
        <v>25</v>
      </c>
      <c r="E42" s="59" t="s">
        <v>59</v>
      </c>
    </row>
    <row r="43" spans="1:11" x14ac:dyDescent="0.25">
      <c r="D43" s="65">
        <f>B41/D42</f>
        <v>0.83473684210526311</v>
      </c>
      <c r="E43" s="59" t="s">
        <v>60</v>
      </c>
      <c r="J43" s="57" t="s">
        <v>86</v>
      </c>
    </row>
    <row r="45" spans="1:11" ht="24" customHeight="1" x14ac:dyDescent="0.25">
      <c r="A45" s="120" t="s">
        <v>198</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topLeftCell="A67" workbookViewId="0">
      <selection activeCell="I81" sqref="I81"/>
    </sheetView>
  </sheetViews>
  <sheetFormatPr defaultRowHeight="15" x14ac:dyDescent="0.25"/>
  <cols>
    <col min="1" max="2" width="9.140625" style="57"/>
    <col min="3" max="3" width="10.42578125" style="57" customWidth="1"/>
    <col min="4" max="16384" width="9.140625" style="57"/>
  </cols>
  <sheetData>
    <row r="1" spans="1:9" ht="21" x14ac:dyDescent="0.35">
      <c r="A1" s="61" t="s">
        <v>470</v>
      </c>
    </row>
    <row r="2" spans="1:9" x14ac:dyDescent="0.25">
      <c r="A2" s="59"/>
      <c r="B2" s="59"/>
      <c r="C2" s="59"/>
    </row>
    <row r="3" spans="1:9" x14ac:dyDescent="0.25">
      <c r="A3" s="59"/>
      <c r="B3" s="63">
        <v>14.1</v>
      </c>
      <c r="C3" s="59" t="s">
        <v>34</v>
      </c>
      <c r="D3" s="398" t="s">
        <v>471</v>
      </c>
    </row>
    <row r="4" spans="1:9" x14ac:dyDescent="0.25">
      <c r="A4" s="59"/>
      <c r="B4" s="63" t="s">
        <v>73</v>
      </c>
      <c r="C4" s="59" t="s">
        <v>36</v>
      </c>
      <c r="D4" s="398" t="s">
        <v>567</v>
      </c>
    </row>
    <row r="5" spans="1:9" x14ac:dyDescent="0.25">
      <c r="A5" s="59"/>
      <c r="B5" s="36" t="s">
        <v>37</v>
      </c>
      <c r="C5" s="59"/>
      <c r="D5" s="37" t="s">
        <v>472</v>
      </c>
      <c r="E5" s="64"/>
      <c r="F5" s="64"/>
      <c r="G5" s="64"/>
      <c r="H5" s="64"/>
      <c r="I5" s="64"/>
    </row>
    <row r="6" spans="1:9" x14ac:dyDescent="0.25">
      <c r="A6" s="59"/>
      <c r="B6" s="39" t="s">
        <v>86</v>
      </c>
      <c r="C6" s="59"/>
    </row>
    <row r="7" spans="1:9" x14ac:dyDescent="0.25">
      <c r="B7" s="59"/>
      <c r="C7" s="59"/>
      <c r="F7" s="37" t="s">
        <v>39</v>
      </c>
      <c r="G7" s="37"/>
      <c r="H7" s="37" t="s">
        <v>428</v>
      </c>
      <c r="I7" s="37"/>
    </row>
    <row r="8" spans="1:9" ht="26.25" x14ac:dyDescent="0.25">
      <c r="A8" s="58" t="s">
        <v>31</v>
      </c>
      <c r="B8" s="58" t="s">
        <v>30</v>
      </c>
      <c r="C8" s="58" t="s">
        <v>32</v>
      </c>
    </row>
    <row r="9" spans="1:9" x14ac:dyDescent="0.25">
      <c r="A9" s="63"/>
      <c r="B9" s="63" t="s">
        <v>41</v>
      </c>
      <c r="C9" s="63" t="s">
        <v>23</v>
      </c>
    </row>
    <row r="10" spans="1:9" x14ac:dyDescent="0.25">
      <c r="A10" s="203">
        <v>1</v>
      </c>
      <c r="B10" s="63"/>
      <c r="C10" s="216">
        <v>12.5</v>
      </c>
      <c r="E10" s="59" t="s">
        <v>42</v>
      </c>
      <c r="F10" s="59"/>
    </row>
    <row r="11" spans="1:9" x14ac:dyDescent="0.25">
      <c r="A11" s="203">
        <v>1</v>
      </c>
      <c r="B11" s="63"/>
      <c r="C11" s="216">
        <v>25</v>
      </c>
      <c r="E11" s="59" t="s">
        <v>43</v>
      </c>
      <c r="F11" s="59"/>
    </row>
    <row r="12" spans="1:9" x14ac:dyDescent="0.25">
      <c r="A12" s="203">
        <v>1</v>
      </c>
      <c r="B12" s="63"/>
      <c r="C12" s="216">
        <v>25</v>
      </c>
      <c r="E12" s="59" t="s">
        <v>44</v>
      </c>
      <c r="F12" s="59"/>
    </row>
    <row r="13" spans="1:9" x14ac:dyDescent="0.25">
      <c r="A13" s="203">
        <v>1</v>
      </c>
      <c r="B13" s="63"/>
      <c r="C13" s="216">
        <v>25</v>
      </c>
      <c r="E13" s="59"/>
      <c r="F13" s="59"/>
    </row>
    <row r="14" spans="1:9" x14ac:dyDescent="0.25">
      <c r="A14" s="203">
        <v>1</v>
      </c>
      <c r="B14" s="63"/>
      <c r="C14" s="216">
        <v>20</v>
      </c>
      <c r="E14" s="59" t="s">
        <v>45</v>
      </c>
      <c r="F14" s="59"/>
    </row>
    <row r="15" spans="1:9" x14ac:dyDescent="0.25">
      <c r="A15" s="203">
        <v>1</v>
      </c>
      <c r="B15" s="63"/>
      <c r="C15" s="216">
        <v>22.5</v>
      </c>
      <c r="E15" s="59" t="s">
        <v>46</v>
      </c>
      <c r="F15" s="59"/>
    </row>
    <row r="16" spans="1:9" x14ac:dyDescent="0.25">
      <c r="A16" s="203">
        <v>1</v>
      </c>
      <c r="B16" s="63"/>
      <c r="C16" s="216">
        <v>20</v>
      </c>
      <c r="E16" s="59" t="s">
        <v>47</v>
      </c>
      <c r="F16" s="59"/>
    </row>
    <row r="17" spans="1:6" x14ac:dyDescent="0.25">
      <c r="A17" s="203">
        <v>1</v>
      </c>
      <c r="B17" s="63"/>
      <c r="C17" s="216">
        <v>22.5</v>
      </c>
      <c r="E17" s="59" t="s">
        <v>48</v>
      </c>
      <c r="F17" s="59"/>
    </row>
    <row r="18" spans="1:6" x14ac:dyDescent="0.25">
      <c r="A18" s="203">
        <v>1</v>
      </c>
      <c r="B18" s="63"/>
      <c r="C18" s="216">
        <v>19.5</v>
      </c>
      <c r="E18" s="59" t="s">
        <v>49</v>
      </c>
      <c r="F18" s="59"/>
    </row>
    <row r="19" spans="1:6" x14ac:dyDescent="0.25">
      <c r="A19" s="203">
        <v>1</v>
      </c>
      <c r="B19" s="63"/>
      <c r="C19" s="216">
        <v>12.5</v>
      </c>
      <c r="E19" s="59" t="s">
        <v>50</v>
      </c>
      <c r="F19" s="59"/>
    </row>
    <row r="20" spans="1:6" x14ac:dyDescent="0.25">
      <c r="A20" s="203">
        <v>1</v>
      </c>
      <c r="B20" s="63"/>
      <c r="C20" s="216">
        <v>25</v>
      </c>
      <c r="E20" s="59" t="s">
        <v>51</v>
      </c>
      <c r="F20" s="59"/>
    </row>
    <row r="21" spans="1:6" x14ac:dyDescent="0.25">
      <c r="A21" s="203">
        <v>1</v>
      </c>
      <c r="B21" s="63"/>
      <c r="C21" s="216">
        <v>25</v>
      </c>
      <c r="E21" s="59" t="s">
        <v>52</v>
      </c>
    </row>
    <row r="22" spans="1:6" x14ac:dyDescent="0.25">
      <c r="A22" s="203">
        <v>1</v>
      </c>
      <c r="B22" s="63"/>
      <c r="C22" s="216">
        <v>15</v>
      </c>
      <c r="E22" s="59" t="s">
        <v>53</v>
      </c>
    </row>
    <row r="23" spans="1:6" x14ac:dyDescent="0.25">
      <c r="A23" s="203">
        <v>1</v>
      </c>
      <c r="B23" s="63"/>
      <c r="C23" s="216">
        <v>0</v>
      </c>
      <c r="E23" s="59" t="s">
        <v>406</v>
      </c>
    </row>
    <row r="24" spans="1:6" x14ac:dyDescent="0.25">
      <c r="A24" s="63"/>
      <c r="B24" s="63"/>
      <c r="C24" s="81"/>
      <c r="E24" s="59"/>
    </row>
    <row r="25" spans="1:6" x14ac:dyDescent="0.25">
      <c r="A25" s="63"/>
      <c r="B25" s="63"/>
      <c r="C25" s="81"/>
    </row>
    <row r="26" spans="1:6" x14ac:dyDescent="0.25">
      <c r="A26" s="63"/>
      <c r="B26" s="63"/>
      <c r="C26" s="67"/>
    </row>
    <row r="27" spans="1:6" x14ac:dyDescent="0.25">
      <c r="A27" s="63"/>
      <c r="B27" s="63"/>
      <c r="C27" s="67"/>
    </row>
    <row r="28" spans="1:6" ht="15.75" x14ac:dyDescent="0.25">
      <c r="A28" s="56"/>
      <c r="B28" s="56"/>
      <c r="C28" s="56"/>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ht="15.75" x14ac:dyDescent="0.25">
      <c r="A32" s="63"/>
      <c r="B32" s="63"/>
      <c r="C32" s="67"/>
      <c r="E32" s="42"/>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7"/>
    </row>
    <row r="38" spans="1:5" x14ac:dyDescent="0.25">
      <c r="A38" s="63"/>
      <c r="B38" s="63"/>
      <c r="C38" s="68"/>
    </row>
    <row r="39" spans="1:5" x14ac:dyDescent="0.25">
      <c r="A39" s="59"/>
      <c r="B39" s="63"/>
      <c r="C39" s="68"/>
    </row>
    <row r="40" spans="1:5" x14ac:dyDescent="0.25">
      <c r="A40" s="62">
        <f>SUM(A9:A38)</f>
        <v>14</v>
      </c>
      <c r="B40" s="62"/>
      <c r="C40" s="62">
        <f>SUM(C10:C39)</f>
        <v>269.5</v>
      </c>
      <c r="D40" s="59" t="s">
        <v>56</v>
      </c>
    </row>
    <row r="41" spans="1:5" x14ac:dyDescent="0.25">
      <c r="A41" s="59"/>
      <c r="B41" s="59" t="s">
        <v>57</v>
      </c>
      <c r="C41" s="59"/>
    </row>
    <row r="42" spans="1:5" x14ac:dyDescent="0.25">
      <c r="A42" s="59"/>
      <c r="B42" s="62">
        <f>C40/A40</f>
        <v>19.25</v>
      </c>
      <c r="C42" s="59" t="s">
        <v>58</v>
      </c>
    </row>
    <row r="43" spans="1:5" x14ac:dyDescent="0.25">
      <c r="A43" s="59"/>
      <c r="B43" s="59"/>
      <c r="C43" s="59"/>
      <c r="D43" s="63">
        <v>25</v>
      </c>
      <c r="E43" s="59" t="s">
        <v>59</v>
      </c>
    </row>
    <row r="44" spans="1:5" x14ac:dyDescent="0.25">
      <c r="B44" s="59"/>
      <c r="C44" s="59"/>
      <c r="D44" s="65">
        <f>B42/D43</f>
        <v>0.77</v>
      </c>
      <c r="E44" s="59" t="s">
        <v>60</v>
      </c>
    </row>
    <row r="45" spans="1:5" x14ac:dyDescent="0.25">
      <c r="B45" s="59"/>
      <c r="C45" s="59"/>
      <c r="D45" s="229"/>
      <c r="E45" s="59"/>
    </row>
    <row r="46" spans="1:5" x14ac:dyDescent="0.25">
      <c r="B46" s="59"/>
      <c r="C46" s="59"/>
      <c r="D46" s="229"/>
      <c r="E46" s="59"/>
    </row>
    <row r="47" spans="1:5" ht="15.75" x14ac:dyDescent="0.25">
      <c r="A47" s="120" t="s">
        <v>202</v>
      </c>
    </row>
  </sheetData>
  <pageMargins left="0.7" right="0.7" top="0.75" bottom="0.75" header="0.3" footer="0.3"/>
  <pageSetup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topLeftCell="A67" workbookViewId="0">
      <selection activeCell="O51" sqref="O51"/>
    </sheetView>
  </sheetViews>
  <sheetFormatPr defaultRowHeight="15" x14ac:dyDescent="0.25"/>
  <cols>
    <col min="1" max="2" width="9.140625" style="57"/>
    <col min="3" max="3" width="10.42578125" style="57" customWidth="1"/>
    <col min="4" max="16384" width="9.140625" style="57"/>
  </cols>
  <sheetData>
    <row r="1" spans="1:9" ht="21" x14ac:dyDescent="0.35">
      <c r="A1" s="61" t="s">
        <v>470</v>
      </c>
    </row>
    <row r="2" spans="1:9" x14ac:dyDescent="0.25">
      <c r="A2" s="59"/>
      <c r="B2" s="59"/>
      <c r="C2" s="59"/>
    </row>
    <row r="3" spans="1:9" x14ac:dyDescent="0.25">
      <c r="A3" s="59"/>
      <c r="B3" s="63">
        <v>14.1</v>
      </c>
      <c r="C3" s="59" t="s">
        <v>34</v>
      </c>
      <c r="D3" s="352" t="s">
        <v>471</v>
      </c>
    </row>
    <row r="4" spans="1:9" x14ac:dyDescent="0.25">
      <c r="A4" s="59"/>
      <c r="B4" s="63" t="s">
        <v>73</v>
      </c>
      <c r="C4" s="59" t="s">
        <v>36</v>
      </c>
      <c r="D4" s="352" t="s">
        <v>567</v>
      </c>
    </row>
    <row r="5" spans="1:9" x14ac:dyDescent="0.25">
      <c r="A5" s="59"/>
      <c r="B5" s="36" t="s">
        <v>37</v>
      </c>
      <c r="C5" s="59"/>
      <c r="D5" s="37" t="s">
        <v>472</v>
      </c>
      <c r="E5" s="64"/>
      <c r="F5" s="64"/>
      <c r="G5" s="64"/>
      <c r="H5" s="64"/>
      <c r="I5" s="64"/>
    </row>
    <row r="6" spans="1:9" x14ac:dyDescent="0.25">
      <c r="A6" s="59"/>
      <c r="B6" s="39" t="s">
        <v>86</v>
      </c>
      <c r="C6" s="59"/>
    </row>
    <row r="7" spans="1:9" x14ac:dyDescent="0.25">
      <c r="B7" s="59"/>
      <c r="C7" s="59"/>
      <c r="F7" s="37" t="s">
        <v>39</v>
      </c>
      <c r="G7" s="37"/>
      <c r="H7" s="37" t="s">
        <v>428</v>
      </c>
      <c r="I7" s="37"/>
    </row>
    <row r="8" spans="1:9" ht="26.25" x14ac:dyDescent="0.25">
      <c r="A8" s="58" t="s">
        <v>31</v>
      </c>
      <c r="B8" s="58" t="s">
        <v>30</v>
      </c>
      <c r="C8" s="58" t="s">
        <v>32</v>
      </c>
    </row>
    <row r="9" spans="1:9" x14ac:dyDescent="0.25">
      <c r="A9" s="63"/>
      <c r="B9" s="63" t="s">
        <v>41</v>
      </c>
      <c r="C9" s="63" t="s">
        <v>23</v>
      </c>
    </row>
    <row r="10" spans="1:9" x14ac:dyDescent="0.25">
      <c r="A10" s="203">
        <v>1</v>
      </c>
      <c r="B10" s="63"/>
      <c r="C10" s="216">
        <v>12.5</v>
      </c>
      <c r="E10" s="59" t="s">
        <v>42</v>
      </c>
      <c r="F10" s="59"/>
    </row>
    <row r="11" spans="1:9" x14ac:dyDescent="0.25">
      <c r="A11" s="203">
        <v>1</v>
      </c>
      <c r="B11" s="63"/>
      <c r="C11" s="216">
        <v>25</v>
      </c>
      <c r="E11" s="59" t="s">
        <v>43</v>
      </c>
      <c r="F11" s="59"/>
    </row>
    <row r="12" spans="1:9" x14ac:dyDescent="0.25">
      <c r="A12" s="203">
        <v>1</v>
      </c>
      <c r="B12" s="63"/>
      <c r="C12" s="216">
        <v>25</v>
      </c>
      <c r="E12" s="59" t="s">
        <v>44</v>
      </c>
      <c r="F12" s="59"/>
    </row>
    <row r="13" spans="1:9" x14ac:dyDescent="0.25">
      <c r="A13" s="203">
        <v>1</v>
      </c>
      <c r="B13" s="63"/>
      <c r="C13" s="216">
        <v>25</v>
      </c>
      <c r="E13" s="59"/>
      <c r="F13" s="59"/>
    </row>
    <row r="14" spans="1:9" x14ac:dyDescent="0.25">
      <c r="A14" s="203">
        <v>1</v>
      </c>
      <c r="B14" s="63"/>
      <c r="C14" s="216">
        <v>20</v>
      </c>
      <c r="E14" s="59" t="s">
        <v>45</v>
      </c>
      <c r="F14" s="59"/>
    </row>
    <row r="15" spans="1:9" x14ac:dyDescent="0.25">
      <c r="A15" s="203">
        <v>1</v>
      </c>
      <c r="B15" s="63"/>
      <c r="C15" s="216">
        <v>22.5</v>
      </c>
      <c r="E15" s="59" t="s">
        <v>46</v>
      </c>
      <c r="F15" s="59"/>
    </row>
    <row r="16" spans="1:9" x14ac:dyDescent="0.25">
      <c r="A16" s="203">
        <v>1</v>
      </c>
      <c r="B16" s="63"/>
      <c r="C16" s="216">
        <v>20</v>
      </c>
      <c r="E16" s="59" t="s">
        <v>47</v>
      </c>
      <c r="F16" s="59"/>
    </row>
    <row r="17" spans="1:6" x14ac:dyDescent="0.25">
      <c r="A17" s="203">
        <v>1</v>
      </c>
      <c r="B17" s="63"/>
      <c r="C17" s="216">
        <v>22.5</v>
      </c>
      <c r="E17" s="59" t="s">
        <v>48</v>
      </c>
      <c r="F17" s="59"/>
    </row>
    <row r="18" spans="1:6" x14ac:dyDescent="0.25">
      <c r="A18" s="203">
        <v>1</v>
      </c>
      <c r="B18" s="63"/>
      <c r="C18" s="216">
        <v>19.5</v>
      </c>
      <c r="E18" s="59" t="s">
        <v>49</v>
      </c>
      <c r="F18" s="59"/>
    </row>
    <row r="19" spans="1:6" x14ac:dyDescent="0.25">
      <c r="A19" s="203">
        <v>1</v>
      </c>
      <c r="B19" s="63"/>
      <c r="C19" s="216">
        <v>12.5</v>
      </c>
      <c r="E19" s="59" t="s">
        <v>50</v>
      </c>
      <c r="F19" s="59"/>
    </row>
    <row r="20" spans="1:6" x14ac:dyDescent="0.25">
      <c r="A20" s="203">
        <v>1</v>
      </c>
      <c r="B20" s="63"/>
      <c r="C20" s="216">
        <v>25</v>
      </c>
      <c r="E20" s="59" t="s">
        <v>51</v>
      </c>
      <c r="F20" s="59"/>
    </row>
    <row r="21" spans="1:6" x14ac:dyDescent="0.25">
      <c r="A21" s="203">
        <v>1</v>
      </c>
      <c r="B21" s="63"/>
      <c r="C21" s="216">
        <v>25</v>
      </c>
      <c r="E21" s="59" t="s">
        <v>52</v>
      </c>
    </row>
    <row r="22" spans="1:6" x14ac:dyDescent="0.25">
      <c r="A22" s="203">
        <v>1</v>
      </c>
      <c r="B22" s="63"/>
      <c r="C22" s="216">
        <v>15</v>
      </c>
      <c r="E22" s="59" t="s">
        <v>53</v>
      </c>
    </row>
    <row r="23" spans="1:6" x14ac:dyDescent="0.25">
      <c r="A23" s="203">
        <v>1</v>
      </c>
      <c r="B23" s="63"/>
      <c r="C23" s="216">
        <v>0</v>
      </c>
      <c r="E23" s="59" t="s">
        <v>406</v>
      </c>
    </row>
    <row r="24" spans="1:6" x14ac:dyDescent="0.25">
      <c r="A24" s="63"/>
      <c r="B24" s="63"/>
      <c r="C24" s="81"/>
      <c r="E24" s="59"/>
    </row>
    <row r="25" spans="1:6" x14ac:dyDescent="0.25">
      <c r="A25" s="63"/>
      <c r="B25" s="63"/>
      <c r="C25" s="81"/>
    </row>
    <row r="26" spans="1:6" x14ac:dyDescent="0.25">
      <c r="A26" s="63"/>
      <c r="B26" s="63"/>
      <c r="C26" s="67"/>
    </row>
    <row r="27" spans="1:6" x14ac:dyDescent="0.25">
      <c r="A27" s="63"/>
      <c r="B27" s="63"/>
      <c r="C27" s="67"/>
    </row>
    <row r="28" spans="1:6" ht="15.75" x14ac:dyDescent="0.25">
      <c r="A28" s="56"/>
      <c r="B28" s="56"/>
      <c r="C28" s="56"/>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ht="15.75" x14ac:dyDescent="0.25">
      <c r="A32" s="63"/>
      <c r="B32" s="63"/>
      <c r="C32" s="67"/>
      <c r="E32" s="42"/>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7"/>
    </row>
    <row r="38" spans="1:5" x14ac:dyDescent="0.25">
      <c r="A38" s="63"/>
      <c r="B38" s="63"/>
      <c r="C38" s="68"/>
    </row>
    <row r="39" spans="1:5" x14ac:dyDescent="0.25">
      <c r="A39" s="59"/>
      <c r="B39" s="63"/>
      <c r="C39" s="68"/>
    </row>
    <row r="40" spans="1:5" x14ac:dyDescent="0.25">
      <c r="A40" s="62">
        <f>SUM(A9:A38)</f>
        <v>14</v>
      </c>
      <c r="B40" s="62"/>
      <c r="C40" s="62">
        <f>SUM(C10:C39)</f>
        <v>269.5</v>
      </c>
      <c r="D40" s="59" t="s">
        <v>56</v>
      </c>
    </row>
    <row r="41" spans="1:5" x14ac:dyDescent="0.25">
      <c r="A41" s="59"/>
      <c r="B41" s="59" t="s">
        <v>57</v>
      </c>
      <c r="C41" s="59"/>
    </row>
    <row r="42" spans="1:5" x14ac:dyDescent="0.25">
      <c r="A42" s="59"/>
      <c r="B42" s="62">
        <f>C40/A40</f>
        <v>19.25</v>
      </c>
      <c r="C42" s="59" t="s">
        <v>58</v>
      </c>
    </row>
    <row r="43" spans="1:5" x14ac:dyDescent="0.25">
      <c r="A43" s="59"/>
      <c r="B43" s="59"/>
      <c r="C43" s="59"/>
      <c r="D43" s="63">
        <v>25</v>
      </c>
      <c r="E43" s="59" t="s">
        <v>59</v>
      </c>
    </row>
    <row r="44" spans="1:5" x14ac:dyDescent="0.25">
      <c r="B44" s="59"/>
      <c r="C44" s="59"/>
      <c r="D44" s="65">
        <f>B42/D43</f>
        <v>0.77</v>
      </c>
      <c r="E44" s="59" t="s">
        <v>60</v>
      </c>
    </row>
    <row r="45" spans="1:5" x14ac:dyDescent="0.25">
      <c r="B45" s="59"/>
      <c r="C45" s="59"/>
      <c r="D45" s="229"/>
      <c r="E45" s="59"/>
    </row>
    <row r="46" spans="1:5" x14ac:dyDescent="0.25">
      <c r="B46" s="59"/>
      <c r="C46" s="59"/>
      <c r="D46" s="229"/>
      <c r="E46" s="59"/>
    </row>
    <row r="47" spans="1:5" ht="15.75" x14ac:dyDescent="0.25">
      <c r="A47" s="120" t="s">
        <v>202</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topLeftCell="A52" workbookViewId="0">
      <selection activeCell="L19" sqref="L19"/>
    </sheetView>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433</v>
      </c>
      <c r="B1" s="59"/>
      <c r="C1" s="59"/>
    </row>
    <row r="2" spans="1:10" x14ac:dyDescent="0.25">
      <c r="A2" s="59"/>
      <c r="B2" s="63">
        <v>2.1</v>
      </c>
      <c r="C2" s="59" t="s">
        <v>34</v>
      </c>
      <c r="D2" s="352" t="s">
        <v>463</v>
      </c>
    </row>
    <row r="3" spans="1:10" ht="15" customHeight="1" x14ac:dyDescent="0.25">
      <c r="A3" s="59"/>
      <c r="B3" s="63" t="s">
        <v>73</v>
      </c>
      <c r="C3" s="59" t="s">
        <v>36</v>
      </c>
      <c r="D3" s="352" t="s">
        <v>516</v>
      </c>
    </row>
    <row r="4" spans="1:10" ht="15" customHeight="1" x14ac:dyDescent="0.25">
      <c r="A4" s="59"/>
      <c r="B4" s="36" t="s">
        <v>37</v>
      </c>
      <c r="C4" s="59"/>
      <c r="D4" s="37" t="s">
        <v>472</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428</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v>1</v>
      </c>
      <c r="B9" s="63"/>
      <c r="C9" s="34">
        <v>250</v>
      </c>
      <c r="E9" s="59" t="s">
        <v>42</v>
      </c>
      <c r="F9" s="59"/>
    </row>
    <row r="10" spans="1:10" x14ac:dyDescent="0.25">
      <c r="A10" s="63">
        <v>1</v>
      </c>
      <c r="B10" s="63"/>
      <c r="C10" s="34">
        <v>225</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200</v>
      </c>
      <c r="E14" s="59" t="s">
        <v>46</v>
      </c>
      <c r="F14" s="59"/>
    </row>
    <row r="15" spans="1:10" x14ac:dyDescent="0.25">
      <c r="A15" s="63">
        <v>1</v>
      </c>
      <c r="B15" s="63"/>
      <c r="C15" s="34">
        <v>225</v>
      </c>
      <c r="E15" s="59" t="s">
        <v>47</v>
      </c>
      <c r="F15" s="59"/>
    </row>
    <row r="16" spans="1:10" x14ac:dyDescent="0.25">
      <c r="A16" s="63">
        <v>1</v>
      </c>
      <c r="B16" s="63"/>
      <c r="C16" s="34">
        <v>200</v>
      </c>
      <c r="E16" s="59" t="s">
        <v>48</v>
      </c>
      <c r="F16" s="59"/>
    </row>
    <row r="17" spans="1:6" x14ac:dyDescent="0.25">
      <c r="A17" s="63">
        <v>1</v>
      </c>
      <c r="B17" s="63"/>
      <c r="C17" s="34">
        <v>200</v>
      </c>
      <c r="E17" s="59" t="s">
        <v>49</v>
      </c>
      <c r="F17" s="59"/>
    </row>
    <row r="18" spans="1:6" x14ac:dyDescent="0.25">
      <c r="A18" s="63">
        <v>1</v>
      </c>
      <c r="B18" s="63"/>
      <c r="C18" s="34">
        <v>200</v>
      </c>
      <c r="E18" s="59" t="s">
        <v>50</v>
      </c>
      <c r="F18" s="59"/>
    </row>
    <row r="19" spans="1:6" x14ac:dyDescent="0.25">
      <c r="A19" s="63">
        <v>1</v>
      </c>
      <c r="B19" s="63"/>
      <c r="C19" s="34">
        <v>200</v>
      </c>
      <c r="E19" s="59" t="s">
        <v>51</v>
      </c>
      <c r="F19" s="59"/>
    </row>
    <row r="20" spans="1:6" x14ac:dyDescent="0.25">
      <c r="A20" s="63">
        <v>1</v>
      </c>
      <c r="B20" s="63"/>
      <c r="C20" s="34">
        <v>225</v>
      </c>
      <c r="E20" s="59" t="s">
        <v>52</v>
      </c>
    </row>
    <row r="21" spans="1:6" x14ac:dyDescent="0.25">
      <c r="A21" s="63">
        <v>1</v>
      </c>
      <c r="B21" s="63"/>
      <c r="C21" s="34">
        <v>250</v>
      </c>
      <c r="E21" s="59" t="s">
        <v>53</v>
      </c>
    </row>
    <row r="22" spans="1:6" x14ac:dyDescent="0.25">
      <c r="A22" s="63">
        <v>1</v>
      </c>
      <c r="B22" s="63"/>
      <c r="C22" s="34">
        <v>125</v>
      </c>
    </row>
    <row r="23" spans="1:6" x14ac:dyDescent="0.25">
      <c r="A23" s="63"/>
      <c r="B23" s="63"/>
      <c r="C23" s="34"/>
      <c r="E23" s="59" t="s">
        <v>54</v>
      </c>
    </row>
    <row r="24" spans="1:6" x14ac:dyDescent="0.25">
      <c r="A24" s="63"/>
      <c r="B24" s="63"/>
      <c r="C24" s="34"/>
      <c r="E24" s="59" t="s">
        <v>422</v>
      </c>
    </row>
    <row r="25" spans="1:6" x14ac:dyDescent="0.25">
      <c r="A25" s="63"/>
      <c r="B25" s="63"/>
      <c r="C25" s="34"/>
    </row>
    <row r="26" spans="1:6" x14ac:dyDescent="0.25">
      <c r="A26" s="63"/>
      <c r="B26" s="63"/>
      <c r="C26" s="34"/>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3050</v>
      </c>
      <c r="D39" s="59" t="s">
        <v>56</v>
      </c>
    </row>
    <row r="40" spans="1:5" x14ac:dyDescent="0.25">
      <c r="A40" s="62">
        <f>SUM(A9:A38)</f>
        <v>14</v>
      </c>
      <c r="B40" s="59" t="s">
        <v>57</v>
      </c>
      <c r="C40" s="59"/>
    </row>
    <row r="41" spans="1:5" x14ac:dyDescent="0.25">
      <c r="A41" s="59"/>
      <c r="B41" s="62">
        <f>C39/A40</f>
        <v>217.85714285714286</v>
      </c>
      <c r="C41" s="59" t="s">
        <v>58</v>
      </c>
    </row>
    <row r="42" spans="1:5" x14ac:dyDescent="0.25">
      <c r="A42" s="59"/>
      <c r="B42" s="59"/>
      <c r="C42" s="59"/>
      <c r="D42" s="63">
        <v>250</v>
      </c>
      <c r="E42" s="59" t="s">
        <v>59</v>
      </c>
    </row>
    <row r="43" spans="1:5" x14ac:dyDescent="0.25">
      <c r="A43" s="59"/>
      <c r="B43" s="59"/>
      <c r="C43" s="59"/>
      <c r="D43" s="65">
        <f>B41/D42</f>
        <v>0.87142857142857144</v>
      </c>
      <c r="E43" s="59" t="s">
        <v>60</v>
      </c>
    </row>
    <row r="44" spans="1:5" x14ac:dyDescent="0.25">
      <c r="A44" s="59"/>
      <c r="B44" s="59"/>
      <c r="C44" s="59"/>
    </row>
    <row r="45" spans="1:5" x14ac:dyDescent="0.25">
      <c r="A45" s="59"/>
      <c r="B45" s="59"/>
      <c r="C45" s="59"/>
    </row>
    <row r="46" spans="1:5" ht="15.75" x14ac:dyDescent="0.25">
      <c r="A46" s="120" t="s">
        <v>140</v>
      </c>
    </row>
    <row r="47" spans="1:5" ht="15.75" x14ac:dyDescent="0.25">
      <c r="A47" s="121"/>
    </row>
    <row r="48" spans="1:5" ht="15.75" x14ac:dyDescent="0.25">
      <c r="A48" s="122"/>
    </row>
    <row r="49" spans="1:10" ht="15.75" x14ac:dyDescent="0.25">
      <c r="A49" s="456"/>
      <c r="B49" s="456"/>
      <c r="C49" s="456"/>
      <c r="D49" s="456"/>
      <c r="E49" s="456"/>
      <c r="F49" s="456"/>
      <c r="G49" s="456"/>
      <c r="H49" s="456"/>
      <c r="I49" s="456"/>
    </row>
    <row r="50" spans="1:10" ht="15.75" x14ac:dyDescent="0.25">
      <c r="A50" s="123"/>
    </row>
    <row r="51" spans="1:10" ht="57.75" customHeight="1" x14ac:dyDescent="0.25">
      <c r="A51" s="456"/>
      <c r="B51" s="456"/>
      <c r="C51" s="456"/>
      <c r="D51" s="456"/>
      <c r="E51" s="456"/>
      <c r="F51" s="456"/>
      <c r="G51" s="456"/>
      <c r="H51" s="456"/>
      <c r="I51" s="456"/>
    </row>
    <row r="52" spans="1:10" ht="15.75" x14ac:dyDescent="0.25">
      <c r="A52" s="123"/>
    </row>
    <row r="53" spans="1:10" ht="77.25" customHeight="1" x14ac:dyDescent="0.25">
      <c r="A53" s="456"/>
      <c r="B53" s="456"/>
      <c r="C53" s="456"/>
      <c r="D53" s="456"/>
      <c r="E53" s="456"/>
      <c r="F53" s="456"/>
      <c r="G53" s="456"/>
      <c r="H53" s="456"/>
      <c r="I53" s="456"/>
    </row>
    <row r="54" spans="1:10" ht="15.75" x14ac:dyDescent="0.25">
      <c r="A54" s="121"/>
    </row>
    <row r="55" spans="1:10" ht="39" customHeight="1" x14ac:dyDescent="0.25">
      <c r="A55" s="457"/>
      <c r="B55" s="457"/>
      <c r="C55" s="457"/>
      <c r="D55" s="457"/>
      <c r="E55" s="457"/>
      <c r="F55" s="457"/>
      <c r="G55" s="457"/>
      <c r="H55" s="457"/>
      <c r="I55" s="457"/>
      <c r="J55" s="127"/>
    </row>
    <row r="56" spans="1:10" ht="15.75" x14ac:dyDescent="0.25">
      <c r="A56" s="121"/>
    </row>
    <row r="57" spans="1:10" ht="30.75" customHeight="1" x14ac:dyDescent="0.25">
      <c r="A57" s="457"/>
      <c r="B57" s="457"/>
      <c r="C57" s="457"/>
      <c r="D57" s="457"/>
      <c r="E57" s="457"/>
      <c r="F57" s="457"/>
      <c r="G57" s="457"/>
      <c r="H57" s="457"/>
      <c r="I57" s="457"/>
      <c r="J57" s="127"/>
    </row>
    <row r="58" spans="1:10" ht="15.75" x14ac:dyDescent="0.25">
      <c r="A58" s="121"/>
    </row>
    <row r="59" spans="1:10" ht="33" customHeight="1" x14ac:dyDescent="0.25">
      <c r="A59" s="457"/>
      <c r="B59" s="457"/>
      <c r="C59" s="457"/>
      <c r="D59" s="457"/>
      <c r="E59" s="457"/>
      <c r="F59" s="457"/>
      <c r="G59" s="457"/>
      <c r="H59" s="457"/>
      <c r="I59" s="457"/>
      <c r="J59" s="127"/>
    </row>
    <row r="60" spans="1:10" ht="15.75" x14ac:dyDescent="0.25">
      <c r="A60" s="123"/>
    </row>
    <row r="61" spans="1:10" ht="15.75" x14ac:dyDescent="0.25">
      <c r="A61" s="123"/>
    </row>
    <row r="62" spans="1:10" ht="15.75" x14ac:dyDescent="0.25">
      <c r="A62" s="121"/>
    </row>
    <row r="63" spans="1:10" ht="15.75" x14ac:dyDescent="0.25">
      <c r="A63" s="124"/>
      <c r="H63" s="125"/>
    </row>
    <row r="64" spans="1:10" ht="15.75" x14ac:dyDescent="0.25">
      <c r="A64" s="124"/>
      <c r="H64" s="125"/>
    </row>
    <row r="65" spans="1:10" ht="15.75" x14ac:dyDescent="0.25">
      <c r="A65" s="124"/>
      <c r="H65" s="125"/>
    </row>
    <row r="66" spans="1:10" ht="15.75" x14ac:dyDescent="0.25">
      <c r="A66" s="124"/>
      <c r="H66" s="125"/>
    </row>
    <row r="67" spans="1:10" ht="15.75" x14ac:dyDescent="0.25">
      <c r="A67" s="124"/>
      <c r="H67" s="125"/>
    </row>
    <row r="68" spans="1:10" ht="15.75" x14ac:dyDescent="0.25">
      <c r="A68" s="126"/>
      <c r="H68" s="126"/>
      <c r="J68" s="126"/>
    </row>
    <row r="69" spans="1:10" ht="15.75" x14ac:dyDescent="0.25">
      <c r="A69" s="125"/>
    </row>
    <row r="70" spans="1:10" ht="18.75" x14ac:dyDescent="0.25">
      <c r="A70" s="128"/>
    </row>
    <row r="71" spans="1:10" ht="15.75" x14ac:dyDescent="0.25">
      <c r="A71" s="122"/>
    </row>
  </sheetData>
  <mergeCells count="6">
    <mergeCell ref="A59:I59"/>
    <mergeCell ref="A49:I49"/>
    <mergeCell ref="A51:I51"/>
    <mergeCell ref="A53:I53"/>
    <mergeCell ref="A55:I55"/>
    <mergeCell ref="A57:I57"/>
  </mergeCells>
  <pageMargins left="0.7" right="0.7" top="0.75" bottom="0.75" header="0.3" footer="0.3"/>
  <pageSetup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topLeftCell="A43" workbookViewId="0">
      <selection activeCell="J10" sqref="J10"/>
    </sheetView>
  </sheetViews>
  <sheetFormatPr defaultRowHeight="15" x14ac:dyDescent="0.25"/>
  <cols>
    <col min="1" max="2" width="9.140625" style="57"/>
    <col min="3" max="3" width="10.42578125" style="57" customWidth="1"/>
    <col min="4" max="16384" width="9.140625" style="57"/>
  </cols>
  <sheetData>
    <row r="1" spans="1:9" ht="21" x14ac:dyDescent="0.35">
      <c r="A1" s="61" t="s">
        <v>470</v>
      </c>
    </row>
    <row r="2" spans="1:9" x14ac:dyDescent="0.25">
      <c r="A2" s="59"/>
      <c r="B2" s="59"/>
      <c r="C2" s="59"/>
    </row>
    <row r="3" spans="1:9" x14ac:dyDescent="0.25">
      <c r="A3" s="59"/>
      <c r="B3" s="63">
        <v>14.1</v>
      </c>
      <c r="C3" s="59" t="s">
        <v>34</v>
      </c>
      <c r="D3" s="319" t="s">
        <v>471</v>
      </c>
    </row>
    <row r="4" spans="1:9" x14ac:dyDescent="0.25">
      <c r="A4" s="59"/>
      <c r="B4" s="63" t="s">
        <v>73</v>
      </c>
      <c r="C4" s="59" t="s">
        <v>36</v>
      </c>
      <c r="D4" s="319" t="s">
        <v>567</v>
      </c>
    </row>
    <row r="5" spans="1:9" x14ac:dyDescent="0.25">
      <c r="A5" s="59"/>
      <c r="B5" s="36" t="s">
        <v>37</v>
      </c>
      <c r="C5" s="59"/>
      <c r="D5" s="37" t="s">
        <v>472</v>
      </c>
      <c r="E5" s="64"/>
      <c r="F5" s="64"/>
      <c r="G5" s="64"/>
      <c r="H5" s="64"/>
      <c r="I5" s="64"/>
    </row>
    <row r="6" spans="1:9" x14ac:dyDescent="0.25">
      <c r="A6" s="59"/>
      <c r="B6" s="39" t="s">
        <v>86</v>
      </c>
      <c r="C6" s="59"/>
    </row>
    <row r="7" spans="1:9" x14ac:dyDescent="0.25">
      <c r="B7" s="59"/>
      <c r="C7" s="59"/>
      <c r="F7" s="37" t="s">
        <v>39</v>
      </c>
      <c r="G7" s="37"/>
      <c r="H7" s="37" t="s">
        <v>428</v>
      </c>
      <c r="I7" s="37"/>
    </row>
    <row r="8" spans="1:9" ht="26.25" x14ac:dyDescent="0.25">
      <c r="A8" s="58" t="s">
        <v>31</v>
      </c>
      <c r="B8" s="58" t="s">
        <v>30</v>
      </c>
      <c r="C8" s="58" t="s">
        <v>32</v>
      </c>
    </row>
    <row r="9" spans="1:9" x14ac:dyDescent="0.25">
      <c r="A9" s="63"/>
      <c r="B9" s="63" t="s">
        <v>41</v>
      </c>
      <c r="C9" s="63" t="s">
        <v>23</v>
      </c>
    </row>
    <row r="10" spans="1:9" x14ac:dyDescent="0.25">
      <c r="A10" s="203">
        <v>1</v>
      </c>
      <c r="B10" s="63"/>
      <c r="C10" s="216">
        <v>12.5</v>
      </c>
      <c r="E10" s="59" t="s">
        <v>42</v>
      </c>
      <c r="F10" s="59"/>
    </row>
    <row r="11" spans="1:9" x14ac:dyDescent="0.25">
      <c r="A11" s="203">
        <v>1</v>
      </c>
      <c r="B11" s="63"/>
      <c r="C11" s="216">
        <v>25</v>
      </c>
      <c r="E11" s="59" t="s">
        <v>43</v>
      </c>
      <c r="F11" s="59"/>
    </row>
    <row r="12" spans="1:9" x14ac:dyDescent="0.25">
      <c r="A12" s="203">
        <v>1</v>
      </c>
      <c r="B12" s="63"/>
      <c r="C12" s="216">
        <v>25</v>
      </c>
      <c r="E12" s="59" t="s">
        <v>44</v>
      </c>
      <c r="F12" s="59"/>
    </row>
    <row r="13" spans="1:9" x14ac:dyDescent="0.25">
      <c r="A13" s="203">
        <v>1</v>
      </c>
      <c r="B13" s="63"/>
      <c r="C13" s="216">
        <v>25</v>
      </c>
      <c r="E13" s="59"/>
      <c r="F13" s="59"/>
    </row>
    <row r="14" spans="1:9" x14ac:dyDescent="0.25">
      <c r="A14" s="203">
        <v>1</v>
      </c>
      <c r="B14" s="63"/>
      <c r="C14" s="216">
        <v>20</v>
      </c>
      <c r="E14" s="59" t="s">
        <v>45</v>
      </c>
      <c r="F14" s="59"/>
    </row>
    <row r="15" spans="1:9" x14ac:dyDescent="0.25">
      <c r="A15" s="203">
        <v>1</v>
      </c>
      <c r="B15" s="63"/>
      <c r="C15" s="216">
        <v>22.5</v>
      </c>
      <c r="E15" s="59" t="s">
        <v>46</v>
      </c>
      <c r="F15" s="59"/>
    </row>
    <row r="16" spans="1:9" x14ac:dyDescent="0.25">
      <c r="A16" s="203">
        <v>1</v>
      </c>
      <c r="B16" s="63"/>
      <c r="C16" s="216">
        <v>20</v>
      </c>
      <c r="E16" s="59" t="s">
        <v>47</v>
      </c>
      <c r="F16" s="59"/>
    </row>
    <row r="17" spans="1:6" x14ac:dyDescent="0.25">
      <c r="A17" s="203">
        <v>1</v>
      </c>
      <c r="B17" s="63"/>
      <c r="C17" s="216">
        <v>22.5</v>
      </c>
      <c r="E17" s="59" t="s">
        <v>48</v>
      </c>
      <c r="F17" s="59"/>
    </row>
    <row r="18" spans="1:6" x14ac:dyDescent="0.25">
      <c r="A18" s="203">
        <v>1</v>
      </c>
      <c r="B18" s="63"/>
      <c r="C18" s="216">
        <v>19.5</v>
      </c>
      <c r="E18" s="59" t="s">
        <v>49</v>
      </c>
      <c r="F18" s="59"/>
    </row>
    <row r="19" spans="1:6" x14ac:dyDescent="0.25">
      <c r="A19" s="203">
        <v>1</v>
      </c>
      <c r="B19" s="63"/>
      <c r="C19" s="216">
        <v>12.5</v>
      </c>
      <c r="E19" s="59" t="s">
        <v>50</v>
      </c>
      <c r="F19" s="59"/>
    </row>
    <row r="20" spans="1:6" x14ac:dyDescent="0.25">
      <c r="A20" s="203">
        <v>1</v>
      </c>
      <c r="B20" s="63"/>
      <c r="C20" s="216">
        <v>25</v>
      </c>
      <c r="E20" s="59" t="s">
        <v>51</v>
      </c>
      <c r="F20" s="59"/>
    </row>
    <row r="21" spans="1:6" x14ac:dyDescent="0.25">
      <c r="A21" s="203">
        <v>1</v>
      </c>
      <c r="B21" s="63"/>
      <c r="C21" s="216">
        <v>25</v>
      </c>
      <c r="E21" s="59" t="s">
        <v>52</v>
      </c>
    </row>
    <row r="22" spans="1:6" x14ac:dyDescent="0.25">
      <c r="A22" s="203">
        <v>1</v>
      </c>
      <c r="B22" s="63"/>
      <c r="C22" s="216">
        <v>15</v>
      </c>
      <c r="E22" s="59" t="s">
        <v>53</v>
      </c>
    </row>
    <row r="23" spans="1:6" x14ac:dyDescent="0.25">
      <c r="A23" s="203">
        <v>1</v>
      </c>
      <c r="B23" s="63"/>
      <c r="C23" s="216">
        <v>0</v>
      </c>
      <c r="E23" s="59" t="s">
        <v>406</v>
      </c>
    </row>
    <row r="24" spans="1:6" x14ac:dyDescent="0.25">
      <c r="A24" s="63"/>
      <c r="B24" s="63"/>
      <c r="C24" s="81"/>
      <c r="E24" s="59"/>
    </row>
    <row r="25" spans="1:6" x14ac:dyDescent="0.25">
      <c r="A25" s="63"/>
      <c r="B25" s="63"/>
      <c r="C25" s="81"/>
    </row>
    <row r="26" spans="1:6" x14ac:dyDescent="0.25">
      <c r="A26" s="63"/>
      <c r="B26" s="63"/>
      <c r="C26" s="67"/>
    </row>
    <row r="27" spans="1:6" x14ac:dyDescent="0.25">
      <c r="A27" s="63"/>
      <c r="B27" s="63"/>
      <c r="C27" s="67"/>
    </row>
    <row r="28" spans="1:6" ht="15.75" x14ac:dyDescent="0.25">
      <c r="A28" s="56"/>
      <c r="B28" s="56"/>
      <c r="C28" s="56"/>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ht="15.75" x14ac:dyDescent="0.25">
      <c r="A32" s="63"/>
      <c r="B32" s="63"/>
      <c r="C32" s="67"/>
      <c r="E32" s="42"/>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7"/>
    </row>
    <row r="38" spans="1:5" x14ac:dyDescent="0.25">
      <c r="A38" s="63"/>
      <c r="B38" s="63"/>
      <c r="C38" s="68"/>
    </row>
    <row r="39" spans="1:5" x14ac:dyDescent="0.25">
      <c r="A39" s="59"/>
      <c r="B39" s="63"/>
      <c r="C39" s="68"/>
    </row>
    <row r="40" spans="1:5" x14ac:dyDescent="0.25">
      <c r="A40" s="62">
        <f>SUM(A9:A38)</f>
        <v>14</v>
      </c>
      <c r="B40" s="62"/>
      <c r="C40" s="62">
        <f>SUM(C10:C39)</f>
        <v>269.5</v>
      </c>
      <c r="D40" s="59" t="s">
        <v>56</v>
      </c>
    </row>
    <row r="41" spans="1:5" x14ac:dyDescent="0.25">
      <c r="A41" s="59"/>
      <c r="B41" s="59" t="s">
        <v>57</v>
      </c>
      <c r="C41" s="59"/>
    </row>
    <row r="42" spans="1:5" x14ac:dyDescent="0.25">
      <c r="A42" s="59"/>
      <c r="B42" s="62">
        <f>C40/A40</f>
        <v>19.25</v>
      </c>
      <c r="C42" s="59" t="s">
        <v>58</v>
      </c>
    </row>
    <row r="43" spans="1:5" x14ac:dyDescent="0.25">
      <c r="A43" s="59"/>
      <c r="B43" s="59"/>
      <c r="C43" s="59"/>
      <c r="D43" s="63">
        <v>25</v>
      </c>
      <c r="E43" s="59" t="s">
        <v>59</v>
      </c>
    </row>
    <row r="44" spans="1:5" x14ac:dyDescent="0.25">
      <c r="B44" s="59"/>
      <c r="C44" s="59"/>
      <c r="D44" s="65">
        <f>B42/D43</f>
        <v>0.77</v>
      </c>
      <c r="E44" s="59" t="s">
        <v>60</v>
      </c>
    </row>
    <row r="45" spans="1:5" x14ac:dyDescent="0.25">
      <c r="B45" s="59"/>
      <c r="C45" s="59"/>
      <c r="D45" s="229"/>
      <c r="E45" s="59"/>
    </row>
    <row r="46" spans="1:5" x14ac:dyDescent="0.25">
      <c r="B46" s="59"/>
      <c r="C46" s="59"/>
      <c r="D46" s="229"/>
      <c r="E46" s="59"/>
    </row>
    <row r="47" spans="1:5" ht="15.75" x14ac:dyDescent="0.25">
      <c r="A47" s="120" t="s">
        <v>202</v>
      </c>
    </row>
  </sheetData>
  <pageMargins left="0.7" right="0.7" top="0.75" bottom="0.75" header="0.3" footer="0.3"/>
  <pageSetup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topLeftCell="B46" workbookViewId="0">
      <selection activeCell="I29" sqref="I29"/>
    </sheetView>
  </sheetViews>
  <sheetFormatPr defaultRowHeight="15" x14ac:dyDescent="0.25"/>
  <cols>
    <col min="1" max="2" width="9.140625" style="57"/>
    <col min="3" max="3" width="10.42578125" style="57" customWidth="1"/>
    <col min="4" max="16384" width="9.140625" style="57"/>
  </cols>
  <sheetData>
    <row r="1" spans="1:9" ht="21" x14ac:dyDescent="0.35">
      <c r="A1" s="61" t="s">
        <v>470</v>
      </c>
    </row>
    <row r="2" spans="1:9" x14ac:dyDescent="0.25">
      <c r="A2" s="59"/>
      <c r="B2" s="59"/>
      <c r="C2" s="59"/>
    </row>
    <row r="3" spans="1:9" x14ac:dyDescent="0.25">
      <c r="A3" s="59"/>
      <c r="B3" s="63">
        <v>14.1</v>
      </c>
      <c r="C3" s="59" t="s">
        <v>34</v>
      </c>
      <c r="D3" s="277" t="s">
        <v>471</v>
      </c>
    </row>
    <row r="4" spans="1:9" x14ac:dyDescent="0.25">
      <c r="A4" s="59"/>
      <c r="B4" s="63" t="s">
        <v>73</v>
      </c>
      <c r="C4" s="59" t="s">
        <v>36</v>
      </c>
      <c r="D4" s="277" t="s">
        <v>516</v>
      </c>
    </row>
    <row r="5" spans="1:9" x14ac:dyDescent="0.25">
      <c r="A5" s="59"/>
      <c r="B5" s="36" t="s">
        <v>37</v>
      </c>
      <c r="C5" s="59"/>
      <c r="D5" s="37" t="s">
        <v>472</v>
      </c>
      <c r="E5" s="64"/>
      <c r="F5" s="64"/>
      <c r="G5" s="64"/>
      <c r="H5" s="64"/>
      <c r="I5" s="64"/>
    </row>
    <row r="6" spans="1:9" x14ac:dyDescent="0.25">
      <c r="A6" s="59"/>
      <c r="B6" s="39" t="s">
        <v>86</v>
      </c>
      <c r="C6" s="59"/>
    </row>
    <row r="7" spans="1:9" x14ac:dyDescent="0.25">
      <c r="B7" s="59"/>
      <c r="C7" s="59"/>
      <c r="F7" s="37" t="s">
        <v>39</v>
      </c>
      <c r="G7" s="37"/>
      <c r="H7" s="37" t="s">
        <v>428</v>
      </c>
      <c r="I7" s="37"/>
    </row>
    <row r="8" spans="1:9" ht="26.25" x14ac:dyDescent="0.25">
      <c r="A8" s="58" t="s">
        <v>31</v>
      </c>
      <c r="B8" s="58" t="s">
        <v>30</v>
      </c>
      <c r="C8" s="58" t="s">
        <v>32</v>
      </c>
    </row>
    <row r="9" spans="1:9" x14ac:dyDescent="0.25">
      <c r="A9" s="63"/>
      <c r="B9" s="63" t="s">
        <v>41</v>
      </c>
      <c r="C9" s="63" t="s">
        <v>23</v>
      </c>
    </row>
    <row r="10" spans="1:9" x14ac:dyDescent="0.25">
      <c r="A10" s="63">
        <v>1</v>
      </c>
      <c r="B10" s="63"/>
      <c r="C10" s="81">
        <v>25</v>
      </c>
      <c r="E10" s="59" t="s">
        <v>42</v>
      </c>
      <c r="F10" s="59"/>
    </row>
    <row r="11" spans="1:9" x14ac:dyDescent="0.25">
      <c r="A11" s="63">
        <v>1</v>
      </c>
      <c r="B11" s="63"/>
      <c r="C11" s="81">
        <v>20</v>
      </c>
      <c r="E11" s="59" t="s">
        <v>43</v>
      </c>
      <c r="F11" s="59"/>
    </row>
    <row r="12" spans="1:9" x14ac:dyDescent="0.25">
      <c r="A12" s="63">
        <v>1</v>
      </c>
      <c r="B12" s="63"/>
      <c r="C12" s="81">
        <v>20</v>
      </c>
      <c r="E12" s="59" t="s">
        <v>44</v>
      </c>
      <c r="F12" s="59"/>
    </row>
    <row r="13" spans="1:9" x14ac:dyDescent="0.25">
      <c r="A13" s="63">
        <v>1</v>
      </c>
      <c r="B13" s="63"/>
      <c r="C13" s="81">
        <v>25</v>
      </c>
      <c r="E13" s="59"/>
      <c r="F13" s="59"/>
    </row>
    <row r="14" spans="1:9" x14ac:dyDescent="0.25">
      <c r="A14" s="63">
        <v>1</v>
      </c>
      <c r="B14" s="63"/>
      <c r="C14" s="81">
        <v>25</v>
      </c>
      <c r="E14" s="59" t="s">
        <v>45</v>
      </c>
      <c r="F14" s="59"/>
    </row>
    <row r="15" spans="1:9" x14ac:dyDescent="0.25">
      <c r="A15" s="63">
        <v>1</v>
      </c>
      <c r="B15" s="63"/>
      <c r="C15" s="81">
        <v>25</v>
      </c>
      <c r="E15" s="59" t="s">
        <v>46</v>
      </c>
      <c r="F15" s="59"/>
    </row>
    <row r="16" spans="1:9" x14ac:dyDescent="0.25">
      <c r="A16" s="63">
        <v>1</v>
      </c>
      <c r="B16" s="63"/>
      <c r="C16" s="81">
        <v>20</v>
      </c>
      <c r="E16" s="59" t="s">
        <v>47</v>
      </c>
      <c r="F16" s="59"/>
    </row>
    <row r="17" spans="1:6" x14ac:dyDescent="0.25">
      <c r="A17" s="63">
        <v>1</v>
      </c>
      <c r="B17" s="63"/>
      <c r="C17" s="81">
        <v>25</v>
      </c>
      <c r="E17" s="59" t="s">
        <v>48</v>
      </c>
      <c r="F17" s="59"/>
    </row>
    <row r="18" spans="1:6" x14ac:dyDescent="0.25">
      <c r="A18" s="63">
        <v>1</v>
      </c>
      <c r="B18" s="63"/>
      <c r="C18" s="81">
        <v>25</v>
      </c>
      <c r="E18" s="59" t="s">
        <v>49</v>
      </c>
      <c r="F18" s="59"/>
    </row>
    <row r="19" spans="1:6" x14ac:dyDescent="0.25">
      <c r="A19" s="63">
        <v>1</v>
      </c>
      <c r="B19" s="63"/>
      <c r="C19" s="81">
        <v>15</v>
      </c>
      <c r="E19" s="59" t="s">
        <v>50</v>
      </c>
      <c r="F19" s="59"/>
    </row>
    <row r="20" spans="1:6" x14ac:dyDescent="0.25">
      <c r="A20" s="63">
        <v>1</v>
      </c>
      <c r="B20" s="63"/>
      <c r="C20" s="81">
        <v>25</v>
      </c>
      <c r="E20" s="59" t="s">
        <v>51</v>
      </c>
      <c r="F20" s="59"/>
    </row>
    <row r="21" spans="1:6" x14ac:dyDescent="0.25">
      <c r="A21" s="63">
        <v>1</v>
      </c>
      <c r="B21" s="63"/>
      <c r="C21" s="81">
        <v>25</v>
      </c>
      <c r="E21" s="59" t="s">
        <v>52</v>
      </c>
    </row>
    <row r="22" spans="1:6" x14ac:dyDescent="0.25">
      <c r="A22" s="63">
        <v>1</v>
      </c>
      <c r="B22" s="63"/>
      <c r="C22" s="81">
        <v>15</v>
      </c>
      <c r="E22" s="59" t="s">
        <v>53</v>
      </c>
    </row>
    <row r="23" spans="1:6" x14ac:dyDescent="0.25">
      <c r="A23" s="63">
        <v>1</v>
      </c>
      <c r="B23" s="63"/>
      <c r="C23" s="81">
        <v>10</v>
      </c>
      <c r="E23" s="59" t="s">
        <v>406</v>
      </c>
    </row>
    <row r="24" spans="1:6" x14ac:dyDescent="0.25">
      <c r="A24" s="63">
        <v>1</v>
      </c>
      <c r="B24" s="63"/>
      <c r="C24" s="81">
        <v>10</v>
      </c>
      <c r="E24" s="59"/>
    </row>
    <row r="25" spans="1:6" x14ac:dyDescent="0.25">
      <c r="A25" s="63">
        <v>1</v>
      </c>
      <c r="B25" s="63"/>
      <c r="C25" s="81">
        <v>25</v>
      </c>
    </row>
    <row r="26" spans="1:6" x14ac:dyDescent="0.25">
      <c r="A26" s="63">
        <v>1</v>
      </c>
      <c r="B26" s="63"/>
      <c r="C26" s="67">
        <v>10</v>
      </c>
    </row>
    <row r="27" spans="1:6" x14ac:dyDescent="0.25">
      <c r="A27" s="63">
        <v>1</v>
      </c>
      <c r="B27" s="63"/>
      <c r="C27" s="67">
        <v>25</v>
      </c>
    </row>
    <row r="28" spans="1:6" ht="15.75" x14ac:dyDescent="0.25">
      <c r="A28" s="56"/>
      <c r="B28" s="56"/>
      <c r="C28" s="56"/>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ht="15.75" x14ac:dyDescent="0.25">
      <c r="A32" s="63"/>
      <c r="B32" s="63"/>
      <c r="C32" s="67"/>
      <c r="E32" s="42"/>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7"/>
    </row>
    <row r="38" spans="1:5" x14ac:dyDescent="0.25">
      <c r="A38" s="63"/>
      <c r="B38" s="63"/>
      <c r="C38" s="68"/>
    </row>
    <row r="39" spans="1:5" x14ac:dyDescent="0.25">
      <c r="A39" s="59"/>
      <c r="B39" s="63"/>
      <c r="C39" s="68"/>
    </row>
    <row r="40" spans="1:5" x14ac:dyDescent="0.25">
      <c r="A40" s="62">
        <f>SUM(A9:A38)</f>
        <v>18</v>
      </c>
      <c r="B40" s="62"/>
      <c r="C40" s="62">
        <f>SUM(C10:C39)</f>
        <v>370</v>
      </c>
      <c r="D40" s="59" t="s">
        <v>56</v>
      </c>
    </row>
    <row r="41" spans="1:5" x14ac:dyDescent="0.25">
      <c r="A41" s="59"/>
      <c r="B41" s="59" t="s">
        <v>57</v>
      </c>
      <c r="C41" s="59"/>
    </row>
    <row r="42" spans="1:5" x14ac:dyDescent="0.25">
      <c r="A42" s="59"/>
      <c r="B42" s="62">
        <f>C40/A40</f>
        <v>20.555555555555557</v>
      </c>
      <c r="C42" s="59" t="s">
        <v>58</v>
      </c>
    </row>
    <row r="43" spans="1:5" x14ac:dyDescent="0.25">
      <c r="A43" s="59"/>
      <c r="B43" s="59"/>
      <c r="C43" s="59"/>
      <c r="D43" s="63">
        <v>25</v>
      </c>
      <c r="E43" s="59" t="s">
        <v>59</v>
      </c>
    </row>
    <row r="44" spans="1:5" x14ac:dyDescent="0.25">
      <c r="B44" s="59"/>
      <c r="C44" s="59"/>
      <c r="D44" s="65">
        <f>B42/D43</f>
        <v>0.8222222222222223</v>
      </c>
      <c r="E44" s="59" t="s">
        <v>60</v>
      </c>
    </row>
    <row r="45" spans="1:5" x14ac:dyDescent="0.25">
      <c r="B45" s="59"/>
      <c r="C45" s="59"/>
      <c r="D45" s="229"/>
      <c r="E45" s="59"/>
    </row>
    <row r="46" spans="1:5" x14ac:dyDescent="0.25">
      <c r="B46" s="59"/>
      <c r="C46" s="59"/>
      <c r="D46" s="229"/>
      <c r="E46" s="59"/>
    </row>
    <row r="47" spans="1:5" ht="15.75" x14ac:dyDescent="0.25">
      <c r="A47" s="120" t="s">
        <v>202</v>
      </c>
    </row>
  </sheetData>
  <pageMargins left="0.7" right="0.7" top="0.75" bottom="0.75" header="0.3" footer="0.3"/>
  <pageSetup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L48"/>
  <sheetViews>
    <sheetView topLeftCell="A52" workbookViewId="0">
      <selection activeCell="M28" sqref="M28"/>
    </sheetView>
  </sheetViews>
  <sheetFormatPr defaultRowHeight="15" x14ac:dyDescent="0.25"/>
  <cols>
    <col min="3" max="3" width="10.42578125" customWidth="1"/>
  </cols>
  <sheetData>
    <row r="1" spans="1:12" ht="21" x14ac:dyDescent="0.35">
      <c r="A1" s="61" t="s">
        <v>470</v>
      </c>
    </row>
    <row r="2" spans="1:12" x14ac:dyDescent="0.25">
      <c r="A2" s="59"/>
      <c r="B2" s="59"/>
      <c r="C2" s="59"/>
      <c r="D2" s="57"/>
      <c r="E2" s="57"/>
      <c r="F2" s="57"/>
      <c r="G2" s="57"/>
      <c r="H2" s="57"/>
      <c r="I2" s="57"/>
    </row>
    <row r="3" spans="1:12" x14ac:dyDescent="0.25">
      <c r="A3" s="59"/>
      <c r="B3" s="63">
        <v>14.1</v>
      </c>
      <c r="C3" s="59" t="s">
        <v>34</v>
      </c>
      <c r="D3" s="187" t="s">
        <v>471</v>
      </c>
      <c r="E3" s="57"/>
      <c r="F3" s="57"/>
      <c r="G3" s="57"/>
      <c r="H3" s="57"/>
      <c r="I3" s="57"/>
    </row>
    <row r="4" spans="1:12" x14ac:dyDescent="0.25">
      <c r="A4" s="59"/>
      <c r="B4" s="63" t="s">
        <v>73</v>
      </c>
      <c r="C4" s="59" t="s">
        <v>36</v>
      </c>
      <c r="D4" s="187" t="s">
        <v>427</v>
      </c>
      <c r="E4" s="57"/>
      <c r="F4" s="57"/>
      <c r="G4" s="57"/>
      <c r="H4" s="57"/>
      <c r="I4" s="57"/>
    </row>
    <row r="5" spans="1:12" x14ac:dyDescent="0.25">
      <c r="A5" s="59"/>
      <c r="B5" s="36" t="s">
        <v>37</v>
      </c>
      <c r="C5" s="59"/>
      <c r="D5" s="37" t="s">
        <v>472</v>
      </c>
      <c r="E5" s="64"/>
      <c r="F5" s="64"/>
      <c r="G5" s="64"/>
      <c r="H5" s="64"/>
      <c r="I5" s="64"/>
      <c r="L5" s="57"/>
    </row>
    <row r="6" spans="1:12" x14ac:dyDescent="0.25">
      <c r="A6" s="59"/>
      <c r="B6" s="39" t="s">
        <v>86</v>
      </c>
      <c r="C6" s="59"/>
      <c r="D6" s="57"/>
      <c r="E6" s="57"/>
      <c r="F6" s="57"/>
      <c r="G6" s="57"/>
      <c r="H6" s="57"/>
      <c r="I6" s="57"/>
    </row>
    <row r="7" spans="1:12" x14ac:dyDescent="0.25">
      <c r="B7" s="59"/>
      <c r="C7" s="59"/>
      <c r="D7" s="57"/>
      <c r="E7" s="57"/>
      <c r="F7" s="37" t="s">
        <v>39</v>
      </c>
      <c r="G7" s="37"/>
      <c r="H7" s="37" t="s">
        <v>428</v>
      </c>
      <c r="I7" s="37"/>
    </row>
    <row r="8" spans="1:12" ht="26.25" x14ac:dyDescent="0.25">
      <c r="A8" s="58" t="s">
        <v>31</v>
      </c>
      <c r="B8" s="58" t="s">
        <v>30</v>
      </c>
      <c r="C8" s="58" t="s">
        <v>32</v>
      </c>
      <c r="D8" s="57"/>
      <c r="E8" s="57"/>
      <c r="F8" s="57"/>
      <c r="G8" s="57"/>
      <c r="H8" s="57"/>
      <c r="I8" s="57"/>
    </row>
    <row r="9" spans="1:12" x14ac:dyDescent="0.25">
      <c r="A9" s="63"/>
      <c r="B9" s="63" t="s">
        <v>41</v>
      </c>
      <c r="C9" s="63" t="s">
        <v>23</v>
      </c>
      <c r="D9" s="57"/>
      <c r="E9" s="57"/>
      <c r="F9" s="57"/>
      <c r="G9" s="57"/>
      <c r="H9" s="57"/>
      <c r="I9" s="57"/>
    </row>
    <row r="10" spans="1:12" x14ac:dyDescent="0.25">
      <c r="A10" s="63">
        <v>1</v>
      </c>
      <c r="B10" s="63">
        <v>1</v>
      </c>
      <c r="C10" s="81">
        <v>20</v>
      </c>
      <c r="D10" s="57"/>
      <c r="E10" s="59" t="s">
        <v>42</v>
      </c>
      <c r="F10" s="59"/>
      <c r="G10" s="57"/>
      <c r="H10" s="57"/>
      <c r="I10" s="57"/>
    </row>
    <row r="11" spans="1:12" x14ac:dyDescent="0.25">
      <c r="A11" s="63">
        <v>1</v>
      </c>
      <c r="B11" s="63">
        <v>2</v>
      </c>
      <c r="C11" s="81">
        <v>22</v>
      </c>
      <c r="D11" s="57"/>
      <c r="E11" s="59" t="s">
        <v>43</v>
      </c>
      <c r="F11" s="59"/>
      <c r="G11" s="57"/>
      <c r="H11" s="57"/>
      <c r="I11" s="57"/>
    </row>
    <row r="12" spans="1:12" x14ac:dyDescent="0.25">
      <c r="A12" s="63">
        <v>1</v>
      </c>
      <c r="B12" s="63">
        <v>3</v>
      </c>
      <c r="C12" s="81">
        <v>17</v>
      </c>
      <c r="D12" s="57"/>
      <c r="E12" s="59" t="s">
        <v>44</v>
      </c>
      <c r="F12" s="59"/>
      <c r="G12" s="57"/>
      <c r="H12" s="57"/>
      <c r="I12" s="57"/>
    </row>
    <row r="13" spans="1:12" x14ac:dyDescent="0.25">
      <c r="A13" s="63">
        <v>1</v>
      </c>
      <c r="B13" s="63">
        <v>4</v>
      </c>
      <c r="C13" s="81">
        <v>19</v>
      </c>
      <c r="D13" s="57"/>
      <c r="E13" s="59"/>
      <c r="F13" s="59"/>
      <c r="G13" s="57"/>
      <c r="H13" s="57"/>
      <c r="I13" s="57"/>
    </row>
    <row r="14" spans="1:12" x14ac:dyDescent="0.25">
      <c r="A14" s="63">
        <v>1</v>
      </c>
      <c r="B14" s="63">
        <v>5</v>
      </c>
      <c r="C14" s="81">
        <v>20</v>
      </c>
      <c r="D14" s="57"/>
      <c r="E14" s="59" t="s">
        <v>45</v>
      </c>
      <c r="F14" s="59"/>
      <c r="G14" s="57"/>
      <c r="H14" s="57"/>
      <c r="I14" s="57"/>
    </row>
    <row r="15" spans="1:12" x14ac:dyDescent="0.25">
      <c r="A15" s="63">
        <v>1</v>
      </c>
      <c r="B15" s="63">
        <v>6</v>
      </c>
      <c r="C15" s="81">
        <v>22</v>
      </c>
      <c r="D15" s="57"/>
      <c r="E15" s="59" t="s">
        <v>46</v>
      </c>
      <c r="F15" s="59"/>
      <c r="G15" s="57"/>
      <c r="H15" s="57"/>
      <c r="I15" s="57"/>
    </row>
    <row r="16" spans="1:12" x14ac:dyDescent="0.25">
      <c r="A16" s="63">
        <v>1</v>
      </c>
      <c r="B16" s="63">
        <v>7</v>
      </c>
      <c r="C16" s="81">
        <v>17</v>
      </c>
      <c r="D16" s="57"/>
      <c r="E16" s="59" t="s">
        <v>47</v>
      </c>
      <c r="F16" s="59"/>
      <c r="G16" s="57"/>
      <c r="H16" s="57"/>
      <c r="I16" s="57"/>
    </row>
    <row r="17" spans="1:9" x14ac:dyDescent="0.25">
      <c r="A17" s="63">
        <v>1</v>
      </c>
      <c r="B17" s="63">
        <v>8</v>
      </c>
      <c r="C17" s="81">
        <v>22</v>
      </c>
      <c r="D17" s="57"/>
      <c r="E17" s="59" t="s">
        <v>48</v>
      </c>
      <c r="F17" s="59"/>
      <c r="G17" s="57"/>
      <c r="H17" s="57"/>
      <c r="I17" s="57"/>
    </row>
    <row r="18" spans="1:9" x14ac:dyDescent="0.25">
      <c r="A18" s="63">
        <v>1</v>
      </c>
      <c r="B18" s="63">
        <v>9</v>
      </c>
      <c r="C18" s="81">
        <v>19</v>
      </c>
      <c r="D18" s="57"/>
      <c r="E18" s="59" t="s">
        <v>49</v>
      </c>
      <c r="F18" s="59"/>
      <c r="G18" s="57"/>
      <c r="H18" s="57"/>
      <c r="I18" s="57"/>
    </row>
    <row r="19" spans="1:9" x14ac:dyDescent="0.25">
      <c r="A19" s="63">
        <v>1</v>
      </c>
      <c r="B19" s="63">
        <v>10</v>
      </c>
      <c r="C19" s="81">
        <v>22</v>
      </c>
      <c r="D19" s="57"/>
      <c r="E19" s="59" t="s">
        <v>50</v>
      </c>
      <c r="F19" s="59"/>
      <c r="G19" s="57"/>
      <c r="H19" s="57"/>
      <c r="I19" s="57"/>
    </row>
    <row r="20" spans="1:9" x14ac:dyDescent="0.25">
      <c r="A20" s="63">
        <v>1</v>
      </c>
      <c r="B20" s="63">
        <v>11</v>
      </c>
      <c r="C20" s="81">
        <v>21</v>
      </c>
      <c r="D20" s="57"/>
      <c r="E20" s="59" t="s">
        <v>51</v>
      </c>
      <c r="F20" s="59"/>
      <c r="G20" s="57"/>
      <c r="H20" s="57"/>
      <c r="I20" s="57"/>
    </row>
    <row r="21" spans="1:9" x14ac:dyDescent="0.25">
      <c r="A21" s="63">
        <v>1</v>
      </c>
      <c r="B21" s="63">
        <v>12</v>
      </c>
      <c r="C21" s="81">
        <v>21</v>
      </c>
      <c r="D21" s="57"/>
      <c r="E21" s="59" t="s">
        <v>52</v>
      </c>
      <c r="F21" s="57"/>
      <c r="G21" s="57"/>
      <c r="H21" s="57"/>
      <c r="I21" s="57"/>
    </row>
    <row r="22" spans="1:9" x14ac:dyDescent="0.25">
      <c r="A22" s="63">
        <v>1</v>
      </c>
      <c r="B22" s="63">
        <v>13</v>
      </c>
      <c r="C22" s="81">
        <v>17</v>
      </c>
      <c r="D22" s="57"/>
      <c r="E22" s="59" t="s">
        <v>53</v>
      </c>
      <c r="F22" s="57"/>
      <c r="G22" s="57"/>
      <c r="H22" s="57"/>
      <c r="I22" s="57"/>
    </row>
    <row r="23" spans="1:9" x14ac:dyDescent="0.25">
      <c r="A23" s="63">
        <v>1</v>
      </c>
      <c r="B23" s="63">
        <v>14</v>
      </c>
      <c r="C23" s="81">
        <v>22</v>
      </c>
      <c r="D23" s="57"/>
      <c r="E23" s="59" t="s">
        <v>406</v>
      </c>
      <c r="F23" s="57"/>
      <c r="G23" s="57"/>
      <c r="H23" s="57"/>
      <c r="I23" s="57"/>
    </row>
    <row r="24" spans="1:9" x14ac:dyDescent="0.25">
      <c r="A24" s="63">
        <v>1</v>
      </c>
      <c r="B24" s="63">
        <v>15</v>
      </c>
      <c r="C24" s="81">
        <v>22</v>
      </c>
      <c r="D24" s="57"/>
      <c r="E24" s="59"/>
      <c r="F24" s="57"/>
      <c r="G24" s="57"/>
      <c r="H24" s="57"/>
      <c r="I24" s="57"/>
    </row>
    <row r="25" spans="1:9" x14ac:dyDescent="0.25">
      <c r="A25" s="63">
        <v>1</v>
      </c>
      <c r="B25" s="63">
        <v>16</v>
      </c>
      <c r="C25" s="81">
        <v>19</v>
      </c>
      <c r="D25" s="57"/>
      <c r="F25" s="57"/>
      <c r="G25" s="57"/>
      <c r="H25" s="57"/>
      <c r="I25" s="57"/>
    </row>
    <row r="26" spans="1:9" x14ac:dyDescent="0.25">
      <c r="A26" s="63">
        <v>1</v>
      </c>
      <c r="B26" s="63">
        <v>17</v>
      </c>
      <c r="C26" s="81">
        <v>14</v>
      </c>
      <c r="D26" s="57"/>
      <c r="E26" s="57"/>
      <c r="F26" s="57"/>
      <c r="G26" s="57"/>
      <c r="H26" s="57"/>
      <c r="I26" s="57"/>
    </row>
    <row r="27" spans="1:9" x14ac:dyDescent="0.25">
      <c r="A27" s="63">
        <v>1</v>
      </c>
      <c r="B27" s="63">
        <v>18</v>
      </c>
      <c r="C27" s="67">
        <v>16</v>
      </c>
      <c r="D27" s="57"/>
      <c r="E27" s="57"/>
      <c r="F27" s="57"/>
      <c r="G27" s="57"/>
      <c r="H27" s="57"/>
      <c r="I27" s="57"/>
    </row>
    <row r="28" spans="1:9" ht="15.75" x14ac:dyDescent="0.25">
      <c r="A28" s="63">
        <v>1</v>
      </c>
      <c r="B28" s="63">
        <v>19</v>
      </c>
      <c r="C28" s="67">
        <v>19</v>
      </c>
      <c r="D28" s="57"/>
      <c r="E28" s="42"/>
      <c r="F28" s="57"/>
      <c r="G28" s="57"/>
      <c r="H28" s="57"/>
      <c r="I28" s="57"/>
    </row>
    <row r="29" spans="1:9" ht="15.75" x14ac:dyDescent="0.25">
      <c r="A29" s="63"/>
      <c r="B29" s="63"/>
      <c r="C29" s="67"/>
      <c r="D29" s="57"/>
      <c r="E29" s="42"/>
      <c r="F29" s="57"/>
      <c r="G29" s="57"/>
      <c r="H29" s="57"/>
      <c r="I29" s="57"/>
    </row>
    <row r="30" spans="1:9" ht="15.75" x14ac:dyDescent="0.25">
      <c r="A30" s="63"/>
      <c r="B30" s="63"/>
      <c r="C30" s="67"/>
      <c r="D30" s="57"/>
      <c r="E30" s="42"/>
      <c r="F30" s="57"/>
      <c r="G30" s="57"/>
      <c r="H30" s="57"/>
      <c r="I30" s="57"/>
    </row>
    <row r="31" spans="1:9" ht="15.75" x14ac:dyDescent="0.25">
      <c r="A31" s="63"/>
      <c r="B31" s="63"/>
      <c r="C31" s="67"/>
      <c r="D31" s="57"/>
      <c r="E31" s="42"/>
      <c r="F31" s="57"/>
      <c r="G31" s="57"/>
      <c r="H31" s="57"/>
      <c r="I31" s="57"/>
    </row>
    <row r="32" spans="1:9" ht="15.75" x14ac:dyDescent="0.25">
      <c r="A32" s="63"/>
      <c r="B32" s="63"/>
      <c r="C32" s="67"/>
      <c r="D32" s="57"/>
      <c r="E32" s="42"/>
      <c r="F32" s="57"/>
      <c r="G32" s="57"/>
      <c r="H32" s="57"/>
      <c r="I32" s="57"/>
    </row>
    <row r="33" spans="1:9" x14ac:dyDescent="0.25">
      <c r="A33" s="63"/>
      <c r="B33" s="63"/>
      <c r="C33" s="67"/>
      <c r="D33" s="57"/>
      <c r="E33" s="57"/>
      <c r="F33" s="57"/>
      <c r="G33" s="57"/>
      <c r="H33" s="57"/>
      <c r="I33" s="57"/>
    </row>
    <row r="34" spans="1:9" x14ac:dyDescent="0.25">
      <c r="A34" s="63"/>
      <c r="B34" s="63"/>
      <c r="C34" s="67"/>
      <c r="D34" s="57"/>
      <c r="E34" s="57"/>
      <c r="F34" s="57"/>
      <c r="G34" s="57"/>
      <c r="H34" s="57"/>
      <c r="I34" s="57"/>
    </row>
    <row r="35" spans="1:9" x14ac:dyDescent="0.25">
      <c r="A35" s="63"/>
      <c r="B35" s="63"/>
      <c r="C35" s="67"/>
      <c r="D35" s="57"/>
      <c r="E35" s="57"/>
      <c r="F35" s="57"/>
      <c r="G35" s="57"/>
      <c r="H35" s="57"/>
      <c r="I35" s="57"/>
    </row>
    <row r="36" spans="1:9" x14ac:dyDescent="0.25">
      <c r="A36" s="63"/>
      <c r="B36" s="63"/>
      <c r="C36" s="67"/>
      <c r="D36" s="57"/>
      <c r="E36" s="57"/>
      <c r="F36" s="57"/>
      <c r="G36" s="57"/>
      <c r="H36" s="57"/>
      <c r="I36" s="57"/>
    </row>
    <row r="37" spans="1:9" x14ac:dyDescent="0.25">
      <c r="A37" s="63"/>
      <c r="B37" s="63"/>
      <c r="C37" s="67"/>
      <c r="D37" s="57"/>
      <c r="E37" s="57"/>
      <c r="F37" s="57"/>
      <c r="G37" s="57"/>
      <c r="H37" s="57"/>
      <c r="I37" s="57"/>
    </row>
    <row r="38" spans="1:9" x14ac:dyDescent="0.25">
      <c r="A38" s="63"/>
      <c r="B38" s="63"/>
      <c r="C38" s="68"/>
      <c r="D38" s="57"/>
      <c r="E38" s="57"/>
      <c r="F38" s="57"/>
      <c r="G38" s="57"/>
      <c r="H38" s="57"/>
      <c r="I38" s="57"/>
    </row>
    <row r="39" spans="1:9" x14ac:dyDescent="0.25">
      <c r="A39" s="59"/>
      <c r="B39" s="63"/>
      <c r="C39" s="68"/>
      <c r="D39" s="57"/>
      <c r="E39" s="57"/>
      <c r="F39" s="57"/>
      <c r="G39" s="57"/>
      <c r="H39" s="57"/>
      <c r="I39" s="57"/>
    </row>
    <row r="40" spans="1:9" x14ac:dyDescent="0.25">
      <c r="A40" s="62">
        <f>SUM(A9:A38)</f>
        <v>19</v>
      </c>
      <c r="B40" s="62"/>
      <c r="C40" s="62">
        <f>SUM(C10:C39)</f>
        <v>371</v>
      </c>
      <c r="D40" s="59" t="s">
        <v>56</v>
      </c>
      <c r="E40" s="57"/>
      <c r="F40" s="57"/>
      <c r="G40" s="57"/>
      <c r="H40" s="57"/>
      <c r="I40" s="57"/>
    </row>
    <row r="41" spans="1:9" x14ac:dyDescent="0.25">
      <c r="A41" s="59"/>
      <c r="B41" s="59" t="s">
        <v>57</v>
      </c>
      <c r="C41" s="59"/>
      <c r="D41" s="57"/>
      <c r="E41" s="57"/>
      <c r="F41" s="57"/>
      <c r="G41" s="57"/>
      <c r="H41" s="57"/>
      <c r="I41" s="57"/>
    </row>
    <row r="42" spans="1:9" x14ac:dyDescent="0.25">
      <c r="A42" s="59"/>
      <c r="B42" s="62">
        <f>C40/A40</f>
        <v>19.526315789473685</v>
      </c>
      <c r="C42" s="59" t="s">
        <v>58</v>
      </c>
      <c r="D42" s="57"/>
      <c r="E42" s="57"/>
      <c r="F42" s="57"/>
      <c r="G42" s="57"/>
      <c r="H42" s="57"/>
      <c r="I42" s="57"/>
    </row>
    <row r="43" spans="1:9" x14ac:dyDescent="0.25">
      <c r="A43" s="59"/>
      <c r="B43" s="59"/>
      <c r="C43" s="59"/>
      <c r="D43" s="63">
        <v>25</v>
      </c>
      <c r="E43" s="59" t="s">
        <v>59</v>
      </c>
      <c r="F43" s="57"/>
      <c r="G43" s="57"/>
      <c r="H43" s="57"/>
      <c r="I43" s="57"/>
    </row>
    <row r="44" spans="1:9" x14ac:dyDescent="0.25">
      <c r="A44" s="57"/>
      <c r="B44" s="59"/>
      <c r="C44" s="59"/>
      <c r="D44" s="65">
        <f>B42/D43</f>
        <v>0.78105263157894744</v>
      </c>
      <c r="E44" s="59" t="s">
        <v>60</v>
      </c>
      <c r="F44" s="57"/>
      <c r="G44" s="57"/>
      <c r="H44" s="57"/>
      <c r="I44" s="57"/>
    </row>
    <row r="45" spans="1:9" s="57" customFormat="1" x14ac:dyDescent="0.25">
      <c r="B45" s="59"/>
      <c r="C45" s="59"/>
      <c r="D45" s="229"/>
      <c r="E45" s="59"/>
    </row>
    <row r="46" spans="1:9" s="57" customFormat="1" x14ac:dyDescent="0.25">
      <c r="B46" s="59"/>
      <c r="C46" s="59"/>
      <c r="D46" s="229"/>
      <c r="E46" s="59"/>
    </row>
    <row r="47" spans="1:9" ht="15.75" x14ac:dyDescent="0.25">
      <c r="A47" s="120" t="s">
        <v>202</v>
      </c>
      <c r="B47" s="57"/>
      <c r="C47" s="57"/>
      <c r="D47" s="57"/>
      <c r="E47" s="57"/>
      <c r="F47" s="57"/>
      <c r="G47" s="57"/>
      <c r="H47" s="57"/>
      <c r="I47" s="57"/>
    </row>
    <row r="48" spans="1:9" x14ac:dyDescent="0.25">
      <c r="A48" s="57"/>
      <c r="B48" s="57"/>
      <c r="C48" s="57"/>
      <c r="D48" s="57"/>
      <c r="E48" s="57"/>
      <c r="F48" s="57"/>
      <c r="G48" s="57"/>
      <c r="H48" s="57"/>
      <c r="I48" s="57"/>
    </row>
  </sheetData>
  <pageMargins left="0.7" right="0.7" top="0.75" bottom="0.75" header="0.3" footer="0.3"/>
  <pageSetup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J57"/>
  <sheetViews>
    <sheetView topLeftCell="A46" workbookViewId="0">
      <selection activeCell="L32" sqref="L32"/>
    </sheetView>
  </sheetViews>
  <sheetFormatPr defaultColWidth="9.140625" defaultRowHeight="15" x14ac:dyDescent="0.25"/>
  <cols>
    <col min="1" max="16384" width="9.140625" style="57"/>
  </cols>
  <sheetData>
    <row r="1" spans="1:9" ht="15.75" x14ac:dyDescent="0.25">
      <c r="A1" s="120" t="s">
        <v>202</v>
      </c>
    </row>
    <row r="2" spans="1:9" ht="15.75" x14ac:dyDescent="0.25">
      <c r="A2" s="122"/>
    </row>
    <row r="3" spans="1:9" ht="15.75" x14ac:dyDescent="0.25">
      <c r="A3" s="457" t="s">
        <v>203</v>
      </c>
      <c r="B3" s="457"/>
      <c r="C3" s="457"/>
      <c r="D3" s="457"/>
      <c r="E3" s="457"/>
      <c r="F3" s="457"/>
      <c r="G3" s="457"/>
      <c r="H3" s="457"/>
      <c r="I3" s="457"/>
    </row>
    <row r="4" spans="1:9" ht="15.75" x14ac:dyDescent="0.25">
      <c r="A4" s="122"/>
    </row>
    <row r="5" spans="1:9" ht="48.75" customHeight="1" x14ac:dyDescent="0.25">
      <c r="A5" s="456" t="s">
        <v>204</v>
      </c>
      <c r="B5" s="456"/>
      <c r="C5" s="456"/>
      <c r="D5" s="456"/>
      <c r="E5" s="456"/>
      <c r="F5" s="456"/>
      <c r="G5" s="456"/>
      <c r="H5" s="456"/>
      <c r="I5" s="456"/>
    </row>
    <row r="6" spans="1:9" s="127" customFormat="1" ht="65.25" customHeight="1" x14ac:dyDescent="0.25">
      <c r="A6" s="457" t="s">
        <v>205</v>
      </c>
      <c r="B6" s="457"/>
      <c r="C6" s="457"/>
      <c r="D6" s="457"/>
      <c r="E6" s="457"/>
      <c r="F6" s="457"/>
      <c r="G6" s="457"/>
      <c r="H6" s="457"/>
      <c r="I6" s="457"/>
    </row>
    <row r="7" spans="1:9" ht="15.75" x14ac:dyDescent="0.25">
      <c r="A7" s="121"/>
    </row>
    <row r="8" spans="1:9" ht="31.5" customHeight="1" x14ac:dyDescent="0.25">
      <c r="A8" s="457" t="s">
        <v>206</v>
      </c>
      <c r="B8" s="457"/>
      <c r="C8" s="457"/>
      <c r="D8" s="457"/>
      <c r="E8" s="457"/>
      <c r="F8" s="457"/>
      <c r="G8" s="457"/>
      <c r="H8" s="457"/>
      <c r="I8" s="457"/>
    </row>
    <row r="9" spans="1:9" ht="15.75" x14ac:dyDescent="0.25">
      <c r="A9" s="121"/>
    </row>
    <row r="10" spans="1:9" ht="15.75" x14ac:dyDescent="0.25">
      <c r="A10" s="123" t="s">
        <v>207</v>
      </c>
    </row>
    <row r="11" spans="1:9" ht="15.75" x14ac:dyDescent="0.25">
      <c r="A11" s="124" t="s">
        <v>208</v>
      </c>
      <c r="H11" s="121" t="s">
        <v>195</v>
      </c>
    </row>
    <row r="12" spans="1:9" ht="15.75" x14ac:dyDescent="0.25">
      <c r="A12" s="125"/>
    </row>
    <row r="13" spans="1:9" ht="15.75" x14ac:dyDescent="0.25">
      <c r="A13" s="134" t="s">
        <v>196</v>
      </c>
      <c r="H13" s="120" t="s">
        <v>209</v>
      </c>
    </row>
    <row r="15" spans="1:9" ht="21" x14ac:dyDescent="0.35">
      <c r="A15" s="61" t="s">
        <v>33</v>
      </c>
      <c r="B15" s="59"/>
      <c r="C15" s="59"/>
    </row>
    <row r="16" spans="1:9" x14ac:dyDescent="0.25">
      <c r="A16" s="59"/>
      <c r="B16" s="63">
        <v>14.1</v>
      </c>
      <c r="C16" s="59" t="s">
        <v>34</v>
      </c>
      <c r="E16" s="57" t="s">
        <v>392</v>
      </c>
    </row>
    <row r="17" spans="1:10" x14ac:dyDescent="0.25">
      <c r="A17" s="59"/>
      <c r="B17" s="63" t="s">
        <v>73</v>
      </c>
      <c r="C17" s="59" t="s">
        <v>36</v>
      </c>
    </row>
    <row r="18" spans="1:10" x14ac:dyDescent="0.25">
      <c r="A18" s="59"/>
      <c r="B18" s="36" t="s">
        <v>37</v>
      </c>
      <c r="C18" s="59"/>
      <c r="D18" s="37" t="s">
        <v>393</v>
      </c>
      <c r="E18" s="64"/>
      <c r="F18" s="64"/>
      <c r="G18" s="64"/>
      <c r="H18" s="64"/>
      <c r="I18" s="64"/>
      <c r="J18" s="64"/>
    </row>
    <row r="19" spans="1:10" x14ac:dyDescent="0.25">
      <c r="A19" s="59"/>
      <c r="B19" s="39" t="s">
        <v>86</v>
      </c>
      <c r="C19" s="59"/>
    </row>
    <row r="20" spans="1:10" x14ac:dyDescent="0.25">
      <c r="A20" s="59"/>
      <c r="B20" s="59"/>
      <c r="C20" s="59"/>
      <c r="F20" s="37" t="s">
        <v>39</v>
      </c>
      <c r="G20" s="37"/>
      <c r="H20" s="37" t="s">
        <v>391</v>
      </c>
      <c r="I20" s="37"/>
      <c r="J20" s="37"/>
    </row>
    <row r="21" spans="1:10" ht="26.25" x14ac:dyDescent="0.25">
      <c r="A21" s="58" t="s">
        <v>31</v>
      </c>
      <c r="B21" s="58" t="s">
        <v>30</v>
      </c>
      <c r="C21" s="58" t="s">
        <v>32</v>
      </c>
    </row>
    <row r="22" spans="1:10" x14ac:dyDescent="0.25">
      <c r="A22" s="59"/>
      <c r="B22" s="60" t="s">
        <v>41</v>
      </c>
      <c r="C22" s="60" t="s">
        <v>23</v>
      </c>
    </row>
    <row r="23" spans="1:10" x14ac:dyDescent="0.25">
      <c r="A23" s="63"/>
      <c r="B23" s="63">
        <v>1</v>
      </c>
      <c r="C23" s="72">
        <v>25</v>
      </c>
      <c r="E23" s="59" t="s">
        <v>42</v>
      </c>
      <c r="F23" s="59"/>
    </row>
    <row r="24" spans="1:10" x14ac:dyDescent="0.25">
      <c r="A24" s="63"/>
      <c r="B24" s="63">
        <v>2</v>
      </c>
      <c r="C24" s="72">
        <v>25</v>
      </c>
      <c r="E24" s="59" t="s">
        <v>43</v>
      </c>
      <c r="F24" s="59"/>
    </row>
    <row r="25" spans="1:10" x14ac:dyDescent="0.25">
      <c r="A25" s="63"/>
      <c r="B25" s="63">
        <v>3</v>
      </c>
      <c r="C25" s="72">
        <v>23</v>
      </c>
      <c r="E25" s="59" t="s">
        <v>44</v>
      </c>
      <c r="F25" s="59"/>
    </row>
    <row r="26" spans="1:10" x14ac:dyDescent="0.25">
      <c r="A26" s="63"/>
      <c r="B26" s="63">
        <v>4</v>
      </c>
      <c r="C26" s="72">
        <v>15</v>
      </c>
      <c r="E26" s="59"/>
      <c r="F26" s="59"/>
    </row>
    <row r="27" spans="1:10" x14ac:dyDescent="0.25">
      <c r="A27" s="63"/>
      <c r="B27" s="63">
        <v>5</v>
      </c>
      <c r="C27" s="72">
        <v>25</v>
      </c>
      <c r="E27" s="59" t="s">
        <v>45</v>
      </c>
      <c r="F27" s="59"/>
    </row>
    <row r="28" spans="1:10" x14ac:dyDescent="0.25">
      <c r="A28" s="63"/>
      <c r="B28" s="63">
        <v>6</v>
      </c>
      <c r="C28" s="72">
        <v>25</v>
      </c>
      <c r="E28" s="59" t="s">
        <v>46</v>
      </c>
      <c r="F28" s="59"/>
    </row>
    <row r="29" spans="1:10" x14ac:dyDescent="0.25">
      <c r="A29" s="63"/>
      <c r="B29" s="63">
        <v>7</v>
      </c>
      <c r="C29" s="72">
        <v>23</v>
      </c>
      <c r="E29" s="59" t="s">
        <v>47</v>
      </c>
      <c r="F29" s="59"/>
    </row>
    <row r="30" spans="1:10" x14ac:dyDescent="0.25">
      <c r="A30" s="63"/>
      <c r="B30" s="63">
        <v>8</v>
      </c>
      <c r="C30" s="72">
        <v>25</v>
      </c>
      <c r="E30" s="59" t="s">
        <v>48</v>
      </c>
      <c r="F30" s="59"/>
    </row>
    <row r="31" spans="1:10" x14ac:dyDescent="0.25">
      <c r="A31" s="63"/>
      <c r="B31" s="63">
        <v>9</v>
      </c>
      <c r="C31" s="72">
        <v>25</v>
      </c>
      <c r="E31" s="59" t="s">
        <v>49</v>
      </c>
      <c r="F31" s="59"/>
    </row>
    <row r="32" spans="1:10" x14ac:dyDescent="0.25">
      <c r="A32" s="63"/>
      <c r="B32" s="63">
        <v>10</v>
      </c>
      <c r="C32" s="72">
        <v>25</v>
      </c>
      <c r="E32" s="59" t="s">
        <v>50</v>
      </c>
      <c r="F32" s="59"/>
    </row>
    <row r="33" spans="1:6" x14ac:dyDescent="0.25">
      <c r="A33" s="63"/>
      <c r="B33" s="63">
        <v>11</v>
      </c>
      <c r="C33" s="72">
        <v>25</v>
      </c>
      <c r="E33" s="59" t="s">
        <v>51</v>
      </c>
      <c r="F33" s="59"/>
    </row>
    <row r="34" spans="1:6" x14ac:dyDescent="0.25">
      <c r="A34" s="63"/>
      <c r="B34" s="63">
        <v>12</v>
      </c>
      <c r="C34" s="72">
        <v>25</v>
      </c>
      <c r="E34" s="59" t="s">
        <v>52</v>
      </c>
    </row>
    <row r="35" spans="1:6" x14ac:dyDescent="0.25">
      <c r="A35" s="63"/>
      <c r="B35" s="63">
        <v>13</v>
      </c>
      <c r="C35" s="72">
        <v>25</v>
      </c>
      <c r="E35" s="59" t="s">
        <v>53</v>
      </c>
    </row>
    <row r="36" spans="1:6" x14ac:dyDescent="0.25">
      <c r="A36" s="63"/>
      <c r="B36" s="63">
        <v>14</v>
      </c>
      <c r="C36" s="72">
        <v>25</v>
      </c>
    </row>
    <row r="37" spans="1:6" x14ac:dyDescent="0.25">
      <c r="A37" s="63"/>
      <c r="B37" s="63">
        <v>15</v>
      </c>
      <c r="C37" s="72">
        <v>25</v>
      </c>
      <c r="E37" s="59" t="s">
        <v>54</v>
      </c>
    </row>
    <row r="38" spans="1:6" x14ac:dyDescent="0.25">
      <c r="A38" s="63"/>
      <c r="B38" s="63">
        <v>16</v>
      </c>
      <c r="C38" s="72">
        <v>25</v>
      </c>
      <c r="E38" s="59" t="s">
        <v>394</v>
      </c>
    </row>
    <row r="39" spans="1:6" x14ac:dyDescent="0.25">
      <c r="A39" s="63"/>
      <c r="B39" s="63">
        <v>17</v>
      </c>
      <c r="C39" s="72">
        <v>25</v>
      </c>
    </row>
    <row r="40" spans="1:6" x14ac:dyDescent="0.25">
      <c r="A40" s="63"/>
      <c r="B40" s="63"/>
      <c r="C40" s="67"/>
    </row>
    <row r="41" spans="1:6" ht="15.75" x14ac:dyDescent="0.25">
      <c r="A41" s="63"/>
      <c r="B41" s="63"/>
      <c r="C41" s="67"/>
      <c r="E41" s="42"/>
    </row>
    <row r="42" spans="1:6" ht="15.75" x14ac:dyDescent="0.25">
      <c r="A42" s="63"/>
      <c r="B42" s="63"/>
      <c r="C42" s="67"/>
      <c r="E42" s="42"/>
    </row>
    <row r="43" spans="1:6" ht="15.75" x14ac:dyDescent="0.25">
      <c r="A43" s="63"/>
      <c r="B43" s="63"/>
      <c r="C43" s="67"/>
      <c r="E43" s="42"/>
    </row>
    <row r="44" spans="1:6" ht="15.75" x14ac:dyDescent="0.25">
      <c r="A44" s="63"/>
      <c r="B44" s="63"/>
      <c r="C44" s="67"/>
      <c r="E44" s="42"/>
    </row>
    <row r="45" spans="1:6" ht="15.75" x14ac:dyDescent="0.25">
      <c r="A45" s="63"/>
      <c r="B45" s="63"/>
      <c r="C45" s="67"/>
      <c r="E45" s="42"/>
    </row>
    <row r="46" spans="1:6" x14ac:dyDescent="0.25">
      <c r="A46" s="63"/>
      <c r="B46" s="63"/>
      <c r="C46" s="67"/>
    </row>
    <row r="47" spans="1:6" x14ac:dyDescent="0.25">
      <c r="A47" s="63"/>
      <c r="B47" s="63"/>
      <c r="C47" s="67"/>
    </row>
    <row r="48" spans="1:6" x14ac:dyDescent="0.25">
      <c r="A48" s="63"/>
      <c r="B48" s="63"/>
      <c r="C48" s="67"/>
    </row>
    <row r="49" spans="1:5" x14ac:dyDescent="0.25">
      <c r="A49" s="63"/>
      <c r="B49" s="63"/>
      <c r="C49" s="67"/>
    </row>
    <row r="50" spans="1:5" x14ac:dyDescent="0.25">
      <c r="A50" s="63"/>
      <c r="B50" s="63"/>
      <c r="C50" s="67"/>
    </row>
    <row r="51" spans="1:5" x14ac:dyDescent="0.25">
      <c r="A51" s="63"/>
      <c r="B51" s="63"/>
      <c r="C51" s="68"/>
    </row>
    <row r="52" spans="1:5" x14ac:dyDescent="0.25">
      <c r="A52" s="63"/>
      <c r="B52" s="63"/>
      <c r="C52" s="68"/>
    </row>
    <row r="53" spans="1:5" x14ac:dyDescent="0.25">
      <c r="A53" s="59"/>
      <c r="B53" s="59"/>
      <c r="C53" s="62">
        <f>SUM(C23:C52)</f>
        <v>411</v>
      </c>
      <c r="D53" s="59" t="s">
        <v>56</v>
      </c>
    </row>
    <row r="54" spans="1:5" x14ac:dyDescent="0.25">
      <c r="A54" s="62">
        <v>17</v>
      </c>
      <c r="B54" s="59" t="s">
        <v>57</v>
      </c>
      <c r="C54" s="59"/>
    </row>
    <row r="55" spans="1:5" x14ac:dyDescent="0.25">
      <c r="A55" s="59"/>
      <c r="B55" s="62">
        <f>C53/A54</f>
        <v>24.176470588235293</v>
      </c>
      <c r="C55" s="59" t="s">
        <v>58</v>
      </c>
    </row>
    <row r="56" spans="1:5" x14ac:dyDescent="0.25">
      <c r="A56" s="59"/>
      <c r="B56" s="59"/>
      <c r="C56" s="59"/>
      <c r="D56" s="63">
        <v>25</v>
      </c>
      <c r="E56" s="59" t="s">
        <v>59</v>
      </c>
    </row>
    <row r="57" spans="1:5" x14ac:dyDescent="0.25">
      <c r="A57" s="59"/>
      <c r="B57" s="59"/>
      <c r="C57" s="59"/>
      <c r="D57" s="65">
        <f>B55/D56</f>
        <v>0.96705882352941175</v>
      </c>
      <c r="E57" s="59" t="s">
        <v>60</v>
      </c>
    </row>
  </sheetData>
  <mergeCells count="4">
    <mergeCell ref="A3:I3"/>
    <mergeCell ref="A5:I5"/>
    <mergeCell ref="A6:I6"/>
    <mergeCell ref="A8:I8"/>
  </mergeCells>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37" zoomScaleNormal="100" workbookViewId="0">
      <selection activeCell="K52" sqref="K52"/>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14.2</v>
      </c>
      <c r="C2" s="59" t="s">
        <v>34</v>
      </c>
      <c r="D2" s="493" t="s">
        <v>436</v>
      </c>
      <c r="E2" s="493"/>
      <c r="F2" s="493"/>
      <c r="G2" s="493"/>
    </row>
    <row r="3" spans="1:10" x14ac:dyDescent="0.25">
      <c r="B3" s="63" t="s">
        <v>188</v>
      </c>
      <c r="C3" s="59" t="s">
        <v>36</v>
      </c>
      <c r="D3" s="398" t="s">
        <v>516</v>
      </c>
      <c r="E3" s="57" t="s">
        <v>86</v>
      </c>
    </row>
    <row r="4" spans="1:10" x14ac:dyDescent="0.25">
      <c r="B4" s="36" t="s">
        <v>37</v>
      </c>
      <c r="D4" s="37" t="s">
        <v>546</v>
      </c>
      <c r="E4" s="64"/>
      <c r="F4" s="64"/>
      <c r="G4" s="64"/>
      <c r="H4" s="64"/>
      <c r="I4" s="64"/>
      <c r="J4" s="64"/>
    </row>
    <row r="5" spans="1:10" x14ac:dyDescent="0.25">
      <c r="B5" s="39"/>
    </row>
    <row r="6" spans="1:10" x14ac:dyDescent="0.25">
      <c r="F6" s="37" t="s">
        <v>39</v>
      </c>
      <c r="G6" s="37"/>
      <c r="H6" s="37" t="s">
        <v>135</v>
      </c>
      <c r="I6" s="37"/>
      <c r="J6" s="37"/>
    </row>
    <row r="7" spans="1:10" ht="26.25" x14ac:dyDescent="0.25">
      <c r="A7" s="58" t="s">
        <v>31</v>
      </c>
      <c r="B7" s="58" t="s">
        <v>30</v>
      </c>
      <c r="C7" s="58" t="s">
        <v>32</v>
      </c>
    </row>
    <row r="8" spans="1:10" x14ac:dyDescent="0.25">
      <c r="B8" s="60" t="s">
        <v>41</v>
      </c>
      <c r="C8" s="60" t="s">
        <v>23</v>
      </c>
    </row>
    <row r="9" spans="1:10" x14ac:dyDescent="0.25">
      <c r="A9" s="63"/>
      <c r="B9" s="63"/>
      <c r="C9" s="82"/>
      <c r="E9" s="59" t="s">
        <v>42</v>
      </c>
      <c r="F9" s="59"/>
    </row>
    <row r="10" spans="1:10" x14ac:dyDescent="0.25">
      <c r="A10" s="63"/>
      <c r="B10" s="63"/>
      <c r="C10" s="82"/>
      <c r="E10" s="59" t="s">
        <v>43</v>
      </c>
      <c r="F10" s="59"/>
    </row>
    <row r="11" spans="1:10" x14ac:dyDescent="0.25">
      <c r="A11" s="63"/>
      <c r="B11" s="63"/>
      <c r="C11" s="82"/>
      <c r="E11" s="59" t="s">
        <v>44</v>
      </c>
      <c r="F11" s="59"/>
    </row>
    <row r="12" spans="1:10" x14ac:dyDescent="0.25">
      <c r="A12" s="63"/>
      <c r="B12" s="63"/>
      <c r="C12" s="82"/>
      <c r="E12" s="59"/>
      <c r="F12" s="59"/>
    </row>
    <row r="13" spans="1:10" x14ac:dyDescent="0.25">
      <c r="A13" s="63"/>
      <c r="B13" s="63"/>
      <c r="C13" s="82"/>
      <c r="E13" s="59" t="s">
        <v>45</v>
      </c>
      <c r="F13" s="59"/>
    </row>
    <row r="14" spans="1:10" x14ac:dyDescent="0.25">
      <c r="A14" s="63"/>
      <c r="B14" s="63"/>
      <c r="C14" s="82"/>
      <c r="E14" s="59" t="s">
        <v>46</v>
      </c>
      <c r="F14" s="59"/>
    </row>
    <row r="15" spans="1:10" x14ac:dyDescent="0.25">
      <c r="A15" s="63"/>
      <c r="B15" s="63"/>
      <c r="C15" s="82"/>
      <c r="E15" s="59" t="s">
        <v>47</v>
      </c>
      <c r="F15" s="59"/>
    </row>
    <row r="16" spans="1:10" x14ac:dyDescent="0.25">
      <c r="A16" s="63"/>
      <c r="B16" s="63"/>
      <c r="C16" s="82"/>
      <c r="E16" s="59" t="s">
        <v>48</v>
      </c>
      <c r="F16" s="59"/>
    </row>
    <row r="17" spans="1:6" x14ac:dyDescent="0.25">
      <c r="A17" s="63"/>
      <c r="B17" s="63"/>
      <c r="C17" s="82"/>
      <c r="E17" s="59" t="s">
        <v>49</v>
      </c>
      <c r="F17" s="59"/>
    </row>
    <row r="18" spans="1:6" x14ac:dyDescent="0.25">
      <c r="A18" s="63"/>
      <c r="B18" s="63"/>
      <c r="C18" s="82"/>
      <c r="E18" s="59" t="s">
        <v>50</v>
      </c>
      <c r="F18" s="59"/>
    </row>
    <row r="19" spans="1:6" x14ac:dyDescent="0.25">
      <c r="A19" s="63"/>
      <c r="B19" s="63"/>
      <c r="C19" s="82"/>
      <c r="E19" s="59" t="s">
        <v>51</v>
      </c>
      <c r="F19" s="59"/>
    </row>
    <row r="20" spans="1:6" x14ac:dyDescent="0.25">
      <c r="A20" s="63"/>
      <c r="B20" s="63"/>
      <c r="C20" s="82"/>
      <c r="E20" s="59" t="s">
        <v>52</v>
      </c>
    </row>
    <row r="21" spans="1:6" x14ac:dyDescent="0.25">
      <c r="A21" s="63"/>
      <c r="B21" s="63"/>
      <c r="C21" s="82"/>
      <c r="E21" s="59" t="s">
        <v>53</v>
      </c>
    </row>
    <row r="22" spans="1:6" x14ac:dyDescent="0.25">
      <c r="A22" s="63"/>
      <c r="B22" s="63"/>
      <c r="C22" s="82"/>
      <c r="E22" s="59" t="s">
        <v>411</v>
      </c>
    </row>
    <row r="23" spans="1:6" x14ac:dyDescent="0.25">
      <c r="A23" s="63"/>
      <c r="B23" s="63"/>
      <c r="C23" s="82"/>
      <c r="E23" s="59"/>
    </row>
    <row r="24" spans="1:6" x14ac:dyDescent="0.25">
      <c r="A24" s="63"/>
      <c r="B24" s="63"/>
      <c r="C24" s="82"/>
    </row>
    <row r="25" spans="1:6" x14ac:dyDescent="0.25">
      <c r="A25" s="63"/>
      <c r="B25" s="63"/>
      <c r="C25" s="82"/>
    </row>
    <row r="26" spans="1:6" x14ac:dyDescent="0.25">
      <c r="A26" s="63"/>
      <c r="B26" s="68"/>
      <c r="C26" s="82"/>
    </row>
    <row r="27" spans="1:6" ht="15.75" x14ac:dyDescent="0.25">
      <c r="A27" s="63"/>
      <c r="B27" s="68"/>
      <c r="C27" s="82"/>
      <c r="E27" s="42"/>
    </row>
    <row r="28" spans="1:6" ht="15.75" x14ac:dyDescent="0.25">
      <c r="A28" s="63"/>
      <c r="B28" s="68"/>
      <c r="C28" s="82"/>
      <c r="E28" s="42"/>
    </row>
    <row r="29" spans="1:6" ht="15.75" x14ac:dyDescent="0.25">
      <c r="A29" s="63"/>
      <c r="B29" s="68"/>
      <c r="C29" s="82"/>
      <c r="E29" s="42"/>
    </row>
    <row r="30" spans="1:6" ht="15.75" x14ac:dyDescent="0.25">
      <c r="A30" s="63"/>
      <c r="B30" s="68"/>
      <c r="C30" s="81"/>
      <c r="E30" s="42"/>
    </row>
    <row r="31" spans="1:6" ht="15.75" x14ac:dyDescent="0.25">
      <c r="A31" s="63"/>
      <c r="B31" s="68"/>
      <c r="C31" s="81"/>
      <c r="E31" s="42"/>
    </row>
    <row r="32" spans="1:6" x14ac:dyDescent="0.25">
      <c r="A32" s="63"/>
      <c r="B32" s="68"/>
      <c r="C32" s="81"/>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0</v>
      </c>
      <c r="D39" s="59" t="s">
        <v>56</v>
      </c>
    </row>
    <row r="40" spans="1:11" x14ac:dyDescent="0.25">
      <c r="A40" s="62">
        <f>SUM(A9:A39)</f>
        <v>0</v>
      </c>
      <c r="B40" s="59" t="s">
        <v>57</v>
      </c>
    </row>
    <row r="41" spans="1:11" x14ac:dyDescent="0.25">
      <c r="B41" s="62" t="e">
        <f>C39/A40</f>
        <v>#DIV/0!</v>
      </c>
      <c r="C41" s="59" t="s">
        <v>58</v>
      </c>
    </row>
    <row r="42" spans="1:11" x14ac:dyDescent="0.25">
      <c r="D42" s="63"/>
      <c r="E42" s="59" t="s">
        <v>59</v>
      </c>
    </row>
    <row r="43" spans="1:11" x14ac:dyDescent="0.25">
      <c r="D43" s="65" t="e">
        <f>B41/D42</f>
        <v>#DIV/0!</v>
      </c>
      <c r="E43" s="59" t="s">
        <v>60</v>
      </c>
    </row>
    <row r="45" spans="1:11" ht="24" customHeight="1" x14ac:dyDescent="0.25">
      <c r="A45" s="120" t="s">
        <v>202</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2:G2"/>
  </mergeCells>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37" zoomScaleNormal="100" workbookViewId="0">
      <selection activeCell="P21" sqref="P21"/>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14.2</v>
      </c>
      <c r="C2" s="59" t="s">
        <v>34</v>
      </c>
      <c r="D2" s="493" t="s">
        <v>436</v>
      </c>
      <c r="E2" s="493"/>
      <c r="F2" s="493"/>
      <c r="G2" s="493"/>
    </row>
    <row r="3" spans="1:10" x14ac:dyDescent="0.25">
      <c r="B3" s="63" t="s">
        <v>188</v>
      </c>
      <c r="C3" s="59" t="s">
        <v>36</v>
      </c>
      <c r="D3" s="352" t="s">
        <v>516</v>
      </c>
      <c r="E3" s="57" t="s">
        <v>86</v>
      </c>
    </row>
    <row r="4" spans="1:10" x14ac:dyDescent="0.25">
      <c r="B4" s="36" t="s">
        <v>37</v>
      </c>
      <c r="D4" s="37" t="s">
        <v>546</v>
      </c>
      <c r="E4" s="64"/>
      <c r="F4" s="64"/>
      <c r="G4" s="64"/>
      <c r="H4" s="64"/>
      <c r="I4" s="64"/>
      <c r="J4" s="64"/>
    </row>
    <row r="5" spans="1:10" x14ac:dyDescent="0.25">
      <c r="B5" s="39"/>
    </row>
    <row r="6" spans="1:10" x14ac:dyDescent="0.25">
      <c r="F6" s="37" t="s">
        <v>39</v>
      </c>
      <c r="G6" s="37"/>
      <c r="H6" s="37" t="s">
        <v>135</v>
      </c>
      <c r="I6" s="37"/>
      <c r="J6" s="37"/>
    </row>
    <row r="7" spans="1:10" ht="26.25" x14ac:dyDescent="0.25">
      <c r="A7" s="58" t="s">
        <v>31</v>
      </c>
      <c r="B7" s="58" t="s">
        <v>30</v>
      </c>
      <c r="C7" s="58" t="s">
        <v>32</v>
      </c>
    </row>
    <row r="8" spans="1:10" x14ac:dyDescent="0.25">
      <c r="B8" s="60" t="s">
        <v>41</v>
      </c>
      <c r="C8" s="60" t="s">
        <v>23</v>
      </c>
    </row>
    <row r="9" spans="1:10" x14ac:dyDescent="0.25">
      <c r="A9" s="63"/>
      <c r="B9" s="63"/>
      <c r="C9" s="82"/>
      <c r="E9" s="59" t="s">
        <v>42</v>
      </c>
      <c r="F9" s="59"/>
    </row>
    <row r="10" spans="1:10" x14ac:dyDescent="0.25">
      <c r="A10" s="63"/>
      <c r="B10" s="63"/>
      <c r="C10" s="82"/>
      <c r="E10" s="59" t="s">
        <v>43</v>
      </c>
      <c r="F10" s="59"/>
    </row>
    <row r="11" spans="1:10" x14ac:dyDescent="0.25">
      <c r="A11" s="63"/>
      <c r="B11" s="63"/>
      <c r="C11" s="82"/>
      <c r="E11" s="59" t="s">
        <v>44</v>
      </c>
      <c r="F11" s="59"/>
    </row>
    <row r="12" spans="1:10" x14ac:dyDescent="0.25">
      <c r="A12" s="63"/>
      <c r="B12" s="63"/>
      <c r="C12" s="82"/>
      <c r="E12" s="59"/>
      <c r="F12" s="59"/>
    </row>
    <row r="13" spans="1:10" x14ac:dyDescent="0.25">
      <c r="A13" s="63"/>
      <c r="B13" s="63"/>
      <c r="C13" s="82"/>
      <c r="E13" s="59" t="s">
        <v>45</v>
      </c>
      <c r="F13" s="59"/>
    </row>
    <row r="14" spans="1:10" x14ac:dyDescent="0.25">
      <c r="A14" s="63"/>
      <c r="B14" s="63"/>
      <c r="C14" s="82"/>
      <c r="E14" s="59" t="s">
        <v>46</v>
      </c>
      <c r="F14" s="59"/>
    </row>
    <row r="15" spans="1:10" x14ac:dyDescent="0.25">
      <c r="A15" s="63"/>
      <c r="B15" s="63"/>
      <c r="C15" s="82"/>
      <c r="E15" s="59" t="s">
        <v>47</v>
      </c>
      <c r="F15" s="59"/>
    </row>
    <row r="16" spans="1:10" x14ac:dyDescent="0.25">
      <c r="A16" s="63"/>
      <c r="B16" s="63"/>
      <c r="C16" s="82"/>
      <c r="E16" s="59" t="s">
        <v>48</v>
      </c>
      <c r="F16" s="59"/>
    </row>
    <row r="17" spans="1:6" x14ac:dyDescent="0.25">
      <c r="A17" s="63"/>
      <c r="B17" s="63"/>
      <c r="C17" s="82"/>
      <c r="E17" s="59" t="s">
        <v>49</v>
      </c>
      <c r="F17" s="59"/>
    </row>
    <row r="18" spans="1:6" x14ac:dyDescent="0.25">
      <c r="A18" s="63"/>
      <c r="B18" s="63"/>
      <c r="C18" s="82"/>
      <c r="E18" s="59" t="s">
        <v>50</v>
      </c>
      <c r="F18" s="59"/>
    </row>
    <row r="19" spans="1:6" x14ac:dyDescent="0.25">
      <c r="A19" s="63"/>
      <c r="B19" s="63"/>
      <c r="C19" s="82"/>
      <c r="E19" s="59" t="s">
        <v>51</v>
      </c>
      <c r="F19" s="59"/>
    </row>
    <row r="20" spans="1:6" x14ac:dyDescent="0.25">
      <c r="A20" s="63"/>
      <c r="B20" s="63"/>
      <c r="C20" s="82"/>
      <c r="E20" s="59" t="s">
        <v>52</v>
      </c>
    </row>
    <row r="21" spans="1:6" x14ac:dyDescent="0.25">
      <c r="A21" s="63"/>
      <c r="B21" s="63"/>
      <c r="C21" s="82"/>
      <c r="E21" s="59" t="s">
        <v>53</v>
      </c>
    </row>
    <row r="22" spans="1:6" x14ac:dyDescent="0.25">
      <c r="A22" s="63"/>
      <c r="B22" s="63"/>
      <c r="C22" s="82"/>
      <c r="E22" s="59" t="s">
        <v>411</v>
      </c>
    </row>
    <row r="23" spans="1:6" x14ac:dyDescent="0.25">
      <c r="A23" s="63"/>
      <c r="B23" s="63"/>
      <c r="C23" s="82"/>
      <c r="E23" s="59"/>
    </row>
    <row r="24" spans="1:6" x14ac:dyDescent="0.25">
      <c r="A24" s="63"/>
      <c r="B24" s="63"/>
      <c r="C24" s="82"/>
    </row>
    <row r="25" spans="1:6" x14ac:dyDescent="0.25">
      <c r="A25" s="63"/>
      <c r="B25" s="63"/>
      <c r="C25" s="82"/>
    </row>
    <row r="26" spans="1:6" x14ac:dyDescent="0.25">
      <c r="A26" s="63"/>
      <c r="B26" s="68"/>
      <c r="C26" s="82"/>
    </row>
    <row r="27" spans="1:6" ht="15.75" x14ac:dyDescent="0.25">
      <c r="A27" s="63"/>
      <c r="B27" s="68"/>
      <c r="C27" s="82"/>
      <c r="E27" s="42"/>
    </row>
    <row r="28" spans="1:6" ht="15.75" x14ac:dyDescent="0.25">
      <c r="A28" s="63"/>
      <c r="B28" s="68"/>
      <c r="C28" s="82"/>
      <c r="E28" s="42"/>
    </row>
    <row r="29" spans="1:6" ht="15.75" x14ac:dyDescent="0.25">
      <c r="A29" s="63"/>
      <c r="B29" s="68"/>
      <c r="C29" s="82"/>
      <c r="E29" s="42"/>
    </row>
    <row r="30" spans="1:6" ht="15.75" x14ac:dyDescent="0.25">
      <c r="A30" s="63"/>
      <c r="B30" s="68"/>
      <c r="C30" s="81"/>
      <c r="E30" s="42"/>
    </row>
    <row r="31" spans="1:6" ht="15.75" x14ac:dyDescent="0.25">
      <c r="A31" s="63"/>
      <c r="B31" s="68"/>
      <c r="C31" s="81"/>
      <c r="E31" s="42"/>
    </row>
    <row r="32" spans="1:6" x14ac:dyDescent="0.25">
      <c r="A32" s="63"/>
      <c r="B32" s="68"/>
      <c r="C32" s="81"/>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0</v>
      </c>
      <c r="D39" s="59" t="s">
        <v>56</v>
      </c>
    </row>
    <row r="40" spans="1:11" x14ac:dyDescent="0.25">
      <c r="A40" s="62">
        <f>SUM(A9:A39)</f>
        <v>0</v>
      </c>
      <c r="B40" s="59" t="s">
        <v>57</v>
      </c>
    </row>
    <row r="41" spans="1:11" x14ac:dyDescent="0.25">
      <c r="B41" s="62" t="e">
        <f>C39/A40</f>
        <v>#DIV/0!</v>
      </c>
      <c r="C41" s="59" t="s">
        <v>58</v>
      </c>
    </row>
    <row r="42" spans="1:11" x14ac:dyDescent="0.25">
      <c r="D42" s="63"/>
      <c r="E42" s="59" t="s">
        <v>59</v>
      </c>
    </row>
    <row r="43" spans="1:11" x14ac:dyDescent="0.25">
      <c r="D43" s="65" t="e">
        <f>B41/D42</f>
        <v>#DIV/0!</v>
      </c>
      <c r="E43" s="59" t="s">
        <v>60</v>
      </c>
    </row>
    <row r="45" spans="1:11" ht="24" customHeight="1" x14ac:dyDescent="0.25">
      <c r="A45" s="120" t="s">
        <v>202</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2:G2"/>
  </mergeCells>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4" zoomScaleNormal="100" workbookViewId="0">
      <selection activeCell="L7" sqref="L7"/>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14.2</v>
      </c>
      <c r="C2" s="59" t="s">
        <v>34</v>
      </c>
      <c r="D2" s="493" t="s">
        <v>640</v>
      </c>
      <c r="E2" s="493"/>
      <c r="F2" s="493"/>
      <c r="G2" s="493"/>
    </row>
    <row r="3" spans="1:10" x14ac:dyDescent="0.25">
      <c r="B3" s="63" t="s">
        <v>35</v>
      </c>
      <c r="C3" s="59" t="s">
        <v>36</v>
      </c>
      <c r="D3" s="319" t="s">
        <v>567</v>
      </c>
      <c r="E3" s="57" t="s">
        <v>86</v>
      </c>
    </row>
    <row r="4" spans="1:10" x14ac:dyDescent="0.25">
      <c r="B4" s="36" t="s">
        <v>37</v>
      </c>
      <c r="D4" s="37" t="s">
        <v>38</v>
      </c>
      <c r="E4" s="64"/>
      <c r="F4" s="64"/>
      <c r="G4" s="64"/>
      <c r="H4" s="64"/>
      <c r="I4" s="64"/>
      <c r="J4" s="64"/>
    </row>
    <row r="5" spans="1:10" x14ac:dyDescent="0.25">
      <c r="B5" s="39"/>
    </row>
    <row r="6" spans="1:10" x14ac:dyDescent="0.25">
      <c r="F6" s="37" t="s">
        <v>39</v>
      </c>
      <c r="G6" s="37"/>
      <c r="H6" s="37" t="s">
        <v>522</v>
      </c>
      <c r="I6" s="37"/>
      <c r="J6" s="37"/>
    </row>
    <row r="7" spans="1:10" ht="26.25" x14ac:dyDescent="0.25">
      <c r="A7" s="58" t="s">
        <v>31</v>
      </c>
      <c r="B7" s="58" t="s">
        <v>30</v>
      </c>
      <c r="C7" s="58" t="s">
        <v>32</v>
      </c>
    </row>
    <row r="8" spans="1:10" x14ac:dyDescent="0.25">
      <c r="B8" s="60" t="s">
        <v>41</v>
      </c>
      <c r="C8" s="60" t="s">
        <v>23</v>
      </c>
    </row>
    <row r="9" spans="1:10" x14ac:dyDescent="0.25">
      <c r="A9" s="63">
        <v>1</v>
      </c>
      <c r="B9" s="63"/>
      <c r="C9" s="82">
        <v>74</v>
      </c>
      <c r="E9" s="59" t="s">
        <v>42</v>
      </c>
      <c r="F9" s="59"/>
    </row>
    <row r="10" spans="1:10" x14ac:dyDescent="0.25">
      <c r="A10" s="63">
        <v>1</v>
      </c>
      <c r="B10" s="63"/>
      <c r="C10" s="82">
        <v>79</v>
      </c>
      <c r="E10" s="59" t="s">
        <v>43</v>
      </c>
      <c r="F10" s="59"/>
    </row>
    <row r="11" spans="1:10" x14ac:dyDescent="0.25">
      <c r="A11" s="63">
        <v>1</v>
      </c>
      <c r="B11" s="63"/>
      <c r="C11" s="82">
        <v>84</v>
      </c>
      <c r="E11" s="59" t="s">
        <v>44</v>
      </c>
      <c r="F11" s="59"/>
    </row>
    <row r="12" spans="1:10" x14ac:dyDescent="0.25">
      <c r="A12" s="63">
        <v>1</v>
      </c>
      <c r="B12" s="63"/>
      <c r="C12" s="82">
        <v>67</v>
      </c>
      <c r="E12" s="59"/>
      <c r="F12" s="59"/>
    </row>
    <row r="13" spans="1:10" x14ac:dyDescent="0.25">
      <c r="A13" s="63">
        <v>1</v>
      </c>
      <c r="B13" s="63"/>
      <c r="C13" s="82">
        <v>74</v>
      </c>
      <c r="E13" s="59" t="s">
        <v>45</v>
      </c>
      <c r="F13" s="59"/>
    </row>
    <row r="14" spans="1:10" x14ac:dyDescent="0.25">
      <c r="A14" s="63">
        <v>1</v>
      </c>
      <c r="B14" s="63"/>
      <c r="C14" s="82">
        <v>98</v>
      </c>
      <c r="E14" s="59" t="s">
        <v>46</v>
      </c>
      <c r="F14" s="59"/>
    </row>
    <row r="15" spans="1:10" x14ac:dyDescent="0.25">
      <c r="A15" s="63">
        <v>1</v>
      </c>
      <c r="B15" s="63"/>
      <c r="C15" s="82">
        <v>63</v>
      </c>
      <c r="E15" s="59" t="s">
        <v>47</v>
      </c>
      <c r="F15" s="59"/>
    </row>
    <row r="16" spans="1:10" x14ac:dyDescent="0.25">
      <c r="A16" s="63">
        <v>1</v>
      </c>
      <c r="B16" s="63"/>
      <c r="C16" s="82">
        <v>86</v>
      </c>
      <c r="E16" s="59" t="s">
        <v>48</v>
      </c>
      <c r="F16" s="59"/>
    </row>
    <row r="17" spans="1:6" x14ac:dyDescent="0.25">
      <c r="A17" s="63">
        <v>1</v>
      </c>
      <c r="B17" s="63"/>
      <c r="C17" s="82">
        <v>86</v>
      </c>
      <c r="E17" s="59" t="s">
        <v>49</v>
      </c>
      <c r="F17" s="59"/>
    </row>
    <row r="18" spans="1:6" x14ac:dyDescent="0.25">
      <c r="A18" s="63">
        <v>1</v>
      </c>
      <c r="B18" s="63"/>
      <c r="C18" s="82">
        <v>74</v>
      </c>
      <c r="E18" s="59" t="s">
        <v>50</v>
      </c>
      <c r="F18" s="59"/>
    </row>
    <row r="19" spans="1:6" x14ac:dyDescent="0.25">
      <c r="A19" s="63">
        <v>1</v>
      </c>
      <c r="B19" s="63"/>
      <c r="C19" s="82">
        <v>51</v>
      </c>
      <c r="E19" s="59" t="s">
        <v>51</v>
      </c>
      <c r="F19" s="59"/>
    </row>
    <row r="20" spans="1:6" x14ac:dyDescent="0.25">
      <c r="A20" s="63">
        <v>1</v>
      </c>
      <c r="B20" s="63"/>
      <c r="C20" s="82">
        <v>79</v>
      </c>
      <c r="E20" s="59" t="s">
        <v>52</v>
      </c>
    </row>
    <row r="21" spans="1:6" x14ac:dyDescent="0.25">
      <c r="A21" s="63">
        <v>1</v>
      </c>
      <c r="B21" s="63"/>
      <c r="C21" s="82">
        <v>56</v>
      </c>
      <c r="E21" s="59" t="s">
        <v>53</v>
      </c>
    </row>
    <row r="22" spans="1:6" x14ac:dyDescent="0.25">
      <c r="A22" s="63">
        <v>1</v>
      </c>
      <c r="B22" s="63"/>
      <c r="C22" s="82">
        <v>77</v>
      </c>
      <c r="E22" s="59" t="s">
        <v>411</v>
      </c>
    </row>
    <row r="23" spans="1:6" x14ac:dyDescent="0.25">
      <c r="A23" s="63">
        <v>1</v>
      </c>
      <c r="B23" s="63"/>
      <c r="C23" s="82">
        <v>70</v>
      </c>
      <c r="E23" s="59"/>
    </row>
    <row r="24" spans="1:6" x14ac:dyDescent="0.25">
      <c r="A24" s="63">
        <v>1</v>
      </c>
      <c r="B24" s="63"/>
      <c r="C24" s="82">
        <v>67</v>
      </c>
    </row>
    <row r="25" spans="1:6" x14ac:dyDescent="0.25">
      <c r="A25" s="63">
        <v>1</v>
      </c>
      <c r="B25" s="63"/>
      <c r="C25" s="82">
        <v>79</v>
      </c>
    </row>
    <row r="26" spans="1:6" x14ac:dyDescent="0.25">
      <c r="A26" s="63">
        <v>1</v>
      </c>
      <c r="B26" s="68"/>
      <c r="C26" s="82">
        <v>86</v>
      </c>
    </row>
    <row r="27" spans="1:6" ht="15.75" x14ac:dyDescent="0.25">
      <c r="A27" s="63">
        <v>1</v>
      </c>
      <c r="B27" s="68"/>
      <c r="C27" s="82">
        <v>79</v>
      </c>
      <c r="E27" s="42"/>
    </row>
    <row r="28" spans="1:6" ht="15.75" x14ac:dyDescent="0.25">
      <c r="A28" s="63"/>
      <c r="B28" s="68"/>
      <c r="C28" s="82"/>
      <c r="E28" s="42"/>
    </row>
    <row r="29" spans="1:6" ht="15.75" x14ac:dyDescent="0.25">
      <c r="A29" s="63"/>
      <c r="B29" s="68"/>
      <c r="C29" s="82"/>
      <c r="E29" s="42"/>
    </row>
    <row r="30" spans="1:6" ht="15.75" x14ac:dyDescent="0.25">
      <c r="A30" s="63"/>
      <c r="B30" s="68"/>
      <c r="C30" s="81"/>
      <c r="E30" s="42"/>
    </row>
    <row r="31" spans="1:6" ht="15.75" x14ac:dyDescent="0.25">
      <c r="A31" s="63"/>
      <c r="B31" s="68"/>
      <c r="C31" s="81"/>
      <c r="E31" s="42"/>
    </row>
    <row r="32" spans="1:6" x14ac:dyDescent="0.25">
      <c r="A32" s="63"/>
      <c r="B32" s="68"/>
      <c r="C32" s="81"/>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1429</v>
      </c>
      <c r="D39" s="59" t="s">
        <v>56</v>
      </c>
    </row>
    <row r="40" spans="1:11" x14ac:dyDescent="0.25">
      <c r="A40" s="62">
        <f>SUM(A9:A39)</f>
        <v>19</v>
      </c>
      <c r="B40" s="59" t="s">
        <v>57</v>
      </c>
    </row>
    <row r="41" spans="1:11" x14ac:dyDescent="0.25">
      <c r="B41" s="62">
        <f>C39/A40</f>
        <v>75.21052631578948</v>
      </c>
      <c r="C41" s="59" t="s">
        <v>58</v>
      </c>
    </row>
    <row r="42" spans="1:11" x14ac:dyDescent="0.25">
      <c r="D42" s="63">
        <v>100</v>
      </c>
      <c r="E42" s="59" t="s">
        <v>59</v>
      </c>
    </row>
    <row r="43" spans="1:11" x14ac:dyDescent="0.25">
      <c r="D43" s="65">
        <f>B41/D42</f>
        <v>0.75210526315789483</v>
      </c>
      <c r="E43" s="59" t="s">
        <v>60</v>
      </c>
    </row>
    <row r="45" spans="1:11" ht="24" customHeight="1" x14ac:dyDescent="0.25">
      <c r="A45" s="120" t="s">
        <v>202</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ht="15.75" x14ac:dyDescent="0.25">
      <c r="A48" s="70"/>
      <c r="B48" s="121" t="s">
        <v>639</v>
      </c>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2:G2"/>
  </mergeCells>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61" zoomScaleNormal="100" workbookViewId="0">
      <selection activeCell="K45" sqref="K45"/>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14.2</v>
      </c>
      <c r="C2" s="59" t="s">
        <v>34</v>
      </c>
      <c r="D2" s="493" t="s">
        <v>565</v>
      </c>
      <c r="E2" s="493"/>
      <c r="F2" s="493"/>
      <c r="G2" s="493"/>
    </row>
    <row r="3" spans="1:10" x14ac:dyDescent="0.25">
      <c r="B3" s="63" t="s">
        <v>90</v>
      </c>
      <c r="C3" s="59" t="s">
        <v>36</v>
      </c>
      <c r="D3" s="283" t="s">
        <v>516</v>
      </c>
      <c r="E3" s="57" t="s">
        <v>86</v>
      </c>
    </row>
    <row r="4" spans="1:10" x14ac:dyDescent="0.25">
      <c r="B4" s="36" t="s">
        <v>37</v>
      </c>
      <c r="D4" s="37" t="s">
        <v>91</v>
      </c>
      <c r="E4" s="64"/>
      <c r="F4" s="64"/>
      <c r="G4" s="64"/>
      <c r="H4" s="64"/>
      <c r="I4" s="64"/>
      <c r="J4" s="64"/>
    </row>
    <row r="5" spans="1:10" x14ac:dyDescent="0.25">
      <c r="B5" s="39"/>
    </row>
    <row r="6" spans="1:10" x14ac:dyDescent="0.25">
      <c r="F6" s="37" t="s">
        <v>39</v>
      </c>
      <c r="G6" s="37"/>
      <c r="H6" s="37" t="s">
        <v>522</v>
      </c>
      <c r="I6" s="37"/>
      <c r="J6" s="37"/>
    </row>
    <row r="7" spans="1:10" ht="26.25" x14ac:dyDescent="0.25">
      <c r="A7" s="58" t="s">
        <v>31</v>
      </c>
      <c r="B7" s="58" t="s">
        <v>30</v>
      </c>
      <c r="C7" s="58" t="s">
        <v>32</v>
      </c>
    </row>
    <row r="8" spans="1:10" x14ac:dyDescent="0.25">
      <c r="B8" s="60" t="s">
        <v>41</v>
      </c>
      <c r="C8" s="60" t="s">
        <v>23</v>
      </c>
    </row>
    <row r="9" spans="1:10" x14ac:dyDescent="0.25">
      <c r="A9" s="63">
        <v>1</v>
      </c>
      <c r="B9" s="63"/>
      <c r="C9" s="56">
        <v>50</v>
      </c>
      <c r="E9" s="59" t="s">
        <v>42</v>
      </c>
      <c r="F9" s="59"/>
    </row>
    <row r="10" spans="1:10" x14ac:dyDescent="0.25">
      <c r="A10" s="63">
        <v>1</v>
      </c>
      <c r="B10" s="63"/>
      <c r="C10" s="56">
        <v>49</v>
      </c>
      <c r="E10" s="59" t="s">
        <v>43</v>
      </c>
      <c r="F10" s="59"/>
    </row>
    <row r="11" spans="1:10" x14ac:dyDescent="0.25">
      <c r="A11" s="63">
        <v>1</v>
      </c>
      <c r="B11" s="63"/>
      <c r="C11" s="56">
        <v>46</v>
      </c>
      <c r="E11" s="59" t="s">
        <v>44</v>
      </c>
      <c r="F11" s="59"/>
    </row>
    <row r="12" spans="1:10" x14ac:dyDescent="0.25">
      <c r="A12" s="63">
        <v>1</v>
      </c>
      <c r="B12" s="63"/>
      <c r="C12" s="56">
        <v>47</v>
      </c>
      <c r="E12" s="59"/>
      <c r="F12" s="59"/>
    </row>
    <row r="13" spans="1:10" x14ac:dyDescent="0.25">
      <c r="A13" s="63">
        <v>1</v>
      </c>
      <c r="B13" s="63"/>
      <c r="C13" s="56">
        <v>48</v>
      </c>
      <c r="E13" s="59" t="s">
        <v>45</v>
      </c>
      <c r="F13" s="59"/>
    </row>
    <row r="14" spans="1:10" x14ac:dyDescent="0.25">
      <c r="A14" s="63">
        <v>1</v>
      </c>
      <c r="B14" s="63"/>
      <c r="C14" s="56">
        <v>48</v>
      </c>
      <c r="E14" s="59" t="s">
        <v>46</v>
      </c>
      <c r="F14" s="59"/>
    </row>
    <row r="15" spans="1:10" x14ac:dyDescent="0.25">
      <c r="A15" s="63">
        <v>1</v>
      </c>
      <c r="B15" s="63"/>
      <c r="C15" s="56">
        <v>42</v>
      </c>
      <c r="E15" s="59" t="s">
        <v>47</v>
      </c>
      <c r="F15" s="59"/>
    </row>
    <row r="16" spans="1:10" x14ac:dyDescent="0.25">
      <c r="A16" s="63">
        <v>1</v>
      </c>
      <c r="B16" s="63"/>
      <c r="C16" s="56">
        <v>30</v>
      </c>
      <c r="E16" s="59" t="s">
        <v>48</v>
      </c>
      <c r="F16" s="59"/>
    </row>
    <row r="17" spans="1:6" x14ac:dyDescent="0.25">
      <c r="A17" s="63">
        <v>1</v>
      </c>
      <c r="B17" s="63"/>
      <c r="C17" s="56">
        <v>48</v>
      </c>
      <c r="E17" s="59" t="s">
        <v>49</v>
      </c>
      <c r="F17" s="59"/>
    </row>
    <row r="18" spans="1:6" x14ac:dyDescent="0.25">
      <c r="A18" s="63">
        <v>1</v>
      </c>
      <c r="B18" s="63"/>
      <c r="C18" s="56">
        <v>45</v>
      </c>
      <c r="E18" s="59" t="s">
        <v>50</v>
      </c>
      <c r="F18" s="59"/>
    </row>
    <row r="19" spans="1:6" x14ac:dyDescent="0.25">
      <c r="A19" s="63">
        <v>1</v>
      </c>
      <c r="B19" s="63"/>
      <c r="C19" s="56">
        <v>49</v>
      </c>
      <c r="E19" s="59" t="s">
        <v>51</v>
      </c>
      <c r="F19" s="59"/>
    </row>
    <row r="20" spans="1:6" x14ac:dyDescent="0.25">
      <c r="A20" s="63">
        <v>1</v>
      </c>
      <c r="B20" s="63"/>
      <c r="C20" s="56">
        <v>49</v>
      </c>
      <c r="E20" s="59" t="s">
        <v>52</v>
      </c>
    </row>
    <row r="21" spans="1:6" x14ac:dyDescent="0.25">
      <c r="A21" s="63">
        <v>1</v>
      </c>
      <c r="B21" s="63"/>
      <c r="C21" s="56">
        <v>48</v>
      </c>
      <c r="E21" s="59" t="s">
        <v>53</v>
      </c>
    </row>
    <row r="22" spans="1:6" x14ac:dyDescent="0.25">
      <c r="A22" s="63">
        <v>1</v>
      </c>
      <c r="B22" s="63"/>
      <c r="C22" s="56">
        <v>48</v>
      </c>
      <c r="E22" s="59" t="s">
        <v>411</v>
      </c>
    </row>
    <row r="23" spans="1:6" x14ac:dyDescent="0.25">
      <c r="A23" s="63">
        <v>1</v>
      </c>
      <c r="B23" s="63"/>
      <c r="C23" s="56">
        <v>46</v>
      </c>
      <c r="E23" s="59"/>
    </row>
    <row r="24" spans="1:6" x14ac:dyDescent="0.25">
      <c r="A24" s="63">
        <v>1</v>
      </c>
      <c r="B24" s="63"/>
      <c r="C24" s="56">
        <v>0</v>
      </c>
    </row>
    <row r="25" spans="1:6" x14ac:dyDescent="0.25">
      <c r="A25" s="63"/>
      <c r="B25" s="63"/>
      <c r="C25" s="82"/>
    </row>
    <row r="26" spans="1:6" x14ac:dyDescent="0.25">
      <c r="A26" s="63"/>
      <c r="B26" s="68"/>
      <c r="C26" s="82"/>
    </row>
    <row r="27" spans="1:6" ht="15.75" x14ac:dyDescent="0.25">
      <c r="A27" s="63"/>
      <c r="B27" s="68"/>
      <c r="C27" s="82"/>
      <c r="E27" s="42"/>
    </row>
    <row r="28" spans="1:6" ht="15.75" x14ac:dyDescent="0.25">
      <c r="A28" s="63"/>
      <c r="B28" s="68"/>
      <c r="C28" s="82"/>
      <c r="E28" s="42"/>
    </row>
    <row r="29" spans="1:6" ht="15.75" x14ac:dyDescent="0.25">
      <c r="A29" s="63"/>
      <c r="B29" s="68"/>
      <c r="C29" s="82"/>
      <c r="E29" s="42"/>
    </row>
    <row r="30" spans="1:6" ht="15.75" x14ac:dyDescent="0.25">
      <c r="A30" s="63"/>
      <c r="B30" s="68"/>
      <c r="C30" s="81"/>
      <c r="E30" s="42"/>
    </row>
    <row r="31" spans="1:6" ht="15.75" x14ac:dyDescent="0.25">
      <c r="A31" s="63"/>
      <c r="B31" s="68"/>
      <c r="C31" s="81"/>
      <c r="E31" s="42"/>
    </row>
    <row r="32" spans="1:6" x14ac:dyDescent="0.25">
      <c r="A32" s="63"/>
      <c r="B32" s="68"/>
      <c r="C32" s="81"/>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693</v>
      </c>
      <c r="D39" s="59" t="s">
        <v>56</v>
      </c>
    </row>
    <row r="40" spans="1:11" x14ac:dyDescent="0.25">
      <c r="A40" s="62">
        <f>SUM(A9:A39)</f>
        <v>16</v>
      </c>
      <c r="B40" s="59" t="s">
        <v>57</v>
      </c>
    </row>
    <row r="41" spans="1:11" x14ac:dyDescent="0.25">
      <c r="B41" s="62">
        <f>C39/A40</f>
        <v>43.3125</v>
      </c>
      <c r="C41" s="59" t="s">
        <v>58</v>
      </c>
    </row>
    <row r="42" spans="1:11" x14ac:dyDescent="0.25">
      <c r="D42" s="63">
        <v>50</v>
      </c>
      <c r="E42" s="59" t="s">
        <v>59</v>
      </c>
    </row>
    <row r="43" spans="1:11" x14ac:dyDescent="0.25">
      <c r="D43" s="65">
        <f>B41/D42</f>
        <v>0.86624999999999996</v>
      </c>
      <c r="E43" s="59" t="s">
        <v>60</v>
      </c>
    </row>
    <row r="45" spans="1:11" ht="24" customHeight="1" x14ac:dyDescent="0.25">
      <c r="A45" s="120" t="s">
        <v>202</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2:G2"/>
  </mergeCells>
  <pageMargins left="0.7" right="0.7" top="0.75" bottom="0.75" header="0.3" footer="0.3"/>
  <pageSetup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K211"/>
  <sheetViews>
    <sheetView topLeftCell="A40" zoomScaleNormal="100" workbookViewId="0">
      <selection activeCell="O6" sqref="O6"/>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14.2</v>
      </c>
      <c r="C2" s="59" t="s">
        <v>34</v>
      </c>
      <c r="D2" s="493" t="s">
        <v>436</v>
      </c>
      <c r="E2" s="493"/>
      <c r="F2" s="493"/>
      <c r="G2" s="493"/>
    </row>
    <row r="3" spans="1:10" x14ac:dyDescent="0.25">
      <c r="B3" s="63" t="s">
        <v>188</v>
      </c>
      <c r="C3" s="59" t="s">
        <v>36</v>
      </c>
      <c r="D3" s="187" t="s">
        <v>427</v>
      </c>
      <c r="E3" s="57" t="s">
        <v>86</v>
      </c>
    </row>
    <row r="4" spans="1:10" x14ac:dyDescent="0.25">
      <c r="B4" s="36" t="s">
        <v>37</v>
      </c>
      <c r="D4" s="37" t="s">
        <v>434</v>
      </c>
      <c r="E4" s="64"/>
      <c r="F4" s="64"/>
      <c r="G4" s="64"/>
      <c r="H4" s="64"/>
      <c r="I4" s="64"/>
      <c r="J4" s="64"/>
    </row>
    <row r="5" spans="1:10" x14ac:dyDescent="0.25">
      <c r="B5" s="39"/>
    </row>
    <row r="6" spans="1:10" x14ac:dyDescent="0.25">
      <c r="F6" s="37" t="s">
        <v>39</v>
      </c>
      <c r="G6" s="37"/>
      <c r="H6" s="37" t="s">
        <v>435</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82">
        <v>125</v>
      </c>
      <c r="E9" s="59" t="s">
        <v>42</v>
      </c>
      <c r="F9" s="59"/>
    </row>
    <row r="10" spans="1:10" x14ac:dyDescent="0.25">
      <c r="A10" s="63">
        <v>1</v>
      </c>
      <c r="B10" s="63">
        <v>2</v>
      </c>
      <c r="C10" s="82">
        <v>145</v>
      </c>
      <c r="E10" s="59" t="s">
        <v>43</v>
      </c>
      <c r="F10" s="59"/>
    </row>
    <row r="11" spans="1:10" x14ac:dyDescent="0.25">
      <c r="A11" s="63">
        <v>1</v>
      </c>
      <c r="B11" s="63">
        <v>3</v>
      </c>
      <c r="C11" s="82">
        <v>145</v>
      </c>
      <c r="E11" s="59" t="s">
        <v>44</v>
      </c>
      <c r="F11" s="59"/>
    </row>
    <row r="12" spans="1:10" x14ac:dyDescent="0.25">
      <c r="A12" s="63">
        <v>1</v>
      </c>
      <c r="B12" s="63">
        <v>4</v>
      </c>
      <c r="C12" s="82">
        <v>140</v>
      </c>
      <c r="E12" s="59"/>
      <c r="F12" s="59"/>
    </row>
    <row r="13" spans="1:10" x14ac:dyDescent="0.25">
      <c r="A13" s="63">
        <v>1</v>
      </c>
      <c r="B13" s="63">
        <v>5</v>
      </c>
      <c r="C13" s="82">
        <v>139</v>
      </c>
      <c r="E13" s="59" t="s">
        <v>45</v>
      </c>
      <c r="F13" s="59"/>
    </row>
    <row r="14" spans="1:10" x14ac:dyDescent="0.25">
      <c r="A14" s="63">
        <v>1</v>
      </c>
      <c r="B14" s="63">
        <v>6</v>
      </c>
      <c r="C14" s="82">
        <v>136</v>
      </c>
      <c r="E14" s="59" t="s">
        <v>46</v>
      </c>
      <c r="F14" s="59"/>
    </row>
    <row r="15" spans="1:10" x14ac:dyDescent="0.25">
      <c r="A15" s="63">
        <v>1</v>
      </c>
      <c r="B15" s="63">
        <v>7</v>
      </c>
      <c r="C15" s="82">
        <v>139</v>
      </c>
      <c r="E15" s="59" t="s">
        <v>47</v>
      </c>
      <c r="F15" s="59"/>
    </row>
    <row r="16" spans="1:10" x14ac:dyDescent="0.25">
      <c r="A16" s="63">
        <v>1</v>
      </c>
      <c r="B16" s="63">
        <v>8</v>
      </c>
      <c r="C16" s="82">
        <v>142</v>
      </c>
      <c r="E16" s="59" t="s">
        <v>48</v>
      </c>
      <c r="F16" s="59"/>
    </row>
    <row r="17" spans="1:6" x14ac:dyDescent="0.25">
      <c r="A17" s="63">
        <v>1</v>
      </c>
      <c r="B17" s="63">
        <v>9</v>
      </c>
      <c r="C17" s="82">
        <v>140</v>
      </c>
      <c r="E17" s="59" t="s">
        <v>49</v>
      </c>
      <c r="F17" s="59"/>
    </row>
    <row r="18" spans="1:6" x14ac:dyDescent="0.25">
      <c r="A18" s="63">
        <v>1</v>
      </c>
      <c r="B18" s="63">
        <v>10</v>
      </c>
      <c r="C18" s="82">
        <v>150</v>
      </c>
      <c r="E18" s="59" t="s">
        <v>50</v>
      </c>
      <c r="F18" s="59"/>
    </row>
    <row r="19" spans="1:6" x14ac:dyDescent="0.25">
      <c r="A19" s="63">
        <v>1</v>
      </c>
      <c r="B19" s="63">
        <v>11</v>
      </c>
      <c r="C19" s="82">
        <v>0</v>
      </c>
      <c r="E19" s="59" t="s">
        <v>51</v>
      </c>
      <c r="F19" s="59"/>
    </row>
    <row r="20" spans="1:6" x14ac:dyDescent="0.25">
      <c r="A20" s="63"/>
      <c r="B20" s="63"/>
      <c r="C20" s="82"/>
      <c r="E20" s="59" t="s">
        <v>52</v>
      </c>
    </row>
    <row r="21" spans="1:6" x14ac:dyDescent="0.25">
      <c r="A21" s="63"/>
      <c r="B21" s="63"/>
      <c r="C21" s="82"/>
      <c r="E21" s="59" t="s">
        <v>53</v>
      </c>
    </row>
    <row r="22" spans="1:6" x14ac:dyDescent="0.25">
      <c r="A22" s="63"/>
      <c r="B22" s="63"/>
      <c r="C22" s="82"/>
      <c r="E22" s="59" t="s">
        <v>411</v>
      </c>
    </row>
    <row r="23" spans="1:6" x14ac:dyDescent="0.25">
      <c r="A23" s="63"/>
      <c r="B23" s="63"/>
      <c r="C23" s="82"/>
      <c r="E23" s="59"/>
    </row>
    <row r="24" spans="1:6" x14ac:dyDescent="0.25">
      <c r="A24" s="63"/>
      <c r="B24" s="63"/>
      <c r="C24" s="82"/>
    </row>
    <row r="25" spans="1:6" x14ac:dyDescent="0.25">
      <c r="A25" s="63"/>
      <c r="B25" s="63"/>
      <c r="C25" s="82"/>
    </row>
    <row r="26" spans="1:6" x14ac:dyDescent="0.25">
      <c r="A26" s="63"/>
      <c r="B26" s="68"/>
      <c r="C26" s="82"/>
    </row>
    <row r="27" spans="1:6" ht="15.75" x14ac:dyDescent="0.25">
      <c r="A27" s="63"/>
      <c r="B27" s="68"/>
      <c r="C27" s="82"/>
      <c r="E27" s="42"/>
    </row>
    <row r="28" spans="1:6" ht="15.75" x14ac:dyDescent="0.25">
      <c r="A28" s="63"/>
      <c r="B28" s="68"/>
      <c r="C28" s="82"/>
      <c r="E28" s="42"/>
    </row>
    <row r="29" spans="1:6" ht="15.75" x14ac:dyDescent="0.25">
      <c r="A29" s="63"/>
      <c r="B29" s="68"/>
      <c r="C29" s="82"/>
      <c r="E29" s="42"/>
    </row>
    <row r="30" spans="1:6" ht="15.75" x14ac:dyDescent="0.25">
      <c r="A30" s="63"/>
      <c r="B30" s="68"/>
      <c r="C30" s="81"/>
      <c r="E30" s="42"/>
    </row>
    <row r="31" spans="1:6" ht="15.75" x14ac:dyDescent="0.25">
      <c r="A31" s="63"/>
      <c r="B31" s="68"/>
      <c r="C31" s="81"/>
      <c r="E31" s="42"/>
    </row>
    <row r="32" spans="1:6" x14ac:dyDescent="0.25">
      <c r="A32" s="63"/>
      <c r="B32" s="68"/>
      <c r="C32" s="81"/>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1401</v>
      </c>
      <c r="D39" s="59" t="s">
        <v>56</v>
      </c>
    </row>
    <row r="40" spans="1:11" x14ac:dyDescent="0.25">
      <c r="A40" s="62">
        <f>SUM(A9:A39)</f>
        <v>11</v>
      </c>
      <c r="B40" s="59" t="s">
        <v>57</v>
      </c>
    </row>
    <row r="41" spans="1:11" x14ac:dyDescent="0.25">
      <c r="B41" s="62">
        <f>C39/A40</f>
        <v>127.36363636363636</v>
      </c>
      <c r="C41" s="59" t="s">
        <v>58</v>
      </c>
    </row>
    <row r="42" spans="1:11" x14ac:dyDescent="0.25">
      <c r="D42" s="63">
        <v>150</v>
      </c>
      <c r="E42" s="59" t="s">
        <v>59</v>
      </c>
    </row>
    <row r="43" spans="1:11" x14ac:dyDescent="0.25">
      <c r="D43" s="65">
        <f>B41/D42</f>
        <v>0.84909090909090912</v>
      </c>
      <c r="E43" s="59" t="s">
        <v>60</v>
      </c>
    </row>
    <row r="45" spans="1:11" ht="24" customHeight="1" x14ac:dyDescent="0.25">
      <c r="A45" s="120" t="s">
        <v>202</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2:G2"/>
  </mergeCells>
  <pageMargins left="0.7" right="0.7" top="0.75" bottom="0.75" header="0.3" footer="0.3"/>
  <pageSetup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K211"/>
  <sheetViews>
    <sheetView topLeftCell="A85" workbookViewId="0">
      <selection activeCell="AA57" sqref="AA57"/>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71</v>
      </c>
    </row>
    <row r="2" spans="1:10" x14ac:dyDescent="0.25">
      <c r="B2" s="63">
        <v>14.2</v>
      </c>
      <c r="C2" s="59" t="s">
        <v>34</v>
      </c>
      <c r="E2" s="59" t="s">
        <v>187</v>
      </c>
      <c r="F2" s="57" t="s">
        <v>86</v>
      </c>
    </row>
    <row r="3" spans="1:10" x14ac:dyDescent="0.25">
      <c r="B3" s="63" t="s">
        <v>188</v>
      </c>
      <c r="C3" s="59" t="s">
        <v>36</v>
      </c>
      <c r="E3" s="57" t="s">
        <v>86</v>
      </c>
    </row>
    <row r="4" spans="1:10" x14ac:dyDescent="0.25">
      <c r="B4" s="36" t="s">
        <v>37</v>
      </c>
      <c r="D4" s="37" t="s">
        <v>81</v>
      </c>
      <c r="E4" s="64"/>
      <c r="F4" s="64"/>
      <c r="G4" s="64"/>
      <c r="H4" s="64"/>
      <c r="I4" s="64"/>
      <c r="J4" s="64"/>
    </row>
    <row r="5" spans="1:10" x14ac:dyDescent="0.25">
      <c r="B5" s="39"/>
    </row>
    <row r="6" spans="1:10" x14ac:dyDescent="0.25">
      <c r="F6" s="37" t="s">
        <v>39</v>
      </c>
      <c r="G6" s="37"/>
      <c r="H6" s="37" t="s">
        <v>135</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72">
        <v>176</v>
      </c>
      <c r="E9" s="59" t="s">
        <v>42</v>
      </c>
      <c r="F9" s="59"/>
    </row>
    <row r="10" spans="1:10" x14ac:dyDescent="0.25">
      <c r="A10" s="63">
        <v>1</v>
      </c>
      <c r="B10" s="63">
        <v>2</v>
      </c>
      <c r="C10" s="72">
        <v>174</v>
      </c>
      <c r="E10" s="59" t="s">
        <v>43</v>
      </c>
      <c r="F10" s="59"/>
    </row>
    <row r="11" spans="1:10" x14ac:dyDescent="0.25">
      <c r="A11" s="63">
        <v>1</v>
      </c>
      <c r="B11" s="63">
        <v>3</v>
      </c>
      <c r="C11" s="72">
        <v>196</v>
      </c>
      <c r="E11" s="59" t="s">
        <v>44</v>
      </c>
      <c r="F11" s="59"/>
    </row>
    <row r="12" spans="1:10" x14ac:dyDescent="0.25">
      <c r="A12" s="63">
        <v>1</v>
      </c>
      <c r="B12" s="63">
        <v>4</v>
      </c>
      <c r="C12" s="72">
        <v>176</v>
      </c>
      <c r="E12" s="59"/>
      <c r="F12" s="59"/>
    </row>
    <row r="13" spans="1:10" x14ac:dyDescent="0.25">
      <c r="A13" s="63">
        <v>1</v>
      </c>
      <c r="B13" s="63">
        <v>5</v>
      </c>
      <c r="C13" s="72">
        <v>172</v>
      </c>
      <c r="E13" s="59" t="s">
        <v>45</v>
      </c>
      <c r="F13" s="59"/>
    </row>
    <row r="14" spans="1:10" x14ac:dyDescent="0.25">
      <c r="A14" s="63">
        <v>1</v>
      </c>
      <c r="B14" s="63">
        <v>6</v>
      </c>
      <c r="C14" s="72">
        <v>172</v>
      </c>
      <c r="E14" s="59" t="s">
        <v>46</v>
      </c>
      <c r="F14" s="59"/>
    </row>
    <row r="15" spans="1:10" x14ac:dyDescent="0.25">
      <c r="A15" s="63">
        <v>1</v>
      </c>
      <c r="B15" s="63">
        <v>7</v>
      </c>
      <c r="C15" s="72">
        <v>172</v>
      </c>
      <c r="E15" s="59" t="s">
        <v>47</v>
      </c>
      <c r="F15" s="59"/>
    </row>
    <row r="16" spans="1:10" x14ac:dyDescent="0.25">
      <c r="A16" s="63">
        <v>1</v>
      </c>
      <c r="B16" s="63">
        <v>8</v>
      </c>
      <c r="C16" s="72">
        <v>170</v>
      </c>
      <c r="E16" s="59" t="s">
        <v>48</v>
      </c>
      <c r="F16" s="59"/>
    </row>
    <row r="17" spans="1:6" x14ac:dyDescent="0.25">
      <c r="A17" s="63">
        <v>1</v>
      </c>
      <c r="B17" s="63">
        <v>9</v>
      </c>
      <c r="C17" s="72">
        <v>170</v>
      </c>
      <c r="E17" s="59" t="s">
        <v>49</v>
      </c>
      <c r="F17" s="59"/>
    </row>
    <row r="18" spans="1:6" x14ac:dyDescent="0.25">
      <c r="A18" s="63">
        <v>1</v>
      </c>
      <c r="B18" s="63">
        <v>10</v>
      </c>
      <c r="C18" s="72">
        <v>185</v>
      </c>
      <c r="E18" s="59" t="s">
        <v>50</v>
      </c>
      <c r="F18" s="59"/>
    </row>
    <row r="19" spans="1:6" x14ac:dyDescent="0.25">
      <c r="A19" s="63">
        <v>1</v>
      </c>
      <c r="B19" s="63">
        <v>11</v>
      </c>
      <c r="C19" s="72">
        <v>170</v>
      </c>
      <c r="E19" s="59" t="s">
        <v>51</v>
      </c>
      <c r="F19" s="59"/>
    </row>
    <row r="20" spans="1:6" x14ac:dyDescent="0.25">
      <c r="A20" s="63">
        <v>1</v>
      </c>
      <c r="B20" s="63">
        <v>12</v>
      </c>
      <c r="C20" s="72">
        <v>174</v>
      </c>
      <c r="E20" s="59" t="s">
        <v>52</v>
      </c>
    </row>
    <row r="21" spans="1:6" x14ac:dyDescent="0.25">
      <c r="A21" s="63">
        <v>1</v>
      </c>
      <c r="B21" s="63">
        <v>13</v>
      </c>
      <c r="C21" s="72">
        <v>166</v>
      </c>
      <c r="E21" s="59" t="s">
        <v>53</v>
      </c>
    </row>
    <row r="22" spans="1:6" x14ac:dyDescent="0.25">
      <c r="A22" s="63">
        <v>1</v>
      </c>
      <c r="B22" s="63">
        <v>14</v>
      </c>
      <c r="C22" s="72">
        <v>182</v>
      </c>
      <c r="E22" s="59" t="s">
        <v>54</v>
      </c>
    </row>
    <row r="23" spans="1:6" x14ac:dyDescent="0.25">
      <c r="A23" s="63">
        <v>1</v>
      </c>
      <c r="B23" s="63">
        <v>15</v>
      </c>
      <c r="C23" s="72">
        <v>176</v>
      </c>
      <c r="E23" s="59" t="s">
        <v>422</v>
      </c>
    </row>
    <row r="24" spans="1:6" x14ac:dyDescent="0.25">
      <c r="A24" s="63">
        <v>1</v>
      </c>
      <c r="B24" s="63">
        <v>16</v>
      </c>
      <c r="C24" s="72">
        <v>182</v>
      </c>
    </row>
    <row r="25" spans="1:6" x14ac:dyDescent="0.25">
      <c r="A25" s="63">
        <v>1</v>
      </c>
      <c r="B25" s="63">
        <v>17</v>
      </c>
      <c r="C25" s="72">
        <v>190</v>
      </c>
    </row>
    <row r="26" spans="1:6" x14ac:dyDescent="0.25">
      <c r="A26" s="63">
        <v>1</v>
      </c>
      <c r="B26" s="68">
        <v>18</v>
      </c>
      <c r="C26" s="72">
        <v>196</v>
      </c>
    </row>
    <row r="27" spans="1:6" ht="15.75" x14ac:dyDescent="0.25">
      <c r="A27" s="63">
        <v>1</v>
      </c>
      <c r="B27" s="68">
        <v>19</v>
      </c>
      <c r="C27" s="72">
        <v>185</v>
      </c>
      <c r="E27" s="42"/>
    </row>
    <row r="28" spans="1:6" ht="15.75" x14ac:dyDescent="0.25">
      <c r="A28" s="63">
        <v>1</v>
      </c>
      <c r="B28" s="68">
        <v>20</v>
      </c>
      <c r="C28" s="72">
        <v>170</v>
      </c>
      <c r="E28" s="42"/>
    </row>
    <row r="29" spans="1:6" ht="15.75" x14ac:dyDescent="0.25">
      <c r="A29" s="63">
        <v>1</v>
      </c>
      <c r="B29" s="68">
        <v>21</v>
      </c>
      <c r="C29" s="72">
        <v>174</v>
      </c>
      <c r="E29" s="42"/>
    </row>
    <row r="30" spans="1:6" ht="15.75" x14ac:dyDescent="0.25">
      <c r="A30" s="63"/>
      <c r="B30" s="68"/>
      <c r="C30" s="81"/>
      <c r="E30" s="42"/>
    </row>
    <row r="31" spans="1:6" ht="15.75" x14ac:dyDescent="0.25">
      <c r="A31" s="63"/>
      <c r="B31" s="68"/>
      <c r="C31" s="81"/>
      <c r="E31" s="42"/>
    </row>
    <row r="32" spans="1:6" x14ac:dyDescent="0.25">
      <c r="A32" s="63"/>
      <c r="B32" s="68"/>
      <c r="C32" s="81"/>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C39" s="62">
        <f>SUM(C9:C38)</f>
        <v>3728</v>
      </c>
      <c r="D39" s="59" t="s">
        <v>56</v>
      </c>
    </row>
    <row r="40" spans="1:11" x14ac:dyDescent="0.25">
      <c r="A40" s="62">
        <f>SUM(A9:A39)</f>
        <v>21</v>
      </c>
      <c r="B40" s="59" t="s">
        <v>57</v>
      </c>
    </row>
    <row r="41" spans="1:11" x14ac:dyDescent="0.25">
      <c r="B41" s="62">
        <f>C39/A40</f>
        <v>177.52380952380952</v>
      </c>
      <c r="C41" s="59" t="s">
        <v>58</v>
      </c>
    </row>
    <row r="42" spans="1:11" x14ac:dyDescent="0.25">
      <c r="D42" s="63">
        <v>200</v>
      </c>
      <c r="E42" s="59" t="s">
        <v>59</v>
      </c>
    </row>
    <row r="43" spans="1:11" x14ac:dyDescent="0.25">
      <c r="D43" s="65">
        <f>B41/D42</f>
        <v>0.88761904761904764</v>
      </c>
      <c r="E43" s="59" t="s">
        <v>60</v>
      </c>
    </row>
    <row r="45" spans="1:11" ht="24" customHeight="1" x14ac:dyDescent="0.25">
      <c r="A45" s="120" t="s">
        <v>202</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topLeftCell="A46" workbookViewId="0">
      <selection activeCell="M53" sqref="M53"/>
    </sheetView>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433</v>
      </c>
      <c r="B1" s="59"/>
      <c r="C1" s="59"/>
    </row>
    <row r="2" spans="1:10" x14ac:dyDescent="0.25">
      <c r="A2" s="59"/>
      <c r="B2" s="63">
        <v>2.1</v>
      </c>
      <c r="C2" s="59" t="s">
        <v>34</v>
      </c>
      <c r="D2" s="319" t="s">
        <v>463</v>
      </c>
    </row>
    <row r="3" spans="1:10" ht="15" customHeight="1" x14ac:dyDescent="0.25">
      <c r="A3" s="59"/>
      <c r="B3" s="63" t="s">
        <v>73</v>
      </c>
      <c r="C3" s="59" t="s">
        <v>36</v>
      </c>
      <c r="D3" s="319" t="s">
        <v>516</v>
      </c>
    </row>
    <row r="4" spans="1:10" ht="15" customHeight="1" x14ac:dyDescent="0.25">
      <c r="A4" s="59"/>
      <c r="B4" s="36" t="s">
        <v>37</v>
      </c>
      <c r="C4" s="59"/>
      <c r="D4" s="37" t="s">
        <v>472</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428</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v>1</v>
      </c>
      <c r="B9" s="63"/>
      <c r="C9" s="34">
        <v>250</v>
      </c>
      <c r="E9" s="59" t="s">
        <v>42</v>
      </c>
      <c r="F9" s="59"/>
    </row>
    <row r="10" spans="1:10" x14ac:dyDescent="0.25">
      <c r="A10" s="63">
        <v>1</v>
      </c>
      <c r="B10" s="63"/>
      <c r="C10" s="34">
        <v>225</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200</v>
      </c>
      <c r="E14" s="59" t="s">
        <v>46</v>
      </c>
      <c r="F14" s="59"/>
    </row>
    <row r="15" spans="1:10" x14ac:dyDescent="0.25">
      <c r="A15" s="63">
        <v>1</v>
      </c>
      <c r="B15" s="63"/>
      <c r="C15" s="34">
        <v>225</v>
      </c>
      <c r="E15" s="59" t="s">
        <v>47</v>
      </c>
      <c r="F15" s="59"/>
    </row>
    <row r="16" spans="1:10" x14ac:dyDescent="0.25">
      <c r="A16" s="63">
        <v>1</v>
      </c>
      <c r="B16" s="63"/>
      <c r="C16" s="34">
        <v>200</v>
      </c>
      <c r="E16" s="59" t="s">
        <v>48</v>
      </c>
      <c r="F16" s="59"/>
    </row>
    <row r="17" spans="1:6" x14ac:dyDescent="0.25">
      <c r="A17" s="63">
        <v>1</v>
      </c>
      <c r="B17" s="63"/>
      <c r="C17" s="34">
        <v>200</v>
      </c>
      <c r="E17" s="59" t="s">
        <v>49</v>
      </c>
      <c r="F17" s="59"/>
    </row>
    <row r="18" spans="1:6" x14ac:dyDescent="0.25">
      <c r="A18" s="63">
        <v>1</v>
      </c>
      <c r="B18" s="63"/>
      <c r="C18" s="34">
        <v>200</v>
      </c>
      <c r="E18" s="59" t="s">
        <v>50</v>
      </c>
      <c r="F18" s="59"/>
    </row>
    <row r="19" spans="1:6" x14ac:dyDescent="0.25">
      <c r="A19" s="63">
        <v>1</v>
      </c>
      <c r="B19" s="63"/>
      <c r="C19" s="34">
        <v>200</v>
      </c>
      <c r="E19" s="59" t="s">
        <v>51</v>
      </c>
      <c r="F19" s="59"/>
    </row>
    <row r="20" spans="1:6" x14ac:dyDescent="0.25">
      <c r="A20" s="63">
        <v>1</v>
      </c>
      <c r="B20" s="63"/>
      <c r="C20" s="34">
        <v>225</v>
      </c>
      <c r="E20" s="59" t="s">
        <v>52</v>
      </c>
    </row>
    <row r="21" spans="1:6" x14ac:dyDescent="0.25">
      <c r="A21" s="63">
        <v>1</v>
      </c>
      <c r="B21" s="63"/>
      <c r="C21" s="34">
        <v>250</v>
      </c>
      <c r="E21" s="59" t="s">
        <v>53</v>
      </c>
    </row>
    <row r="22" spans="1:6" x14ac:dyDescent="0.25">
      <c r="A22" s="63">
        <v>1</v>
      </c>
      <c r="B22" s="63"/>
      <c r="C22" s="34">
        <v>125</v>
      </c>
    </row>
    <row r="23" spans="1:6" x14ac:dyDescent="0.25">
      <c r="A23" s="63"/>
      <c r="B23" s="63"/>
      <c r="C23" s="34"/>
      <c r="E23" s="59" t="s">
        <v>54</v>
      </c>
    </row>
    <row r="24" spans="1:6" x14ac:dyDescent="0.25">
      <c r="A24" s="63"/>
      <c r="B24" s="63"/>
      <c r="C24" s="34"/>
      <c r="E24" s="59" t="s">
        <v>422</v>
      </c>
    </row>
    <row r="25" spans="1:6" x14ac:dyDescent="0.25">
      <c r="A25" s="63"/>
      <c r="B25" s="63"/>
      <c r="C25" s="34"/>
    </row>
    <row r="26" spans="1:6" x14ac:dyDescent="0.25">
      <c r="A26" s="63"/>
      <c r="B26" s="63"/>
      <c r="C26" s="34"/>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3050</v>
      </c>
      <c r="D39" s="59" t="s">
        <v>56</v>
      </c>
    </row>
    <row r="40" spans="1:5" x14ac:dyDescent="0.25">
      <c r="A40" s="62">
        <f>SUM(A9:A38)</f>
        <v>14</v>
      </c>
      <c r="B40" s="59" t="s">
        <v>57</v>
      </c>
      <c r="C40" s="59"/>
    </row>
    <row r="41" spans="1:5" x14ac:dyDescent="0.25">
      <c r="A41" s="59"/>
      <c r="B41" s="62">
        <f>C39/A40</f>
        <v>217.85714285714286</v>
      </c>
      <c r="C41" s="59" t="s">
        <v>58</v>
      </c>
    </row>
    <row r="42" spans="1:5" x14ac:dyDescent="0.25">
      <c r="A42" s="59"/>
      <c r="B42" s="59"/>
      <c r="C42" s="59"/>
      <c r="D42" s="63">
        <v>250</v>
      </c>
      <c r="E42" s="59" t="s">
        <v>59</v>
      </c>
    </row>
    <row r="43" spans="1:5" x14ac:dyDescent="0.25">
      <c r="A43" s="59"/>
      <c r="B43" s="59"/>
      <c r="C43" s="59"/>
      <c r="D43" s="65">
        <f>B41/D42</f>
        <v>0.87142857142857144</v>
      </c>
      <c r="E43" s="59" t="s">
        <v>60</v>
      </c>
    </row>
    <row r="44" spans="1:5" x14ac:dyDescent="0.25">
      <c r="A44" s="59"/>
      <c r="B44" s="59"/>
      <c r="C44" s="59"/>
    </row>
    <row r="45" spans="1:5" x14ac:dyDescent="0.25">
      <c r="A45" s="59"/>
      <c r="B45" s="59"/>
      <c r="C45" s="59"/>
    </row>
    <row r="46" spans="1:5" ht="15.75" x14ac:dyDescent="0.25">
      <c r="A46" s="120" t="s">
        <v>140</v>
      </c>
    </row>
    <row r="47" spans="1:5" ht="15.75" x14ac:dyDescent="0.25">
      <c r="A47" s="121"/>
    </row>
    <row r="48" spans="1:5" ht="15.75" x14ac:dyDescent="0.25">
      <c r="A48" s="122"/>
    </row>
    <row r="49" spans="1:10" ht="15.75" x14ac:dyDescent="0.25">
      <c r="A49" s="456"/>
      <c r="B49" s="456"/>
      <c r="C49" s="456"/>
      <c r="D49" s="456"/>
      <c r="E49" s="456"/>
      <c r="F49" s="456"/>
      <c r="G49" s="456"/>
      <c r="H49" s="456"/>
      <c r="I49" s="456"/>
    </row>
    <row r="50" spans="1:10" ht="15.75" x14ac:dyDescent="0.25">
      <c r="A50" s="123"/>
    </row>
    <row r="51" spans="1:10" ht="57.75" customHeight="1" x14ac:dyDescent="0.25">
      <c r="A51" s="456"/>
      <c r="B51" s="456"/>
      <c r="C51" s="456"/>
      <c r="D51" s="456"/>
      <c r="E51" s="456"/>
      <c r="F51" s="456"/>
      <c r="G51" s="456"/>
      <c r="H51" s="456"/>
      <c r="I51" s="456"/>
    </row>
    <row r="52" spans="1:10" ht="15.75" x14ac:dyDescent="0.25">
      <c r="A52" s="123"/>
    </row>
    <row r="53" spans="1:10" ht="77.25" customHeight="1" x14ac:dyDescent="0.25">
      <c r="A53" s="456"/>
      <c r="B53" s="456"/>
      <c r="C53" s="456"/>
      <c r="D53" s="456"/>
      <c r="E53" s="456"/>
      <c r="F53" s="456"/>
      <c r="G53" s="456"/>
      <c r="H53" s="456"/>
      <c r="I53" s="456"/>
    </row>
    <row r="54" spans="1:10" ht="15.75" x14ac:dyDescent="0.25">
      <c r="A54" s="121"/>
    </row>
    <row r="55" spans="1:10" ht="39" customHeight="1" x14ac:dyDescent="0.25">
      <c r="A55" s="457"/>
      <c r="B55" s="457"/>
      <c r="C55" s="457"/>
      <c r="D55" s="457"/>
      <c r="E55" s="457"/>
      <c r="F55" s="457"/>
      <c r="G55" s="457"/>
      <c r="H55" s="457"/>
      <c r="I55" s="457"/>
      <c r="J55" s="127"/>
    </row>
    <row r="56" spans="1:10" ht="15.75" x14ac:dyDescent="0.25">
      <c r="A56" s="121"/>
    </row>
    <row r="57" spans="1:10" ht="30.75" customHeight="1" x14ac:dyDescent="0.25">
      <c r="A57" s="457"/>
      <c r="B57" s="457"/>
      <c r="C57" s="457"/>
      <c r="D57" s="457"/>
      <c r="E57" s="457"/>
      <c r="F57" s="457"/>
      <c r="G57" s="457"/>
      <c r="H57" s="457"/>
      <c r="I57" s="457"/>
      <c r="J57" s="127"/>
    </row>
    <row r="58" spans="1:10" ht="15.75" x14ac:dyDescent="0.25">
      <c r="A58" s="121"/>
    </row>
    <row r="59" spans="1:10" ht="33" customHeight="1" x14ac:dyDescent="0.25">
      <c r="A59" s="457"/>
      <c r="B59" s="457"/>
      <c r="C59" s="457"/>
      <c r="D59" s="457"/>
      <c r="E59" s="457"/>
      <c r="F59" s="457"/>
      <c r="G59" s="457"/>
      <c r="H59" s="457"/>
      <c r="I59" s="457"/>
      <c r="J59" s="127"/>
    </row>
    <row r="60" spans="1:10" ht="15.75" x14ac:dyDescent="0.25">
      <c r="A60" s="123"/>
    </row>
    <row r="61" spans="1:10" ht="15.75" x14ac:dyDescent="0.25">
      <c r="A61" s="123"/>
    </row>
    <row r="62" spans="1:10" ht="15.75" x14ac:dyDescent="0.25">
      <c r="A62" s="121"/>
    </row>
    <row r="63" spans="1:10" ht="15.75" x14ac:dyDescent="0.25">
      <c r="A63" s="124"/>
      <c r="H63" s="125"/>
    </row>
    <row r="64" spans="1:10" ht="15.75" x14ac:dyDescent="0.25">
      <c r="A64" s="124"/>
      <c r="H64" s="125"/>
    </row>
    <row r="65" spans="1:10" ht="15.75" x14ac:dyDescent="0.25">
      <c r="A65" s="124"/>
      <c r="H65" s="125"/>
    </row>
    <row r="66" spans="1:10" ht="15.75" x14ac:dyDescent="0.25">
      <c r="A66" s="124"/>
      <c r="H66" s="125"/>
    </row>
    <row r="67" spans="1:10" ht="15.75" x14ac:dyDescent="0.25">
      <c r="A67" s="124"/>
      <c r="H67" s="125"/>
    </row>
    <row r="68" spans="1:10" ht="15.75" x14ac:dyDescent="0.25">
      <c r="A68" s="126"/>
      <c r="H68" s="126"/>
      <c r="J68" s="126"/>
    </row>
    <row r="69" spans="1:10" ht="15.75" x14ac:dyDescent="0.25">
      <c r="A69" s="125"/>
    </row>
    <row r="70" spans="1:10" ht="18.75" x14ac:dyDescent="0.25">
      <c r="A70" s="128"/>
    </row>
    <row r="71" spans="1:10" ht="15.75" x14ac:dyDescent="0.25">
      <c r="A71" s="122"/>
    </row>
  </sheetData>
  <mergeCells count="6">
    <mergeCell ref="A59:I59"/>
    <mergeCell ref="A49:I49"/>
    <mergeCell ref="A51:I51"/>
    <mergeCell ref="A53:I53"/>
    <mergeCell ref="A55:I55"/>
    <mergeCell ref="A57:I57"/>
  </mergeCells>
  <pageMargins left="0.7" right="0.7" top="0.75" bottom="0.75" header="0.3" footer="0.3"/>
  <pageSetup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43" workbookViewId="0">
      <selection activeCell="M67" sqref="M67"/>
    </sheetView>
  </sheetViews>
  <sheetFormatPr defaultColWidth="9.140625" defaultRowHeight="15" x14ac:dyDescent="0.25"/>
  <cols>
    <col min="1" max="1" width="5.28515625" style="59" customWidth="1"/>
    <col min="2" max="2" width="9.140625" style="59"/>
    <col min="3" max="3" width="10.85546875" style="59" customWidth="1"/>
    <col min="4" max="4" width="9.140625" style="57"/>
    <col min="5" max="5" width="10.42578125" style="57" customWidth="1"/>
    <col min="6" max="16384" width="9.140625" style="57"/>
  </cols>
  <sheetData>
    <row r="1" spans="1:10" ht="21" x14ac:dyDescent="0.35">
      <c r="A1" s="61" t="s">
        <v>71</v>
      </c>
    </row>
    <row r="2" spans="1:10" x14ac:dyDescent="0.25">
      <c r="B2" s="63">
        <v>14.3</v>
      </c>
      <c r="C2" s="59" t="s">
        <v>34</v>
      </c>
      <c r="D2" s="493" t="s">
        <v>487</v>
      </c>
      <c r="E2" s="493"/>
      <c r="F2" s="493"/>
    </row>
    <row r="3" spans="1:10" x14ac:dyDescent="0.25">
      <c r="B3" s="63" t="s">
        <v>73</v>
      </c>
      <c r="C3" s="59" t="s">
        <v>36</v>
      </c>
      <c r="D3" s="187" t="s">
        <v>427</v>
      </c>
      <c r="E3" s="187" t="s">
        <v>86</v>
      </c>
      <c r="F3" s="187"/>
    </row>
    <row r="4" spans="1:10" x14ac:dyDescent="0.25">
      <c r="B4" s="36" t="s">
        <v>37</v>
      </c>
      <c r="D4" s="37" t="s">
        <v>472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82">
        <v>240</v>
      </c>
      <c r="E9" s="59" t="s">
        <v>42</v>
      </c>
      <c r="F9" s="59"/>
    </row>
    <row r="10" spans="1:10" x14ac:dyDescent="0.25">
      <c r="A10" s="63">
        <v>1</v>
      </c>
      <c r="B10" s="63">
        <v>2</v>
      </c>
      <c r="C10" s="82">
        <v>230</v>
      </c>
      <c r="E10" s="59" t="s">
        <v>43</v>
      </c>
      <c r="F10" s="59"/>
    </row>
    <row r="11" spans="1:10" x14ac:dyDescent="0.25">
      <c r="A11" s="63">
        <v>1</v>
      </c>
      <c r="B11" s="63">
        <v>3</v>
      </c>
      <c r="C11" s="82">
        <v>250</v>
      </c>
      <c r="E11" s="59" t="s">
        <v>44</v>
      </c>
      <c r="F11" s="59"/>
    </row>
    <row r="12" spans="1:10" x14ac:dyDescent="0.25">
      <c r="A12" s="63">
        <v>1</v>
      </c>
      <c r="B12" s="63">
        <v>4</v>
      </c>
      <c r="C12" s="82">
        <v>250</v>
      </c>
      <c r="E12" s="59"/>
      <c r="F12" s="59"/>
    </row>
    <row r="13" spans="1:10" x14ac:dyDescent="0.25">
      <c r="A13" s="63">
        <v>1</v>
      </c>
      <c r="B13" s="63">
        <v>5</v>
      </c>
      <c r="C13" s="82">
        <v>250</v>
      </c>
      <c r="E13" s="59" t="s">
        <v>45</v>
      </c>
      <c r="F13" s="59"/>
    </row>
    <row r="14" spans="1:10" x14ac:dyDescent="0.25">
      <c r="A14" s="63">
        <v>1</v>
      </c>
      <c r="B14" s="63">
        <v>6</v>
      </c>
      <c r="C14" s="82">
        <v>250</v>
      </c>
      <c r="E14" s="59" t="s">
        <v>46</v>
      </c>
      <c r="F14" s="59"/>
    </row>
    <row r="15" spans="1:10" x14ac:dyDescent="0.25">
      <c r="A15" s="63">
        <v>1</v>
      </c>
      <c r="B15" s="63">
        <v>7</v>
      </c>
      <c r="C15" s="82">
        <v>240</v>
      </c>
      <c r="E15" s="59" t="s">
        <v>47</v>
      </c>
      <c r="F15" s="59"/>
    </row>
    <row r="16" spans="1:10" x14ac:dyDescent="0.25">
      <c r="A16" s="63">
        <v>1</v>
      </c>
      <c r="B16" s="63">
        <v>8</v>
      </c>
      <c r="C16" s="82">
        <v>245</v>
      </c>
      <c r="E16" s="59" t="s">
        <v>48</v>
      </c>
      <c r="F16" s="59"/>
    </row>
    <row r="17" spans="1:6" x14ac:dyDescent="0.25">
      <c r="A17" s="63">
        <v>1</v>
      </c>
      <c r="B17" s="63">
        <v>9</v>
      </c>
      <c r="C17" s="82">
        <v>240</v>
      </c>
      <c r="E17" s="59" t="s">
        <v>49</v>
      </c>
      <c r="F17" s="59"/>
    </row>
    <row r="18" spans="1:6" x14ac:dyDescent="0.25">
      <c r="A18" s="63">
        <v>1</v>
      </c>
      <c r="B18" s="63">
        <v>10</v>
      </c>
      <c r="C18" s="82">
        <v>230</v>
      </c>
      <c r="E18" s="59" t="s">
        <v>50</v>
      </c>
      <c r="F18" s="59"/>
    </row>
    <row r="19" spans="1:6" x14ac:dyDescent="0.25">
      <c r="A19" s="63">
        <v>1</v>
      </c>
      <c r="B19" s="63">
        <v>11</v>
      </c>
      <c r="C19" s="82">
        <v>245</v>
      </c>
      <c r="E19" s="59" t="s">
        <v>51</v>
      </c>
      <c r="F19" s="59"/>
    </row>
    <row r="20" spans="1:6" x14ac:dyDescent="0.25">
      <c r="A20" s="63">
        <v>1</v>
      </c>
      <c r="B20" s="63">
        <v>12</v>
      </c>
      <c r="C20" s="82">
        <v>250</v>
      </c>
      <c r="E20" s="59" t="s">
        <v>52</v>
      </c>
    </row>
    <row r="21" spans="1:6" x14ac:dyDescent="0.25">
      <c r="A21" s="63">
        <v>1</v>
      </c>
      <c r="B21" s="63">
        <v>13</v>
      </c>
      <c r="C21" s="82">
        <v>250</v>
      </c>
      <c r="E21" s="59" t="s">
        <v>53</v>
      </c>
    </row>
    <row r="22" spans="1:6" x14ac:dyDescent="0.25">
      <c r="A22" s="63">
        <v>1</v>
      </c>
      <c r="B22" s="63">
        <v>14</v>
      </c>
      <c r="C22" s="82">
        <v>250</v>
      </c>
      <c r="E22" s="59" t="s">
        <v>411</v>
      </c>
    </row>
    <row r="23" spans="1:6" x14ac:dyDescent="0.25">
      <c r="A23" s="63">
        <v>1</v>
      </c>
      <c r="B23" s="63">
        <v>15</v>
      </c>
      <c r="C23" s="82">
        <v>240</v>
      </c>
      <c r="E23" s="59"/>
    </row>
    <row r="24" spans="1:6" x14ac:dyDescent="0.25">
      <c r="A24" s="63">
        <v>1</v>
      </c>
      <c r="B24" s="63">
        <v>16</v>
      </c>
      <c r="C24" s="82">
        <v>250</v>
      </c>
    </row>
    <row r="25" spans="1:6" x14ac:dyDescent="0.25">
      <c r="A25" s="63">
        <v>1</v>
      </c>
      <c r="B25" s="63">
        <v>17</v>
      </c>
      <c r="C25" s="82">
        <v>225</v>
      </c>
    </row>
    <row r="26" spans="1:6" x14ac:dyDescent="0.25">
      <c r="A26" s="63">
        <v>1</v>
      </c>
      <c r="B26" s="68">
        <v>18</v>
      </c>
      <c r="C26" s="82">
        <v>250</v>
      </c>
    </row>
    <row r="27" spans="1:6" ht="15.75" x14ac:dyDescent="0.25">
      <c r="A27" s="63">
        <v>1</v>
      </c>
      <c r="B27" s="68">
        <v>19</v>
      </c>
      <c r="C27" s="82">
        <v>0</v>
      </c>
      <c r="E27" s="42"/>
    </row>
    <row r="28" spans="1:6" ht="15.75" x14ac:dyDescent="0.25">
      <c r="A28" s="63"/>
      <c r="B28" s="68"/>
      <c r="C28" s="82"/>
      <c r="E28" s="42"/>
    </row>
    <row r="29" spans="1:6" ht="15.75" x14ac:dyDescent="0.25">
      <c r="A29" s="63"/>
      <c r="B29" s="68"/>
      <c r="C29" s="82"/>
      <c r="E29" s="42"/>
    </row>
    <row r="30" spans="1:6" ht="15.75" x14ac:dyDescent="0.25">
      <c r="A30" s="63"/>
      <c r="B30" s="68"/>
      <c r="C30" s="81"/>
      <c r="E30" s="42"/>
    </row>
    <row r="31" spans="1:6" ht="15.75" x14ac:dyDescent="0.25">
      <c r="A31" s="63"/>
      <c r="B31" s="68"/>
      <c r="C31" s="81"/>
      <c r="E31" s="42"/>
    </row>
    <row r="32" spans="1:6" x14ac:dyDescent="0.25">
      <c r="A32" s="63"/>
      <c r="B32" s="68"/>
      <c r="C32" s="81"/>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4385</v>
      </c>
      <c r="D39" s="59" t="s">
        <v>56</v>
      </c>
    </row>
    <row r="40" spans="1:11" x14ac:dyDescent="0.25">
      <c r="A40" s="62">
        <f>SUM(A9:A39)</f>
        <v>19</v>
      </c>
      <c r="B40" s="59" t="s">
        <v>57</v>
      </c>
    </row>
    <row r="41" spans="1:11" x14ac:dyDescent="0.25">
      <c r="B41" s="62">
        <f>C39/A40</f>
        <v>230.78947368421052</v>
      </c>
      <c r="C41" s="59" t="s">
        <v>58</v>
      </c>
    </row>
    <row r="42" spans="1:11" x14ac:dyDescent="0.25">
      <c r="D42" s="63">
        <v>250</v>
      </c>
      <c r="E42" s="59" t="s">
        <v>59</v>
      </c>
    </row>
    <row r="43" spans="1:11" x14ac:dyDescent="0.25">
      <c r="D43" s="65">
        <f>B41/D42</f>
        <v>0.92315789473684207</v>
      </c>
      <c r="E43" s="59" t="s">
        <v>60</v>
      </c>
    </row>
    <row r="45" spans="1:11" ht="24" customHeight="1" x14ac:dyDescent="0.25">
      <c r="A45" s="120" t="s">
        <v>202</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mergeCells count="1">
    <mergeCell ref="D2:F2"/>
  </mergeCells>
  <pageMargins left="0.7" right="0.7" top="0.75" bottom="0.75" header="0.3" footer="0.3"/>
  <pageSetup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topLeftCell="A43" workbookViewId="0">
      <selection activeCell="K57" sqref="K57"/>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15.1</v>
      </c>
      <c r="C2" s="59" t="s">
        <v>34</v>
      </c>
      <c r="D2" s="398" t="s">
        <v>576</v>
      </c>
    </row>
    <row r="3" spans="1:9" x14ac:dyDescent="0.25">
      <c r="A3" s="59"/>
      <c r="B3" s="63" t="s">
        <v>73</v>
      </c>
      <c r="C3" s="59" t="s">
        <v>36</v>
      </c>
      <c r="D3" s="398" t="s">
        <v>567</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v>1</v>
      </c>
      <c r="B9" s="63"/>
      <c r="C9" s="81">
        <v>246</v>
      </c>
      <c r="E9" s="59" t="s">
        <v>42</v>
      </c>
      <c r="F9" s="59"/>
    </row>
    <row r="10" spans="1:9" x14ac:dyDescent="0.25">
      <c r="A10" s="63">
        <v>1</v>
      </c>
      <c r="B10" s="63"/>
      <c r="C10" s="81">
        <v>254</v>
      </c>
      <c r="E10" s="59" t="s">
        <v>43</v>
      </c>
      <c r="F10" s="59"/>
    </row>
    <row r="11" spans="1:9" x14ac:dyDescent="0.25">
      <c r="A11" s="63">
        <v>1</v>
      </c>
      <c r="B11" s="63"/>
      <c r="C11" s="81">
        <v>255</v>
      </c>
      <c r="E11" s="59" t="s">
        <v>44</v>
      </c>
      <c r="F11" s="59"/>
    </row>
    <row r="12" spans="1:9" x14ac:dyDescent="0.25">
      <c r="A12" s="63">
        <v>1</v>
      </c>
      <c r="B12" s="63"/>
      <c r="C12" s="81">
        <v>230</v>
      </c>
      <c r="E12" s="59"/>
      <c r="F12" s="59"/>
    </row>
    <row r="13" spans="1:9" x14ac:dyDescent="0.25">
      <c r="A13" s="63">
        <v>1</v>
      </c>
      <c r="B13" s="63"/>
      <c r="C13" s="81">
        <v>255</v>
      </c>
      <c r="E13" s="59" t="s">
        <v>45</v>
      </c>
      <c r="F13" s="59"/>
    </row>
    <row r="14" spans="1:9" x14ac:dyDescent="0.25">
      <c r="A14" s="63">
        <v>1</v>
      </c>
      <c r="B14" s="63"/>
      <c r="C14" s="81">
        <v>240</v>
      </c>
      <c r="E14" s="59" t="s">
        <v>46</v>
      </c>
      <c r="F14" s="59"/>
    </row>
    <row r="15" spans="1:9" x14ac:dyDescent="0.25">
      <c r="A15" s="63">
        <v>1</v>
      </c>
      <c r="B15" s="63"/>
      <c r="C15" s="81">
        <v>248</v>
      </c>
      <c r="E15" s="59" t="s">
        <v>47</v>
      </c>
      <c r="F15" s="59"/>
    </row>
    <row r="16" spans="1:9" x14ac:dyDescent="0.25">
      <c r="A16" s="63">
        <v>1</v>
      </c>
      <c r="B16" s="63"/>
      <c r="C16" s="81">
        <v>243</v>
      </c>
      <c r="E16" s="59" t="s">
        <v>48</v>
      </c>
      <c r="F16" s="59"/>
    </row>
    <row r="17" spans="1:6" x14ac:dyDescent="0.25">
      <c r="A17" s="63">
        <v>1</v>
      </c>
      <c r="B17" s="63"/>
      <c r="C17" s="81">
        <v>253</v>
      </c>
      <c r="E17" s="59" t="s">
        <v>49</v>
      </c>
      <c r="F17" s="59"/>
    </row>
    <row r="18" spans="1:6" x14ac:dyDescent="0.25">
      <c r="A18" s="63">
        <v>1</v>
      </c>
      <c r="B18" s="63"/>
      <c r="C18" s="81">
        <v>230</v>
      </c>
      <c r="E18" s="59" t="s">
        <v>50</v>
      </c>
      <c r="F18" s="59"/>
    </row>
    <row r="19" spans="1:6" x14ac:dyDescent="0.25">
      <c r="A19" s="63">
        <v>1</v>
      </c>
      <c r="B19" s="63"/>
      <c r="C19" s="81">
        <v>233</v>
      </c>
      <c r="E19" s="59" t="s">
        <v>51</v>
      </c>
      <c r="F19" s="59"/>
    </row>
    <row r="20" spans="1:6" x14ac:dyDescent="0.25">
      <c r="A20" s="63">
        <v>1</v>
      </c>
      <c r="B20" s="63"/>
      <c r="C20" s="81">
        <v>249</v>
      </c>
      <c r="E20" s="59" t="s">
        <v>52</v>
      </c>
    </row>
    <row r="21" spans="1:6" x14ac:dyDescent="0.25">
      <c r="A21" s="63">
        <v>1</v>
      </c>
      <c r="B21" s="63"/>
      <c r="C21" s="81">
        <v>242</v>
      </c>
      <c r="E21" s="59" t="s">
        <v>53</v>
      </c>
    </row>
    <row r="22" spans="1:6" x14ac:dyDescent="0.25">
      <c r="A22" s="63">
        <v>1</v>
      </c>
      <c r="B22" s="63"/>
      <c r="C22" s="81">
        <v>201</v>
      </c>
      <c r="E22" s="59" t="s">
        <v>406</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3379</v>
      </c>
      <c r="D39" s="59" t="s">
        <v>56</v>
      </c>
    </row>
    <row r="40" spans="1:5" x14ac:dyDescent="0.25">
      <c r="A40" s="62">
        <f>SUM(A9:A38)</f>
        <v>14</v>
      </c>
      <c r="B40" s="59" t="s">
        <v>57</v>
      </c>
      <c r="C40" s="59"/>
    </row>
    <row r="41" spans="1:5" x14ac:dyDescent="0.25">
      <c r="A41" s="59"/>
      <c r="B41" s="62">
        <f>C39/A40</f>
        <v>241.35714285714286</v>
      </c>
      <c r="C41" s="59" t="s">
        <v>58</v>
      </c>
    </row>
    <row r="42" spans="1:5" x14ac:dyDescent="0.25">
      <c r="A42" s="59"/>
      <c r="B42" s="59"/>
      <c r="C42" s="59"/>
      <c r="D42" s="63">
        <v>270</v>
      </c>
      <c r="E42" s="59" t="s">
        <v>59</v>
      </c>
    </row>
    <row r="43" spans="1:5" x14ac:dyDescent="0.25">
      <c r="A43" s="59"/>
      <c r="B43" s="59"/>
      <c r="C43" s="59"/>
      <c r="D43" s="65">
        <f>B41/D42</f>
        <v>0.89391534391534389</v>
      </c>
      <c r="E43" s="59" t="s">
        <v>60</v>
      </c>
    </row>
    <row r="45" spans="1:5" ht="15.75" x14ac:dyDescent="0.25">
      <c r="A45" s="120" t="s">
        <v>210</v>
      </c>
    </row>
  </sheetData>
  <pageMargins left="0.7" right="0.7" top="0.75" bottom="0.75" header="0.3" footer="0.3"/>
  <pageSetup orientation="portrait" r:id="rId1"/>
  <drawing r:id="rId2"/>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5"/>
  <sheetViews>
    <sheetView topLeftCell="A37" workbookViewId="0">
      <selection activeCell="I39" sqref="I39"/>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15.1</v>
      </c>
      <c r="C2" s="59" t="s">
        <v>34</v>
      </c>
      <c r="D2" s="352" t="s">
        <v>680</v>
      </c>
    </row>
    <row r="3" spans="1:9" x14ac:dyDescent="0.25">
      <c r="A3" s="59"/>
      <c r="B3" s="63" t="s">
        <v>77</v>
      </c>
      <c r="C3" s="59" t="s">
        <v>36</v>
      </c>
      <c r="D3" s="352" t="s">
        <v>594</v>
      </c>
    </row>
    <row r="4" spans="1:9" x14ac:dyDescent="0.25">
      <c r="A4" s="59"/>
      <c r="B4" s="36" t="s">
        <v>37</v>
      </c>
      <c r="C4" s="59"/>
      <c r="D4" s="37" t="s">
        <v>434</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c r="B9" s="63"/>
      <c r="C9" s="81"/>
      <c r="E9" s="59" t="s">
        <v>42</v>
      </c>
      <c r="F9" s="59"/>
    </row>
    <row r="10" spans="1:9" x14ac:dyDescent="0.25">
      <c r="A10" s="63"/>
      <c r="B10" s="63"/>
      <c r="C10" s="81"/>
      <c r="E10" s="59" t="s">
        <v>43</v>
      </c>
      <c r="F10" s="59"/>
    </row>
    <row r="11" spans="1:9" x14ac:dyDescent="0.25">
      <c r="A11" s="63"/>
      <c r="B11" s="63"/>
      <c r="C11" s="81"/>
      <c r="E11" s="59" t="s">
        <v>44</v>
      </c>
      <c r="F11" s="59"/>
    </row>
    <row r="12" spans="1:9" x14ac:dyDescent="0.25">
      <c r="A12" s="63"/>
      <c r="B12" s="63"/>
      <c r="C12" s="81"/>
      <c r="E12" s="59"/>
      <c r="F12" s="59"/>
    </row>
    <row r="13" spans="1:9" x14ac:dyDescent="0.25">
      <c r="A13" s="63"/>
      <c r="B13" s="63"/>
      <c r="C13" s="81"/>
      <c r="E13" s="59" t="s">
        <v>45</v>
      </c>
      <c r="F13" s="59"/>
    </row>
    <row r="14" spans="1:9" x14ac:dyDescent="0.25">
      <c r="A14" s="63"/>
      <c r="B14" s="63"/>
      <c r="C14" s="81"/>
      <c r="E14" s="59" t="s">
        <v>46</v>
      </c>
      <c r="F14" s="59"/>
    </row>
    <row r="15" spans="1:9" x14ac:dyDescent="0.25">
      <c r="A15" s="63"/>
      <c r="B15" s="63"/>
      <c r="C15" s="81"/>
      <c r="E15" s="59" t="s">
        <v>47</v>
      </c>
      <c r="F15" s="59"/>
    </row>
    <row r="16" spans="1:9" x14ac:dyDescent="0.25">
      <c r="A16" s="63"/>
      <c r="B16" s="63"/>
      <c r="C16" s="81"/>
      <c r="E16" s="59" t="s">
        <v>48</v>
      </c>
      <c r="F16" s="59"/>
    </row>
    <row r="17" spans="1:6" x14ac:dyDescent="0.25">
      <c r="A17" s="63"/>
      <c r="B17" s="63"/>
      <c r="C17" s="81"/>
      <c r="E17" s="59" t="s">
        <v>49</v>
      </c>
      <c r="F17" s="59"/>
    </row>
    <row r="18" spans="1:6" x14ac:dyDescent="0.25">
      <c r="A18" s="63"/>
      <c r="B18" s="63"/>
      <c r="C18" s="81"/>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406</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5" x14ac:dyDescent="0.25">
      <c r="A33" s="63"/>
      <c r="B33" s="63"/>
      <c r="C33" s="67"/>
    </row>
    <row r="34" spans="1:5" ht="18.75" x14ac:dyDescent="0.3">
      <c r="A34" s="63"/>
      <c r="B34" s="63"/>
      <c r="C34" s="67"/>
      <c r="E34" s="102" t="s">
        <v>681</v>
      </c>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0</v>
      </c>
      <c r="D39" s="59" t="s">
        <v>56</v>
      </c>
    </row>
    <row r="40" spans="1:5" x14ac:dyDescent="0.25">
      <c r="A40" s="62">
        <f>SUM(A9:A38)</f>
        <v>0</v>
      </c>
      <c r="B40" s="59" t="s">
        <v>57</v>
      </c>
      <c r="C40" s="59"/>
    </row>
    <row r="41" spans="1:5" x14ac:dyDescent="0.25">
      <c r="A41" s="59"/>
      <c r="B41" s="62" t="e">
        <f>C39/A40</f>
        <v>#DIV/0!</v>
      </c>
      <c r="C41" s="59" t="s">
        <v>58</v>
      </c>
    </row>
    <row r="42" spans="1:5" x14ac:dyDescent="0.25">
      <c r="A42" s="59"/>
      <c r="B42" s="59"/>
      <c r="C42" s="59"/>
      <c r="D42" s="63">
        <v>2.5</v>
      </c>
      <c r="E42" s="59" t="s">
        <v>59</v>
      </c>
    </row>
    <row r="43" spans="1:5" x14ac:dyDescent="0.25">
      <c r="A43" s="59"/>
      <c r="B43" s="59"/>
      <c r="C43" s="59"/>
      <c r="D43" s="65">
        <v>0.86</v>
      </c>
      <c r="E43" s="59" t="s">
        <v>60</v>
      </c>
    </row>
    <row r="45" spans="1:5" ht="15.75" x14ac:dyDescent="0.25">
      <c r="A45" s="120" t="s">
        <v>210</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2161665" r:id="rId4">
          <objectPr defaultSize="0" r:id="rId5">
            <anchor moveWithCells="1">
              <from>
                <xdr:col>1</xdr:col>
                <xdr:colOff>0</xdr:colOff>
                <xdr:row>47</xdr:row>
                <xdr:rowOff>0</xdr:rowOff>
              </from>
              <to>
                <xdr:col>11</xdr:col>
                <xdr:colOff>133350</xdr:colOff>
                <xdr:row>57</xdr:row>
                <xdr:rowOff>28575</xdr:rowOff>
              </to>
            </anchor>
          </objectPr>
        </oleObject>
      </mc:Choice>
      <mc:Fallback>
        <oleObject progId="Word.Document.12" shapeId="2161665" r:id="rId4"/>
      </mc:Fallback>
    </mc:AlternateContent>
  </oleObjec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topLeftCell="A43" workbookViewId="0">
      <selection activeCell="O57" sqref="O57"/>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15.1</v>
      </c>
      <c r="C2" s="59" t="s">
        <v>34</v>
      </c>
      <c r="D2" s="319" t="s">
        <v>576</v>
      </c>
    </row>
    <row r="3" spans="1:9" x14ac:dyDescent="0.25">
      <c r="A3" s="59"/>
      <c r="B3" s="63" t="s">
        <v>73</v>
      </c>
      <c r="C3" s="59" t="s">
        <v>36</v>
      </c>
      <c r="D3" s="319" t="s">
        <v>567</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v>1</v>
      </c>
      <c r="B9" s="63"/>
      <c r="C9" s="81">
        <v>246</v>
      </c>
      <c r="E9" s="59" t="s">
        <v>42</v>
      </c>
      <c r="F9" s="59"/>
    </row>
    <row r="10" spans="1:9" x14ac:dyDescent="0.25">
      <c r="A10" s="63">
        <v>1</v>
      </c>
      <c r="B10" s="63"/>
      <c r="C10" s="81">
        <v>254</v>
      </c>
      <c r="E10" s="59" t="s">
        <v>43</v>
      </c>
      <c r="F10" s="59"/>
    </row>
    <row r="11" spans="1:9" x14ac:dyDescent="0.25">
      <c r="A11" s="63">
        <v>1</v>
      </c>
      <c r="B11" s="63"/>
      <c r="C11" s="81">
        <v>255</v>
      </c>
      <c r="E11" s="59" t="s">
        <v>44</v>
      </c>
      <c r="F11" s="59"/>
    </row>
    <row r="12" spans="1:9" x14ac:dyDescent="0.25">
      <c r="A12" s="63">
        <v>1</v>
      </c>
      <c r="B12" s="63"/>
      <c r="C12" s="81">
        <v>230</v>
      </c>
      <c r="E12" s="59"/>
      <c r="F12" s="59"/>
    </row>
    <row r="13" spans="1:9" x14ac:dyDescent="0.25">
      <c r="A13" s="63">
        <v>1</v>
      </c>
      <c r="B13" s="63"/>
      <c r="C13" s="81">
        <v>255</v>
      </c>
      <c r="E13" s="59" t="s">
        <v>45</v>
      </c>
      <c r="F13" s="59"/>
    </row>
    <row r="14" spans="1:9" x14ac:dyDescent="0.25">
      <c r="A14" s="63">
        <v>1</v>
      </c>
      <c r="B14" s="63"/>
      <c r="C14" s="81">
        <v>240</v>
      </c>
      <c r="E14" s="59" t="s">
        <v>46</v>
      </c>
      <c r="F14" s="59"/>
    </row>
    <row r="15" spans="1:9" x14ac:dyDescent="0.25">
      <c r="A15" s="63">
        <v>1</v>
      </c>
      <c r="B15" s="63"/>
      <c r="C15" s="81">
        <v>248</v>
      </c>
      <c r="E15" s="59" t="s">
        <v>47</v>
      </c>
      <c r="F15" s="59"/>
    </row>
    <row r="16" spans="1:9" x14ac:dyDescent="0.25">
      <c r="A16" s="63">
        <v>1</v>
      </c>
      <c r="B16" s="63"/>
      <c r="C16" s="81">
        <v>243</v>
      </c>
      <c r="E16" s="59" t="s">
        <v>48</v>
      </c>
      <c r="F16" s="59"/>
    </row>
    <row r="17" spans="1:6" x14ac:dyDescent="0.25">
      <c r="A17" s="63">
        <v>1</v>
      </c>
      <c r="B17" s="63"/>
      <c r="C17" s="81">
        <v>253</v>
      </c>
      <c r="E17" s="59" t="s">
        <v>49</v>
      </c>
      <c r="F17" s="59"/>
    </row>
    <row r="18" spans="1:6" x14ac:dyDescent="0.25">
      <c r="A18" s="63">
        <v>1</v>
      </c>
      <c r="B18" s="63"/>
      <c r="C18" s="81">
        <v>230</v>
      </c>
      <c r="E18" s="59" t="s">
        <v>50</v>
      </c>
      <c r="F18" s="59"/>
    </row>
    <row r="19" spans="1:6" x14ac:dyDescent="0.25">
      <c r="A19" s="63">
        <v>1</v>
      </c>
      <c r="B19" s="63"/>
      <c r="C19" s="81">
        <v>233</v>
      </c>
      <c r="E19" s="59" t="s">
        <v>51</v>
      </c>
      <c r="F19" s="59"/>
    </row>
    <row r="20" spans="1:6" x14ac:dyDescent="0.25">
      <c r="A20" s="63">
        <v>1</v>
      </c>
      <c r="B20" s="63"/>
      <c r="C20" s="81">
        <v>249</v>
      </c>
      <c r="E20" s="59" t="s">
        <v>52</v>
      </c>
    </row>
    <row r="21" spans="1:6" x14ac:dyDescent="0.25">
      <c r="A21" s="63">
        <v>1</v>
      </c>
      <c r="B21" s="63"/>
      <c r="C21" s="81">
        <v>242</v>
      </c>
      <c r="E21" s="59" t="s">
        <v>53</v>
      </c>
    </row>
    <row r="22" spans="1:6" x14ac:dyDescent="0.25">
      <c r="A22" s="63">
        <v>1</v>
      </c>
      <c r="B22" s="63"/>
      <c r="C22" s="81">
        <v>201</v>
      </c>
      <c r="E22" s="59" t="s">
        <v>406</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3379</v>
      </c>
      <c r="D39" s="59" t="s">
        <v>56</v>
      </c>
    </row>
    <row r="40" spans="1:5" x14ac:dyDescent="0.25">
      <c r="A40" s="62">
        <f>SUM(A9:A38)</f>
        <v>14</v>
      </c>
      <c r="B40" s="59" t="s">
        <v>57</v>
      </c>
      <c r="C40" s="59"/>
    </row>
    <row r="41" spans="1:5" x14ac:dyDescent="0.25">
      <c r="A41" s="59"/>
      <c r="B41" s="62">
        <f>C39/A40</f>
        <v>241.35714285714286</v>
      </c>
      <c r="C41" s="59" t="s">
        <v>58</v>
      </c>
    </row>
    <row r="42" spans="1:5" x14ac:dyDescent="0.25">
      <c r="A42" s="59"/>
      <c r="B42" s="59"/>
      <c r="C42" s="59"/>
      <c r="D42" s="63">
        <v>270</v>
      </c>
      <c r="E42" s="59" t="s">
        <v>59</v>
      </c>
    </row>
    <row r="43" spans="1:5" x14ac:dyDescent="0.25">
      <c r="A43" s="59"/>
      <c r="B43" s="59"/>
      <c r="C43" s="59"/>
      <c r="D43" s="65">
        <f>B41/D42</f>
        <v>0.89391534391534389</v>
      </c>
      <c r="E43" s="59" t="s">
        <v>60</v>
      </c>
    </row>
    <row r="45" spans="1:5" ht="15.75" x14ac:dyDescent="0.25">
      <c r="A45" s="120" t="s">
        <v>210</v>
      </c>
    </row>
  </sheetData>
  <pageMargins left="0.7" right="0.7" top="0.75" bottom="0.75" header="0.3" footer="0.3"/>
  <pageSetup orientation="portrait" r:id="rId1"/>
  <drawing r:id="rId2"/>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5"/>
  <sheetViews>
    <sheetView topLeftCell="A40" workbookViewId="0">
      <selection activeCell="M54" sqref="M54"/>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15.1</v>
      </c>
      <c r="C2" s="59" t="s">
        <v>34</v>
      </c>
      <c r="D2" s="283" t="s">
        <v>662</v>
      </c>
    </row>
    <row r="3" spans="1:9" x14ac:dyDescent="0.25">
      <c r="A3" s="59"/>
      <c r="B3" s="63" t="s">
        <v>77</v>
      </c>
      <c r="C3" s="59" t="s">
        <v>36</v>
      </c>
      <c r="D3" s="283" t="s">
        <v>516</v>
      </c>
    </row>
    <row r="4" spans="1:9" x14ac:dyDescent="0.25">
      <c r="A4" s="59"/>
      <c r="B4" s="36" t="s">
        <v>37</v>
      </c>
      <c r="C4" s="59"/>
      <c r="D4" s="37" t="s">
        <v>434</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c r="B9" s="63"/>
      <c r="C9" s="81"/>
      <c r="E9" s="59" t="s">
        <v>42</v>
      </c>
      <c r="F9" s="59"/>
    </row>
    <row r="10" spans="1:9" x14ac:dyDescent="0.25">
      <c r="A10" s="63"/>
      <c r="B10" s="63"/>
      <c r="C10" s="81"/>
      <c r="E10" s="59" t="s">
        <v>43</v>
      </c>
      <c r="F10" s="59"/>
    </row>
    <row r="11" spans="1:9" x14ac:dyDescent="0.25">
      <c r="A11" s="63"/>
      <c r="B11" s="63"/>
      <c r="C11" s="81"/>
      <c r="E11" s="59" t="s">
        <v>44</v>
      </c>
      <c r="F11" s="59"/>
    </row>
    <row r="12" spans="1:9" x14ac:dyDescent="0.25">
      <c r="A12" s="63"/>
      <c r="B12" s="63"/>
      <c r="C12" s="81"/>
      <c r="E12" s="59"/>
      <c r="F12" s="59"/>
    </row>
    <row r="13" spans="1:9" x14ac:dyDescent="0.25">
      <c r="A13" s="63"/>
      <c r="B13" s="63"/>
      <c r="C13" s="81"/>
      <c r="E13" s="59" t="s">
        <v>45</v>
      </c>
      <c r="F13" s="59"/>
    </row>
    <row r="14" spans="1:9" x14ac:dyDescent="0.25">
      <c r="A14" s="63"/>
      <c r="B14" s="63"/>
      <c r="C14" s="81"/>
      <c r="E14" s="59" t="s">
        <v>46</v>
      </c>
      <c r="F14" s="59"/>
    </row>
    <row r="15" spans="1:9" x14ac:dyDescent="0.25">
      <c r="A15" s="63"/>
      <c r="B15" s="63"/>
      <c r="C15" s="81"/>
      <c r="E15" s="59" t="s">
        <v>47</v>
      </c>
      <c r="F15" s="59"/>
    </row>
    <row r="16" spans="1:9" x14ac:dyDescent="0.25">
      <c r="A16" s="63"/>
      <c r="B16" s="63"/>
      <c r="C16" s="81"/>
      <c r="E16" s="59" t="s">
        <v>48</v>
      </c>
      <c r="F16" s="59"/>
    </row>
    <row r="17" spans="1:6" x14ac:dyDescent="0.25">
      <c r="A17" s="63"/>
      <c r="B17" s="63"/>
      <c r="C17" s="81"/>
      <c r="E17" s="59" t="s">
        <v>49</v>
      </c>
      <c r="F17" s="59"/>
    </row>
    <row r="18" spans="1:6" x14ac:dyDescent="0.25">
      <c r="A18" s="63"/>
      <c r="B18" s="63"/>
      <c r="C18" s="81"/>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406</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c r="E35" s="59" t="s">
        <v>663</v>
      </c>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0</v>
      </c>
      <c r="D39" s="59" t="s">
        <v>56</v>
      </c>
    </row>
    <row r="40" spans="1:5" x14ac:dyDescent="0.25">
      <c r="A40" s="62">
        <f>SUM(A9:A38)</f>
        <v>0</v>
      </c>
      <c r="B40" s="59" t="s">
        <v>57</v>
      </c>
      <c r="C40" s="59"/>
    </row>
    <row r="41" spans="1:5" x14ac:dyDescent="0.25">
      <c r="A41" s="59"/>
      <c r="B41" s="62" t="e">
        <f>C39/A40</f>
        <v>#DIV/0!</v>
      </c>
      <c r="C41" s="59" t="s">
        <v>58</v>
      </c>
    </row>
    <row r="42" spans="1:5" x14ac:dyDescent="0.25">
      <c r="A42" s="59"/>
      <c r="B42" s="59"/>
      <c r="C42" s="59"/>
      <c r="D42" s="63">
        <v>3</v>
      </c>
      <c r="E42" s="59" t="s">
        <v>59</v>
      </c>
    </row>
    <row r="43" spans="1:5" x14ac:dyDescent="0.25">
      <c r="A43" s="59"/>
      <c r="B43" s="59"/>
      <c r="C43" s="59"/>
      <c r="D43" s="65">
        <v>0.93</v>
      </c>
      <c r="E43" s="59" t="s">
        <v>60</v>
      </c>
    </row>
    <row r="45" spans="1:5" ht="15.75" x14ac:dyDescent="0.25">
      <c r="A45" s="120" t="s">
        <v>540</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943553" r:id="rId4">
          <objectPr defaultSize="0" r:id="rId5">
            <anchor moveWithCells="1">
              <from>
                <xdr:col>1</xdr:col>
                <xdr:colOff>0</xdr:colOff>
                <xdr:row>47</xdr:row>
                <xdr:rowOff>0</xdr:rowOff>
              </from>
              <to>
                <xdr:col>10</xdr:col>
                <xdr:colOff>381000</xdr:colOff>
                <xdr:row>56</xdr:row>
                <xdr:rowOff>28575</xdr:rowOff>
              </to>
            </anchor>
          </objectPr>
        </oleObject>
      </mc:Choice>
      <mc:Fallback>
        <oleObject progId="Word.Document.12" shapeId="1943553" r:id="rId4"/>
      </mc:Fallback>
    </mc:AlternateContent>
  </oleObjec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45"/>
  <sheetViews>
    <sheetView topLeftCell="A40" workbookViewId="0">
      <selection activeCell="M9" sqref="M9"/>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15.1</v>
      </c>
      <c r="C2" s="59" t="s">
        <v>34</v>
      </c>
      <c r="D2" s="254" t="s">
        <v>463</v>
      </c>
    </row>
    <row r="3" spans="1:9" x14ac:dyDescent="0.25">
      <c r="A3" s="59"/>
      <c r="B3" s="63" t="s">
        <v>73</v>
      </c>
      <c r="C3" s="59" t="s">
        <v>36</v>
      </c>
      <c r="D3" s="254" t="s">
        <v>427</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v>1</v>
      </c>
      <c r="B9" s="63">
        <v>1</v>
      </c>
      <c r="C9" s="81">
        <v>240</v>
      </c>
      <c r="E9" s="59" t="s">
        <v>42</v>
      </c>
      <c r="F9" s="59"/>
    </row>
    <row r="10" spans="1:9" x14ac:dyDescent="0.25">
      <c r="A10" s="63">
        <v>1</v>
      </c>
      <c r="B10" s="63">
        <v>2</v>
      </c>
      <c r="C10" s="81">
        <v>230</v>
      </c>
      <c r="E10" s="59" t="s">
        <v>43</v>
      </c>
      <c r="F10" s="59"/>
    </row>
    <row r="11" spans="1:9" x14ac:dyDescent="0.25">
      <c r="A11" s="63">
        <v>1</v>
      </c>
      <c r="B11" s="63">
        <v>3</v>
      </c>
      <c r="C11" s="81">
        <v>250</v>
      </c>
      <c r="E11" s="59" t="s">
        <v>44</v>
      </c>
      <c r="F11" s="59"/>
    </row>
    <row r="12" spans="1:9" x14ac:dyDescent="0.25">
      <c r="A12" s="63">
        <v>1</v>
      </c>
      <c r="B12" s="63">
        <v>4</v>
      </c>
      <c r="C12" s="81">
        <v>250</v>
      </c>
      <c r="E12" s="59"/>
      <c r="F12" s="59"/>
    </row>
    <row r="13" spans="1:9" x14ac:dyDescent="0.25">
      <c r="A13" s="63">
        <v>1</v>
      </c>
      <c r="B13" s="63">
        <v>5</v>
      </c>
      <c r="C13" s="81">
        <v>250</v>
      </c>
      <c r="E13" s="59" t="s">
        <v>45</v>
      </c>
      <c r="F13" s="59"/>
    </row>
    <row r="14" spans="1:9" x14ac:dyDescent="0.25">
      <c r="A14" s="63">
        <v>1</v>
      </c>
      <c r="B14" s="63">
        <v>6</v>
      </c>
      <c r="C14" s="81">
        <v>250</v>
      </c>
      <c r="E14" s="59" t="s">
        <v>46</v>
      </c>
      <c r="F14" s="59"/>
    </row>
    <row r="15" spans="1:9" x14ac:dyDescent="0.25">
      <c r="A15" s="63">
        <v>1</v>
      </c>
      <c r="B15" s="63">
        <v>7</v>
      </c>
      <c r="C15" s="81">
        <v>240</v>
      </c>
      <c r="E15" s="59" t="s">
        <v>47</v>
      </c>
      <c r="F15" s="59"/>
    </row>
    <row r="16" spans="1:9" x14ac:dyDescent="0.25">
      <c r="A16" s="63">
        <v>1</v>
      </c>
      <c r="B16" s="63">
        <v>8</v>
      </c>
      <c r="C16" s="81">
        <v>245</v>
      </c>
      <c r="E16" s="59" t="s">
        <v>48</v>
      </c>
      <c r="F16" s="59"/>
    </row>
    <row r="17" spans="1:6" x14ac:dyDescent="0.25">
      <c r="A17" s="63">
        <v>1</v>
      </c>
      <c r="B17" s="63">
        <v>9</v>
      </c>
      <c r="C17" s="81">
        <v>240</v>
      </c>
      <c r="E17" s="59" t="s">
        <v>49</v>
      </c>
      <c r="F17" s="59"/>
    </row>
    <row r="18" spans="1:6" x14ac:dyDescent="0.25">
      <c r="A18" s="63">
        <v>1</v>
      </c>
      <c r="B18" s="63">
        <v>10</v>
      </c>
      <c r="C18" s="81">
        <v>230</v>
      </c>
      <c r="E18" s="59" t="s">
        <v>50</v>
      </c>
      <c r="F18" s="59"/>
    </row>
    <row r="19" spans="1:6" x14ac:dyDescent="0.25">
      <c r="A19" s="63">
        <v>1</v>
      </c>
      <c r="B19" s="63">
        <v>11</v>
      </c>
      <c r="C19" s="81">
        <v>245</v>
      </c>
      <c r="E19" s="59" t="s">
        <v>51</v>
      </c>
      <c r="F19" s="59"/>
    </row>
    <row r="20" spans="1:6" x14ac:dyDescent="0.25">
      <c r="A20" s="63">
        <v>1</v>
      </c>
      <c r="B20" s="63">
        <v>12</v>
      </c>
      <c r="C20" s="81">
        <v>250</v>
      </c>
      <c r="E20" s="59" t="s">
        <v>52</v>
      </c>
    </row>
    <row r="21" spans="1:6" x14ac:dyDescent="0.25">
      <c r="A21" s="63">
        <v>1</v>
      </c>
      <c r="B21" s="63">
        <v>13</v>
      </c>
      <c r="C21" s="81">
        <v>250</v>
      </c>
      <c r="E21" s="59" t="s">
        <v>53</v>
      </c>
    </row>
    <row r="22" spans="1:6" x14ac:dyDescent="0.25">
      <c r="A22" s="63">
        <v>1</v>
      </c>
      <c r="B22" s="63">
        <v>14</v>
      </c>
      <c r="C22" s="81">
        <v>250</v>
      </c>
      <c r="E22" s="59" t="s">
        <v>406</v>
      </c>
    </row>
    <row r="23" spans="1:6" x14ac:dyDescent="0.25">
      <c r="A23" s="63">
        <v>1</v>
      </c>
      <c r="B23" s="63">
        <v>15</v>
      </c>
      <c r="C23" s="81">
        <v>240</v>
      </c>
      <c r="E23" s="59"/>
    </row>
    <row r="24" spans="1:6" x14ac:dyDescent="0.25">
      <c r="A24" s="63">
        <v>1</v>
      </c>
      <c r="B24" s="63">
        <v>16</v>
      </c>
      <c r="C24" s="81">
        <v>250</v>
      </c>
    </row>
    <row r="25" spans="1:6" x14ac:dyDescent="0.25">
      <c r="A25" s="63">
        <v>1</v>
      </c>
      <c r="B25" s="63">
        <v>17</v>
      </c>
      <c r="C25" s="81">
        <v>225</v>
      </c>
    </row>
    <row r="26" spans="1:6" x14ac:dyDescent="0.25">
      <c r="A26" s="63">
        <v>1</v>
      </c>
      <c r="B26" s="63">
        <v>18</v>
      </c>
      <c r="C26" s="34">
        <v>250</v>
      </c>
    </row>
    <row r="27" spans="1:6" ht="15.75" x14ac:dyDescent="0.25">
      <c r="A27" s="63">
        <v>1</v>
      </c>
      <c r="B27" s="63">
        <v>19</v>
      </c>
      <c r="C27" s="67">
        <v>0</v>
      </c>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4385</v>
      </c>
      <c r="D39" s="59" t="s">
        <v>56</v>
      </c>
    </row>
    <row r="40" spans="1:5" x14ac:dyDescent="0.25">
      <c r="A40" s="62">
        <f>SUM(A9:A38)</f>
        <v>19</v>
      </c>
      <c r="B40" s="59" t="s">
        <v>57</v>
      </c>
      <c r="C40" s="59"/>
    </row>
    <row r="41" spans="1:5" x14ac:dyDescent="0.25">
      <c r="A41" s="59"/>
      <c r="B41" s="62">
        <f>C39/A40</f>
        <v>230.78947368421052</v>
      </c>
      <c r="C41" s="59" t="s">
        <v>58</v>
      </c>
    </row>
    <row r="42" spans="1:5" x14ac:dyDescent="0.25">
      <c r="A42" s="59"/>
      <c r="B42" s="59"/>
      <c r="C42" s="59"/>
      <c r="D42" s="63">
        <v>250</v>
      </c>
      <c r="E42" s="59" t="s">
        <v>59</v>
      </c>
    </row>
    <row r="43" spans="1:5" x14ac:dyDescent="0.25">
      <c r="A43" s="59"/>
      <c r="B43" s="59"/>
      <c r="C43" s="59"/>
      <c r="D43" s="65">
        <f>B41/D42</f>
        <v>0.92315789473684207</v>
      </c>
      <c r="E43" s="59" t="s">
        <v>60</v>
      </c>
    </row>
    <row r="45" spans="1:5" ht="15.75" x14ac:dyDescent="0.25">
      <c r="A45" s="120" t="s">
        <v>210</v>
      </c>
    </row>
  </sheetData>
  <pageMargins left="0.7" right="0.7" top="0.75" bottom="0.75" header="0.3" footer="0.3"/>
  <pageSetup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K211"/>
  <sheetViews>
    <sheetView topLeftCell="A43" workbookViewId="0">
      <selection activeCell="E24" sqref="E24"/>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71</v>
      </c>
    </row>
    <row r="2" spans="1:10" x14ac:dyDescent="0.25">
      <c r="B2" s="63">
        <v>15.1</v>
      </c>
      <c r="C2" s="59" t="s">
        <v>34</v>
      </c>
      <c r="E2" s="59" t="s">
        <v>85</v>
      </c>
      <c r="F2" s="57" t="s">
        <v>86</v>
      </c>
    </row>
    <row r="3" spans="1:10" x14ac:dyDescent="0.25">
      <c r="B3" s="63" t="s">
        <v>73</v>
      </c>
      <c r="C3" s="59" t="s">
        <v>36</v>
      </c>
      <c r="E3" s="57" t="s">
        <v>86</v>
      </c>
    </row>
    <row r="4" spans="1:10" x14ac:dyDescent="0.25">
      <c r="B4" s="36" t="s">
        <v>37</v>
      </c>
      <c r="D4" s="37" t="s">
        <v>81</v>
      </c>
      <c r="E4" s="64"/>
      <c r="F4" s="64"/>
      <c r="G4" s="64"/>
      <c r="H4" s="64"/>
      <c r="I4" s="64"/>
      <c r="J4" s="64"/>
    </row>
    <row r="5" spans="1:10" x14ac:dyDescent="0.25">
      <c r="B5" s="39"/>
    </row>
    <row r="6" spans="1:10" x14ac:dyDescent="0.25">
      <c r="F6" s="37" t="s">
        <v>39</v>
      </c>
      <c r="G6" s="37"/>
      <c r="H6" s="37" t="s">
        <v>75</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72">
        <f>100+95</f>
        <v>195</v>
      </c>
      <c r="E9" s="59" t="s">
        <v>42</v>
      </c>
      <c r="F9" s="59"/>
    </row>
    <row r="10" spans="1:10" x14ac:dyDescent="0.25">
      <c r="A10" s="63">
        <v>1</v>
      </c>
      <c r="B10" s="63">
        <v>2</v>
      </c>
      <c r="C10" s="72">
        <f>100+100</f>
        <v>200</v>
      </c>
      <c r="E10" s="59" t="s">
        <v>43</v>
      </c>
      <c r="F10" s="59"/>
    </row>
    <row r="11" spans="1:10" x14ac:dyDescent="0.25">
      <c r="A11" s="63">
        <v>1</v>
      </c>
      <c r="B11" s="63">
        <v>3</v>
      </c>
      <c r="C11" s="72">
        <f>100+100</f>
        <v>200</v>
      </c>
      <c r="E11" s="59" t="s">
        <v>44</v>
      </c>
      <c r="F11" s="59"/>
    </row>
    <row r="12" spans="1:10" x14ac:dyDescent="0.25">
      <c r="A12" s="63">
        <v>1</v>
      </c>
      <c r="B12" s="63">
        <v>4</v>
      </c>
      <c r="C12" s="72">
        <f>100+90</f>
        <v>190</v>
      </c>
      <c r="E12" s="59"/>
      <c r="F12" s="59"/>
    </row>
    <row r="13" spans="1:10" x14ac:dyDescent="0.25">
      <c r="A13" s="63">
        <v>1</v>
      </c>
      <c r="B13" s="63">
        <v>5</v>
      </c>
      <c r="C13" s="72">
        <f>90+100</f>
        <v>190</v>
      </c>
      <c r="E13" s="59" t="s">
        <v>45</v>
      </c>
      <c r="F13" s="59"/>
    </row>
    <row r="14" spans="1:10" x14ac:dyDescent="0.25">
      <c r="A14" s="63">
        <v>1</v>
      </c>
      <c r="B14" s="63">
        <v>6</v>
      </c>
      <c r="C14" s="72">
        <f>90+95</f>
        <v>185</v>
      </c>
      <c r="E14" s="59" t="s">
        <v>46</v>
      </c>
      <c r="F14" s="59"/>
    </row>
    <row r="15" spans="1:10" x14ac:dyDescent="0.25">
      <c r="A15" s="63">
        <v>1</v>
      </c>
      <c r="B15" s="63">
        <v>7</v>
      </c>
      <c r="C15" s="72">
        <f>100+100</f>
        <v>200</v>
      </c>
      <c r="E15" s="59" t="s">
        <v>47</v>
      </c>
      <c r="F15" s="59"/>
    </row>
    <row r="16" spans="1:10" x14ac:dyDescent="0.25">
      <c r="A16" s="63">
        <v>1</v>
      </c>
      <c r="B16" s="63">
        <v>8</v>
      </c>
      <c r="C16" s="72">
        <f>100+0</f>
        <v>100</v>
      </c>
      <c r="E16" s="59" t="s">
        <v>48</v>
      </c>
      <c r="F16" s="59"/>
    </row>
    <row r="17" spans="1:6" x14ac:dyDescent="0.25">
      <c r="A17" s="63">
        <v>1</v>
      </c>
      <c r="B17" s="63">
        <v>9</v>
      </c>
      <c r="C17" s="72">
        <f>100+90</f>
        <v>190</v>
      </c>
      <c r="E17" s="59" t="s">
        <v>49</v>
      </c>
      <c r="F17" s="59"/>
    </row>
    <row r="18" spans="1:6" x14ac:dyDescent="0.25">
      <c r="A18" s="63">
        <v>1</v>
      </c>
      <c r="B18" s="63">
        <v>10</v>
      </c>
      <c r="C18" s="72">
        <f>100+100</f>
        <v>200</v>
      </c>
      <c r="E18" s="59" t="s">
        <v>50</v>
      </c>
      <c r="F18" s="59"/>
    </row>
    <row r="19" spans="1:6" x14ac:dyDescent="0.25">
      <c r="A19" s="63">
        <v>1</v>
      </c>
      <c r="B19" s="63">
        <v>11</v>
      </c>
      <c r="C19" s="72">
        <f>100+90</f>
        <v>190</v>
      </c>
      <c r="E19" s="59" t="s">
        <v>51</v>
      </c>
      <c r="F19" s="59"/>
    </row>
    <row r="20" spans="1:6" x14ac:dyDescent="0.25">
      <c r="A20" s="63">
        <v>1</v>
      </c>
      <c r="B20" s="63">
        <v>12</v>
      </c>
      <c r="C20" s="72">
        <f>100+90</f>
        <v>190</v>
      </c>
      <c r="E20" s="59" t="s">
        <v>52</v>
      </c>
    </row>
    <row r="21" spans="1:6" x14ac:dyDescent="0.25">
      <c r="A21" s="63">
        <v>1</v>
      </c>
      <c r="B21" s="63">
        <v>13</v>
      </c>
      <c r="C21" s="72">
        <f>100+90</f>
        <v>190</v>
      </c>
      <c r="E21" s="59" t="s">
        <v>53</v>
      </c>
    </row>
    <row r="22" spans="1:6" x14ac:dyDescent="0.25">
      <c r="A22" s="63">
        <v>1</v>
      </c>
      <c r="B22" s="63">
        <v>14</v>
      </c>
      <c r="C22" s="72">
        <f>100+0</f>
        <v>100</v>
      </c>
    </row>
    <row r="23" spans="1:6" x14ac:dyDescent="0.25">
      <c r="A23" s="63">
        <v>1</v>
      </c>
      <c r="B23" s="63">
        <v>15</v>
      </c>
      <c r="C23" s="72">
        <f>100+90</f>
        <v>190</v>
      </c>
      <c r="E23" s="59" t="s">
        <v>54</v>
      </c>
    </row>
    <row r="24" spans="1:6" x14ac:dyDescent="0.25">
      <c r="A24" s="63">
        <v>1</v>
      </c>
      <c r="B24" s="63">
        <v>16</v>
      </c>
      <c r="C24" s="72">
        <f>100+100</f>
        <v>200</v>
      </c>
      <c r="E24" s="59" t="s">
        <v>292</v>
      </c>
    </row>
    <row r="25" spans="1:6" x14ac:dyDescent="0.25">
      <c r="A25" s="63">
        <v>1</v>
      </c>
      <c r="B25" s="63">
        <v>17</v>
      </c>
      <c r="C25" s="72">
        <f>100+100</f>
        <v>200</v>
      </c>
    </row>
    <row r="26" spans="1:6" x14ac:dyDescent="0.25">
      <c r="A26" s="63">
        <v>1</v>
      </c>
      <c r="B26" s="68">
        <v>18</v>
      </c>
      <c r="C26" s="72">
        <v>100</v>
      </c>
    </row>
    <row r="27" spans="1:6" ht="15.75" x14ac:dyDescent="0.25">
      <c r="A27" s="63">
        <v>1</v>
      </c>
      <c r="B27" s="68">
        <v>19</v>
      </c>
      <c r="C27" s="72">
        <v>100</v>
      </c>
      <c r="E27" s="42"/>
    </row>
    <row r="28" spans="1:6" ht="15.75" x14ac:dyDescent="0.25">
      <c r="A28" s="63">
        <v>1</v>
      </c>
      <c r="B28" s="68">
        <v>20</v>
      </c>
      <c r="C28" s="72">
        <v>100</v>
      </c>
      <c r="E28" s="42"/>
    </row>
    <row r="29" spans="1:6" ht="15.75" x14ac:dyDescent="0.25">
      <c r="A29" s="63"/>
      <c r="B29" s="68"/>
      <c r="C29" s="81"/>
      <c r="E29" s="42"/>
    </row>
    <row r="30" spans="1:6" ht="15.75" x14ac:dyDescent="0.25">
      <c r="A30" s="63"/>
      <c r="B30" s="68"/>
      <c r="C30" s="81"/>
      <c r="E30" s="42"/>
    </row>
    <row r="31" spans="1:6" ht="15.75" x14ac:dyDescent="0.25">
      <c r="A31" s="63"/>
      <c r="B31" s="68"/>
      <c r="C31" s="81"/>
      <c r="E31" s="42"/>
    </row>
    <row r="32" spans="1:6" x14ac:dyDescent="0.25">
      <c r="A32" s="63"/>
      <c r="B32" s="68"/>
      <c r="C32" s="81"/>
    </row>
    <row r="33" spans="1:11" x14ac:dyDescent="0.25">
      <c r="A33" s="63"/>
      <c r="B33" s="68"/>
      <c r="C33" s="67"/>
    </row>
    <row r="34" spans="1:11" x14ac:dyDescent="0.25">
      <c r="A34" s="63"/>
      <c r="B34" s="68"/>
      <c r="C34" s="67"/>
    </row>
    <row r="35" spans="1:11" x14ac:dyDescent="0.25">
      <c r="A35" s="63"/>
      <c r="B35" s="68"/>
      <c r="C35" s="67"/>
      <c r="E35" s="188" t="s">
        <v>417</v>
      </c>
    </row>
    <row r="36" spans="1:11" x14ac:dyDescent="0.25">
      <c r="A36" s="63"/>
      <c r="B36" s="68"/>
      <c r="C36" s="67"/>
    </row>
    <row r="37" spans="1:11" x14ac:dyDescent="0.25">
      <c r="A37" s="63"/>
      <c r="B37" s="68"/>
      <c r="C37" s="68"/>
    </row>
    <row r="38" spans="1:11" x14ac:dyDescent="0.25">
      <c r="A38" s="63"/>
      <c r="B38" s="68"/>
      <c r="C38" s="68"/>
    </row>
    <row r="39" spans="1:11" x14ac:dyDescent="0.25">
      <c r="C39" s="62">
        <f>SUM(C9:C38)/1.998</f>
        <v>1706.7067067067067</v>
      </c>
      <c r="D39" s="59" t="s">
        <v>56</v>
      </c>
    </row>
    <row r="40" spans="1:11" x14ac:dyDescent="0.25">
      <c r="A40" s="62">
        <f>SUM(A9:A39)</f>
        <v>20</v>
      </c>
      <c r="B40" s="59" t="s">
        <v>57</v>
      </c>
    </row>
    <row r="41" spans="1:11" x14ac:dyDescent="0.25">
      <c r="B41" s="62">
        <f>C39/A40</f>
        <v>85.33533533533533</v>
      </c>
      <c r="C41" s="59" t="s">
        <v>58</v>
      </c>
    </row>
    <row r="42" spans="1:11" x14ac:dyDescent="0.25">
      <c r="D42" s="63">
        <v>100</v>
      </c>
      <c r="E42" s="59" t="s">
        <v>59</v>
      </c>
    </row>
    <row r="43" spans="1:11" x14ac:dyDescent="0.25">
      <c r="D43" s="65">
        <f>B41/D42</f>
        <v>0.85335335335335327</v>
      </c>
      <c r="E43" s="59" t="s">
        <v>60</v>
      </c>
    </row>
    <row r="45" spans="1:11" ht="24" customHeight="1" x14ac:dyDescent="0.25">
      <c r="A45" s="120" t="s">
        <v>407</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5"/>
  <sheetViews>
    <sheetView topLeftCell="B39" workbookViewId="0">
      <selection activeCell="N48" sqref="N48"/>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15.2</v>
      </c>
      <c r="C2" s="59" t="s">
        <v>34</v>
      </c>
      <c r="D2" s="398" t="s">
        <v>499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398"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45">
        <v>72</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45">
        <v>68</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45">
        <v>80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45">
        <v>68</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45">
        <v>76</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45">
        <v>96</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45">
        <v>68</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45">
        <v>88</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45">
        <v>80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45">
        <v>60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45">
        <v>68</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45">
        <v>72</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45">
        <v>72</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68">
        <v>68</v>
      </c>
      <c r="E22" s="59" t="s">
        <v>54</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c r="C23" s="68">
        <v>84</v>
      </c>
      <c r="E23" s="59" t="s">
        <v>292</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c r="C24" s="68">
        <v>84</v>
      </c>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c r="C25" s="68">
        <v>80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4"/>
      <c r="E27" s="297"/>
      <c r="F27" s="297"/>
      <c r="G27" s="297"/>
      <c r="H27" s="29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98"/>
      <c r="F28" s="297"/>
      <c r="G28" s="297"/>
      <c r="H28" s="29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98"/>
      <c r="F29" s="297"/>
      <c r="G29" s="297"/>
      <c r="H29" s="29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98"/>
      <c r="F30" s="297"/>
      <c r="G30" s="297"/>
      <c r="H30" s="29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298"/>
      <c r="F31" s="297"/>
      <c r="G31" s="297"/>
      <c r="H31" s="29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1284</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56">
        <f>C39/A40</f>
        <v>75.529411764705884</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0.75529411764705889</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407</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51713" r:id="rId4">
          <objectPr defaultSize="0" r:id="rId5">
            <anchor moveWithCells="1">
              <from>
                <xdr:col>1</xdr:col>
                <xdr:colOff>0</xdr:colOff>
                <xdr:row>46</xdr:row>
                <xdr:rowOff>0</xdr:rowOff>
              </from>
              <to>
                <xdr:col>10</xdr:col>
                <xdr:colOff>314325</xdr:colOff>
                <xdr:row>51</xdr:row>
                <xdr:rowOff>28575</xdr:rowOff>
              </to>
            </anchor>
          </objectPr>
        </oleObject>
      </mc:Choice>
      <mc:Fallback>
        <oleObject progId="Word.Document.12" shapeId="1651713" r:id="rId4"/>
      </mc:Fallback>
    </mc:AlternateContent>
  </oleObjects>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5"/>
  <sheetViews>
    <sheetView topLeftCell="B39" workbookViewId="0">
      <selection activeCell="M52" sqref="M52"/>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15.2</v>
      </c>
      <c r="C2" s="59" t="s">
        <v>34</v>
      </c>
      <c r="D2" s="352" t="s">
        <v>499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352"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45">
        <v>72</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45">
        <v>68</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45">
        <v>80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45">
        <v>68</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45">
        <v>76</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45">
        <v>96</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45">
        <v>68</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45">
        <v>88</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45">
        <v>80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45">
        <v>60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45">
        <v>68</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45">
        <v>72</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45">
        <v>72</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68">
        <v>68</v>
      </c>
      <c r="E22" s="59" t="s">
        <v>54</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c r="C23" s="68">
        <v>84</v>
      </c>
      <c r="E23" s="59" t="s">
        <v>292</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c r="C24" s="68">
        <v>84</v>
      </c>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c r="C25" s="68">
        <v>80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4"/>
      <c r="E27" s="297"/>
      <c r="F27" s="297"/>
      <c r="G27" s="297"/>
      <c r="H27" s="29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98"/>
      <c r="F28" s="297"/>
      <c r="G28" s="297"/>
      <c r="H28" s="29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98"/>
      <c r="F29" s="297"/>
      <c r="G29" s="297"/>
      <c r="H29" s="29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98"/>
      <c r="F30" s="297"/>
      <c r="G30" s="297"/>
      <c r="H30" s="29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298"/>
      <c r="F31" s="297"/>
      <c r="G31" s="297"/>
      <c r="H31" s="29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1284</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56">
        <f>C39/A40</f>
        <v>75.529411764705884</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0.75529411764705889</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407</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69409" r:id="rId4">
          <objectPr defaultSize="0" r:id="rId5">
            <anchor moveWithCells="1">
              <from>
                <xdr:col>1</xdr:col>
                <xdr:colOff>0</xdr:colOff>
                <xdr:row>46</xdr:row>
                <xdr:rowOff>0</xdr:rowOff>
              </from>
              <to>
                <xdr:col>10</xdr:col>
                <xdr:colOff>314325</xdr:colOff>
                <xdr:row>51</xdr:row>
                <xdr:rowOff>28575</xdr:rowOff>
              </to>
            </anchor>
          </objectPr>
        </oleObject>
      </mc:Choice>
      <mc:Fallback>
        <oleObject progId="Word.Document.12" shapeId="1169409" r:id="rId4"/>
      </mc:Fallback>
    </mc:AlternateContent>
  </oleObjects>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5"/>
  <sheetViews>
    <sheetView topLeftCell="B7" workbookViewId="0">
      <selection activeCell="L9" sqref="L9"/>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15.2</v>
      </c>
      <c r="C2" s="59" t="s">
        <v>34</v>
      </c>
      <c r="D2" s="319" t="s">
        <v>641</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319"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45">
        <v>72</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45">
        <v>68</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45">
        <v>80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45">
        <v>68</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45">
        <v>76</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45">
        <v>96</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45">
        <v>68</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45">
        <v>88</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45">
        <v>80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45">
        <v>60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45">
        <v>68</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45">
        <v>72</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45">
        <v>72</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68">
        <v>68</v>
      </c>
      <c r="E22" s="59" t="s">
        <v>54</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c r="C23" s="68">
        <v>84</v>
      </c>
      <c r="E23" s="59" t="s">
        <v>292</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c r="C24" s="68">
        <v>84</v>
      </c>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c r="C25" s="68">
        <v>80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4"/>
      <c r="E27" s="297"/>
      <c r="F27" s="297"/>
      <c r="G27" s="297"/>
      <c r="H27" s="29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98"/>
      <c r="F28" s="297"/>
      <c r="G28" s="297"/>
      <c r="H28" s="29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98"/>
      <c r="F29" s="297"/>
      <c r="G29" s="297"/>
      <c r="H29" s="29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98"/>
      <c r="F30" s="297"/>
      <c r="G30" s="297"/>
      <c r="H30" s="29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298"/>
      <c r="F31" s="297"/>
      <c r="G31" s="297"/>
      <c r="H31" s="29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1284</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56">
        <f>C39/A40</f>
        <v>75.529411764705884</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0.75529411764705889</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407</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65282" r:id="rId4">
          <objectPr defaultSize="0" r:id="rId5">
            <anchor moveWithCells="1">
              <from>
                <xdr:col>1</xdr:col>
                <xdr:colOff>0</xdr:colOff>
                <xdr:row>46</xdr:row>
                <xdr:rowOff>0</xdr:rowOff>
              </from>
              <to>
                <xdr:col>10</xdr:col>
                <xdr:colOff>314325</xdr:colOff>
                <xdr:row>51</xdr:row>
                <xdr:rowOff>28575</xdr:rowOff>
              </to>
            </anchor>
          </objectPr>
        </oleObject>
      </mc:Choice>
      <mc:Fallback>
        <oleObject progId="Word.Document.12" shapeId="865282"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topLeftCell="A43" zoomScaleNormal="100" workbookViewId="0">
      <selection activeCell="K51" sqref="K51"/>
    </sheetView>
  </sheetViews>
  <sheetFormatPr defaultColWidth="9.140625" defaultRowHeight="15" x14ac:dyDescent="0.25"/>
  <cols>
    <col min="1" max="1" width="5.28515625" style="59" customWidth="1"/>
    <col min="2" max="2" width="9.140625" style="59"/>
    <col min="3" max="3" width="11.140625" style="59" customWidth="1"/>
    <col min="4" max="16384" width="9.140625" style="57"/>
  </cols>
  <sheetData>
    <row r="1" spans="1:10" ht="21" x14ac:dyDescent="0.35">
      <c r="A1" s="61" t="s">
        <v>433</v>
      </c>
    </row>
    <row r="2" spans="1:10" x14ac:dyDescent="0.25">
      <c r="B2" s="63">
        <v>1.1000000000000001</v>
      </c>
      <c r="C2" s="59" t="s">
        <v>34</v>
      </c>
      <c r="D2" s="197" t="s">
        <v>572</v>
      </c>
    </row>
    <row r="3" spans="1:10" x14ac:dyDescent="0.25">
      <c r="B3" s="63" t="s">
        <v>73</v>
      </c>
      <c r="C3" s="59" t="s">
        <v>36</v>
      </c>
      <c r="D3" s="197" t="s">
        <v>570</v>
      </c>
    </row>
    <row r="4" spans="1:10" x14ac:dyDescent="0.25">
      <c r="B4" s="36" t="s">
        <v>37</v>
      </c>
      <c r="D4" s="37" t="s">
        <v>426</v>
      </c>
      <c r="E4" s="64"/>
      <c r="F4" s="64"/>
      <c r="G4" s="64"/>
      <c r="H4" s="64"/>
      <c r="I4" s="64"/>
      <c r="J4" s="64"/>
    </row>
    <row r="5" spans="1:10" x14ac:dyDescent="0.25">
      <c r="B5" s="39"/>
    </row>
    <row r="6" spans="1:10" x14ac:dyDescent="0.25">
      <c r="F6" s="37" t="s">
        <v>39</v>
      </c>
      <c r="G6" s="37"/>
      <c r="H6" s="37" t="s">
        <v>430</v>
      </c>
      <c r="I6" s="37"/>
      <c r="J6" s="37"/>
    </row>
    <row r="7" spans="1:10" ht="26.25" x14ac:dyDescent="0.25">
      <c r="A7" s="58" t="s">
        <v>31</v>
      </c>
      <c r="B7" s="222" t="s">
        <v>30</v>
      </c>
      <c r="C7" s="222" t="s">
        <v>32</v>
      </c>
    </row>
    <row r="8" spans="1:10" x14ac:dyDescent="0.25">
      <c r="B8" s="223" t="s">
        <v>41</v>
      </c>
      <c r="C8" s="223" t="s">
        <v>23</v>
      </c>
    </row>
    <row r="9" spans="1:10" x14ac:dyDescent="0.25">
      <c r="A9" s="63">
        <v>1</v>
      </c>
      <c r="B9" s="224"/>
      <c r="C9" s="216">
        <v>97</v>
      </c>
      <c r="E9" s="59" t="s">
        <v>42</v>
      </c>
      <c r="F9" s="59"/>
    </row>
    <row r="10" spans="1:10" x14ac:dyDescent="0.25">
      <c r="A10" s="63">
        <v>1</v>
      </c>
      <c r="B10" s="224"/>
      <c r="C10" s="216">
        <v>95</v>
      </c>
      <c r="E10" s="59" t="s">
        <v>43</v>
      </c>
      <c r="F10" s="59"/>
    </row>
    <row r="11" spans="1:10" x14ac:dyDescent="0.25">
      <c r="A11" s="63">
        <v>1</v>
      </c>
      <c r="B11" s="224"/>
      <c r="C11" s="216">
        <v>90</v>
      </c>
      <c r="E11" s="59" t="s">
        <v>44</v>
      </c>
      <c r="F11" s="59"/>
    </row>
    <row r="12" spans="1:10" x14ac:dyDescent="0.25">
      <c r="A12" s="63">
        <v>1</v>
      </c>
      <c r="B12" s="224"/>
      <c r="C12" s="216">
        <v>97</v>
      </c>
      <c r="E12" s="59"/>
      <c r="F12" s="59"/>
    </row>
    <row r="13" spans="1:10" x14ac:dyDescent="0.25">
      <c r="A13" s="63">
        <v>1</v>
      </c>
      <c r="B13" s="224"/>
      <c r="C13" s="216">
        <v>97</v>
      </c>
      <c r="E13" s="59" t="s">
        <v>45</v>
      </c>
      <c r="F13" s="59"/>
    </row>
    <row r="14" spans="1:10" x14ac:dyDescent="0.25">
      <c r="A14" s="63">
        <v>1</v>
      </c>
      <c r="B14" s="224"/>
      <c r="C14" s="216">
        <v>75</v>
      </c>
      <c r="E14" s="59" t="s">
        <v>46</v>
      </c>
      <c r="F14" s="59"/>
    </row>
    <row r="15" spans="1:10" x14ac:dyDescent="0.25">
      <c r="A15" s="63">
        <v>1</v>
      </c>
      <c r="B15" s="224"/>
      <c r="C15" s="216">
        <v>93</v>
      </c>
      <c r="E15" s="59" t="s">
        <v>47</v>
      </c>
      <c r="F15" s="59"/>
    </row>
    <row r="16" spans="1:10" x14ac:dyDescent="0.25">
      <c r="A16" s="63">
        <v>1</v>
      </c>
      <c r="B16" s="224"/>
      <c r="C16" s="216">
        <v>94</v>
      </c>
      <c r="E16" s="59" t="s">
        <v>48</v>
      </c>
      <c r="F16" s="59"/>
    </row>
    <row r="17" spans="1:6" x14ac:dyDescent="0.25">
      <c r="A17" s="63">
        <v>1</v>
      </c>
      <c r="B17" s="224"/>
      <c r="C17" s="216">
        <v>68</v>
      </c>
      <c r="E17" s="59" t="s">
        <v>49</v>
      </c>
      <c r="F17" s="59"/>
    </row>
    <row r="18" spans="1:6" x14ac:dyDescent="0.25">
      <c r="A18" s="63">
        <v>1</v>
      </c>
      <c r="B18" s="224"/>
      <c r="C18" s="216">
        <v>75</v>
      </c>
      <c r="E18" s="59" t="s">
        <v>50</v>
      </c>
      <c r="F18" s="59"/>
    </row>
    <row r="19" spans="1:6" x14ac:dyDescent="0.25">
      <c r="A19" s="63">
        <v>1</v>
      </c>
      <c r="B19" s="224"/>
      <c r="C19" s="216">
        <v>97</v>
      </c>
      <c r="E19" s="59" t="s">
        <v>51</v>
      </c>
      <c r="F19" s="59"/>
    </row>
    <row r="20" spans="1:6" x14ac:dyDescent="0.25">
      <c r="A20" s="63"/>
      <c r="B20" s="224"/>
      <c r="C20" s="216"/>
      <c r="E20" s="59" t="s">
        <v>52</v>
      </c>
    </row>
    <row r="21" spans="1:6" x14ac:dyDescent="0.25">
      <c r="A21" s="63"/>
      <c r="B21" s="224"/>
      <c r="C21" s="216"/>
      <c r="E21" s="59" t="s">
        <v>53</v>
      </c>
    </row>
    <row r="22" spans="1:6" x14ac:dyDescent="0.25">
      <c r="A22" s="63"/>
      <c r="B22" s="224"/>
      <c r="C22" s="216"/>
      <c r="E22" s="59" t="s">
        <v>54</v>
      </c>
    </row>
    <row r="23" spans="1:6" x14ac:dyDescent="0.25">
      <c r="A23" s="63"/>
      <c r="B23" s="224"/>
      <c r="C23" s="216"/>
      <c r="E23" s="59" t="s">
        <v>422</v>
      </c>
    </row>
    <row r="24" spans="1:6" x14ac:dyDescent="0.25">
      <c r="A24" s="63"/>
      <c r="B24" s="224"/>
      <c r="C24" s="216"/>
    </row>
    <row r="25" spans="1:6" x14ac:dyDescent="0.25">
      <c r="A25" s="63"/>
      <c r="B25" s="224"/>
      <c r="C25" s="216"/>
    </row>
    <row r="26" spans="1:6" x14ac:dyDescent="0.25">
      <c r="A26" s="63"/>
      <c r="B26" s="68"/>
      <c r="C26" s="206"/>
    </row>
    <row r="27" spans="1:6" ht="15.75" x14ac:dyDescent="0.25">
      <c r="A27" s="63"/>
      <c r="B27" s="68"/>
      <c r="C27" s="206"/>
      <c r="E27" s="42"/>
    </row>
    <row r="28" spans="1:6" ht="15.75" x14ac:dyDescent="0.25">
      <c r="A28" s="63"/>
      <c r="B28" s="68"/>
      <c r="C28" s="67"/>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978</v>
      </c>
      <c r="D39" s="59" t="s">
        <v>56</v>
      </c>
    </row>
    <row r="40" spans="1:5" x14ac:dyDescent="0.25">
      <c r="A40" s="62">
        <f>SUM(A9:A38)</f>
        <v>11</v>
      </c>
      <c r="B40" s="59" t="s">
        <v>57</v>
      </c>
    </row>
    <row r="41" spans="1:5" x14ac:dyDescent="0.25">
      <c r="B41" s="62">
        <f>C39/A40</f>
        <v>88.909090909090907</v>
      </c>
      <c r="C41" s="59" t="s">
        <v>58</v>
      </c>
    </row>
    <row r="42" spans="1:5" x14ac:dyDescent="0.25">
      <c r="D42" s="63">
        <v>100</v>
      </c>
      <c r="E42" s="59" t="s">
        <v>59</v>
      </c>
    </row>
    <row r="43" spans="1:5" x14ac:dyDescent="0.25">
      <c r="D43" s="65">
        <f>B41/D42</f>
        <v>0.88909090909090904</v>
      </c>
      <c r="E43" s="59" t="s">
        <v>60</v>
      </c>
    </row>
    <row r="45" spans="1:5" ht="24" customHeight="1" x14ac:dyDescent="0.25"/>
    <row r="46" spans="1:5" ht="15.75" x14ac:dyDescent="0.25">
      <c r="A46" s="120" t="s">
        <v>235</v>
      </c>
      <c r="B46" s="57"/>
      <c r="C46" s="57"/>
    </row>
    <row r="47" spans="1:5" ht="15.75" x14ac:dyDescent="0.25">
      <c r="A47" s="121"/>
      <c r="B47" s="57"/>
      <c r="C47" s="57"/>
    </row>
    <row r="48" spans="1:5" ht="15.75" x14ac:dyDescent="0.25">
      <c r="A48" s="122"/>
      <c r="B48" s="57"/>
      <c r="C48" s="57"/>
    </row>
    <row r="49" spans="1:10" ht="97.5" customHeight="1" x14ac:dyDescent="0.25">
      <c r="A49" s="456"/>
      <c r="B49" s="456"/>
      <c r="C49" s="456"/>
      <c r="D49" s="456"/>
      <c r="E49" s="456"/>
      <c r="F49" s="456"/>
      <c r="G49" s="456"/>
      <c r="H49" s="456"/>
      <c r="I49" s="456"/>
      <c r="J49" s="456"/>
    </row>
    <row r="50" spans="1:10" ht="15.75" x14ac:dyDescent="0.25">
      <c r="A50" s="121"/>
      <c r="B50" s="57"/>
      <c r="C50" s="57"/>
    </row>
    <row r="51" spans="1:10" ht="32.25" customHeight="1" x14ac:dyDescent="0.25">
      <c r="A51" s="457"/>
      <c r="B51" s="457"/>
      <c r="C51" s="457"/>
      <c r="D51" s="457"/>
      <c r="E51" s="457"/>
      <c r="F51" s="457"/>
      <c r="G51" s="457"/>
      <c r="H51" s="457"/>
      <c r="I51" s="457"/>
      <c r="J51" s="457"/>
    </row>
    <row r="52" spans="1:10" ht="15.75" x14ac:dyDescent="0.25">
      <c r="A52" s="121"/>
      <c r="B52" s="57"/>
      <c r="C52" s="57"/>
    </row>
    <row r="53" spans="1:10" ht="32.25" customHeight="1" x14ac:dyDescent="0.25">
      <c r="A53" s="457"/>
      <c r="B53" s="457"/>
      <c r="C53" s="457"/>
      <c r="D53" s="457"/>
      <c r="E53" s="457"/>
      <c r="F53" s="457"/>
      <c r="G53" s="457"/>
      <c r="H53" s="457"/>
      <c r="I53" s="457"/>
      <c r="J53" s="457"/>
    </row>
    <row r="54" spans="1:10" ht="15.75" x14ac:dyDescent="0.25">
      <c r="A54" s="121"/>
      <c r="B54" s="57"/>
      <c r="C54" s="57"/>
    </row>
    <row r="55" spans="1:10" ht="15.75" x14ac:dyDescent="0.25">
      <c r="A55" s="121"/>
      <c r="B55" s="57"/>
      <c r="C55" s="57"/>
    </row>
    <row r="56" spans="1:10" ht="15.75" x14ac:dyDescent="0.25">
      <c r="A56" s="124"/>
      <c r="B56" s="57"/>
      <c r="C56" s="57"/>
      <c r="H56" s="121"/>
      <c r="I56" s="136"/>
    </row>
    <row r="57" spans="1:10" ht="15.75" x14ac:dyDescent="0.25">
      <c r="A57" s="124"/>
      <c r="B57" s="57"/>
      <c r="C57" s="57"/>
      <c r="H57" s="121"/>
      <c r="I57" s="136"/>
    </row>
    <row r="58" spans="1:10" ht="15.75" x14ac:dyDescent="0.25">
      <c r="A58" s="124"/>
      <c r="B58" s="57"/>
      <c r="C58" s="57"/>
      <c r="H58" s="121"/>
      <c r="I58" s="136"/>
    </row>
    <row r="59" spans="1:10" ht="15.75" x14ac:dyDescent="0.25">
      <c r="A59" s="124"/>
      <c r="B59" s="57"/>
      <c r="C59" s="57"/>
      <c r="H59" s="121"/>
      <c r="I59" s="136"/>
    </row>
    <row r="84" spans="1:11" ht="21" x14ac:dyDescent="0.35">
      <c r="A84" s="69"/>
      <c r="B84" s="70"/>
      <c r="C84" s="70"/>
      <c r="D84" s="71"/>
      <c r="E84" s="71"/>
      <c r="F84" s="71"/>
      <c r="G84" s="71"/>
      <c r="H84" s="71"/>
      <c r="I84" s="71"/>
      <c r="J84" s="71"/>
      <c r="K84" s="71"/>
    </row>
    <row r="85" spans="1:11" x14ac:dyDescent="0.25">
      <c r="A85" s="70"/>
      <c r="B85" s="39"/>
      <c r="C85" s="70"/>
      <c r="D85" s="71"/>
      <c r="E85" s="71"/>
      <c r="F85" s="71"/>
      <c r="G85" s="71"/>
      <c r="H85" s="71"/>
      <c r="I85" s="71"/>
      <c r="J85" s="71"/>
      <c r="K85" s="71"/>
    </row>
    <row r="86" spans="1:11" x14ac:dyDescent="0.25">
      <c r="A86" s="70"/>
      <c r="B86" s="70"/>
      <c r="C86" s="70"/>
      <c r="D86" s="71"/>
      <c r="E86" s="71"/>
      <c r="F86" s="71"/>
      <c r="G86" s="71"/>
      <c r="H86" s="71"/>
      <c r="I86" s="71"/>
      <c r="J86" s="71"/>
      <c r="K86" s="71"/>
    </row>
    <row r="87" spans="1:11" x14ac:dyDescent="0.25">
      <c r="A87" s="70"/>
      <c r="B87" s="70"/>
      <c r="C87" s="70"/>
      <c r="D87" s="71"/>
      <c r="E87" s="71"/>
      <c r="F87" s="71"/>
      <c r="G87" s="71"/>
      <c r="H87" s="71"/>
      <c r="I87" s="71"/>
      <c r="J87" s="71"/>
      <c r="K87" s="71"/>
    </row>
    <row r="88" spans="1:11" x14ac:dyDescent="0.25">
      <c r="A88" s="70"/>
      <c r="B88" s="70"/>
      <c r="C88" s="70"/>
      <c r="D88" s="71"/>
      <c r="E88" s="71"/>
      <c r="F88" s="71"/>
      <c r="G88" s="71"/>
      <c r="H88" s="71"/>
      <c r="I88" s="71"/>
      <c r="J88" s="71"/>
      <c r="K88" s="71"/>
    </row>
    <row r="89" spans="1:11" x14ac:dyDescent="0.25">
      <c r="A89" s="70"/>
      <c r="B89" s="70"/>
      <c r="C89" s="70"/>
      <c r="D89" s="71"/>
      <c r="E89" s="71"/>
      <c r="F89" s="71"/>
      <c r="G89" s="71"/>
      <c r="H89" s="71"/>
      <c r="I89" s="71"/>
      <c r="J89" s="71"/>
      <c r="K89" s="71"/>
    </row>
    <row r="90" spans="1:11" x14ac:dyDescent="0.25">
      <c r="A90" s="70"/>
      <c r="B90" s="70"/>
      <c r="C90" s="70"/>
      <c r="D90" s="71"/>
      <c r="E90" s="71"/>
      <c r="F90" s="71"/>
      <c r="G90" s="71"/>
      <c r="H90" s="71"/>
      <c r="I90" s="71"/>
      <c r="J90" s="71"/>
      <c r="K90" s="71"/>
    </row>
    <row r="91" spans="1:11" x14ac:dyDescent="0.25">
      <c r="A91" s="70"/>
      <c r="B91" s="70"/>
      <c r="C91" s="70"/>
      <c r="D91" s="71"/>
      <c r="E91" s="71"/>
      <c r="F91" s="71"/>
      <c r="G91" s="71"/>
      <c r="H91" s="71"/>
      <c r="I91" s="71"/>
      <c r="J91" s="71"/>
      <c r="K91" s="71"/>
    </row>
    <row r="92" spans="1:11" x14ac:dyDescent="0.25">
      <c r="A92" s="70"/>
      <c r="B92" s="70"/>
      <c r="C92" s="70"/>
      <c r="D92" s="71"/>
      <c r="E92" s="71"/>
      <c r="F92" s="71"/>
      <c r="G92" s="71"/>
      <c r="H92" s="71"/>
      <c r="I92" s="71"/>
      <c r="J92" s="71"/>
      <c r="K92" s="71"/>
    </row>
    <row r="93" spans="1:11" x14ac:dyDescent="0.25">
      <c r="A93" s="70"/>
      <c r="B93" s="70"/>
      <c r="C93" s="70"/>
      <c r="D93" s="71"/>
      <c r="E93" s="71"/>
      <c r="F93" s="71"/>
      <c r="G93" s="71"/>
      <c r="H93" s="71"/>
      <c r="I93" s="71"/>
      <c r="J93" s="71"/>
      <c r="K93" s="71"/>
    </row>
    <row r="94" spans="1:11" x14ac:dyDescent="0.25">
      <c r="A94" s="70"/>
      <c r="B94" s="70"/>
      <c r="C94" s="70"/>
      <c r="D94" s="71"/>
      <c r="E94" s="71"/>
      <c r="F94" s="71"/>
      <c r="G94" s="71"/>
      <c r="H94" s="71"/>
      <c r="I94" s="71"/>
      <c r="J94" s="71"/>
      <c r="K94" s="71"/>
    </row>
    <row r="95" spans="1:11" x14ac:dyDescent="0.25">
      <c r="A95" s="70"/>
      <c r="B95" s="70"/>
      <c r="C95" s="70"/>
      <c r="D95" s="71"/>
      <c r="E95" s="71"/>
      <c r="F95" s="71"/>
      <c r="G95" s="71"/>
      <c r="H95" s="71"/>
      <c r="I95" s="71"/>
      <c r="J95" s="71"/>
      <c r="K95" s="71"/>
    </row>
    <row r="96" spans="1:11" x14ac:dyDescent="0.25">
      <c r="A96" s="70"/>
      <c r="B96" s="70"/>
      <c r="C96" s="70"/>
      <c r="D96" s="71"/>
      <c r="E96" s="71"/>
      <c r="F96" s="71"/>
      <c r="G96" s="71"/>
      <c r="H96" s="71"/>
      <c r="I96" s="71"/>
      <c r="J96" s="71"/>
      <c r="K96" s="71"/>
    </row>
    <row r="97" spans="1:11" x14ac:dyDescent="0.25">
      <c r="A97" s="70"/>
      <c r="B97" s="70"/>
      <c r="C97" s="70"/>
      <c r="D97" s="71"/>
      <c r="E97" s="71"/>
      <c r="F97" s="71"/>
      <c r="G97" s="71"/>
      <c r="H97" s="71"/>
      <c r="I97" s="71"/>
      <c r="J97" s="71"/>
      <c r="K97" s="71"/>
    </row>
    <row r="98" spans="1:11" x14ac:dyDescent="0.25">
      <c r="A98" s="70"/>
      <c r="B98" s="70"/>
      <c r="C98" s="70"/>
      <c r="D98" s="71"/>
      <c r="E98" s="71"/>
      <c r="F98" s="71"/>
      <c r="G98" s="71"/>
      <c r="H98" s="71"/>
      <c r="I98" s="71"/>
      <c r="J98" s="71"/>
      <c r="K98" s="71"/>
    </row>
    <row r="99" spans="1:11" x14ac:dyDescent="0.25">
      <c r="A99" s="70"/>
      <c r="B99" s="70"/>
      <c r="C99" s="70"/>
      <c r="D99" s="71"/>
      <c r="E99" s="71"/>
      <c r="F99" s="71"/>
      <c r="G99" s="71"/>
      <c r="H99" s="71"/>
      <c r="I99" s="71"/>
      <c r="J99" s="71"/>
      <c r="K99" s="71"/>
    </row>
    <row r="100" spans="1:11" x14ac:dyDescent="0.25">
      <c r="A100" s="70"/>
      <c r="B100" s="70"/>
      <c r="C100" s="70"/>
      <c r="D100" s="71"/>
      <c r="E100" s="71"/>
      <c r="F100" s="71"/>
      <c r="G100" s="71"/>
      <c r="H100" s="71"/>
      <c r="I100" s="71"/>
      <c r="J100" s="71"/>
      <c r="K100" s="71"/>
    </row>
    <row r="101" spans="1:11" x14ac:dyDescent="0.25">
      <c r="A101" s="70"/>
      <c r="B101" s="70"/>
      <c r="C101" s="70"/>
      <c r="D101" s="71"/>
      <c r="E101" s="71"/>
      <c r="F101" s="71"/>
      <c r="G101" s="71"/>
      <c r="H101" s="71"/>
      <c r="I101" s="71"/>
      <c r="J101" s="71"/>
      <c r="K101" s="71"/>
    </row>
    <row r="102" spans="1:11" x14ac:dyDescent="0.25">
      <c r="A102" s="70"/>
      <c r="B102" s="70"/>
      <c r="C102" s="70"/>
      <c r="D102" s="71"/>
      <c r="E102" s="71"/>
      <c r="F102" s="71"/>
      <c r="G102" s="71"/>
      <c r="H102" s="71"/>
      <c r="I102" s="71"/>
      <c r="J102" s="71"/>
      <c r="K102" s="71"/>
    </row>
    <row r="103" spans="1:11" x14ac:dyDescent="0.25">
      <c r="A103" s="70"/>
      <c r="B103" s="70"/>
      <c r="C103" s="70"/>
      <c r="D103" s="71"/>
      <c r="E103" s="71"/>
      <c r="F103" s="71"/>
      <c r="G103" s="71"/>
      <c r="H103" s="71"/>
      <c r="I103" s="71"/>
      <c r="J103" s="71"/>
      <c r="K103" s="71"/>
    </row>
  </sheetData>
  <mergeCells count="3">
    <mergeCell ref="A49:J49"/>
    <mergeCell ref="A51:J51"/>
    <mergeCell ref="A53:J53"/>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topLeftCell="A70" workbookViewId="0">
      <selection activeCell="E30" sqref="E30"/>
    </sheetView>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433</v>
      </c>
      <c r="B1" s="59"/>
      <c r="C1" s="59"/>
    </row>
    <row r="2" spans="1:10" x14ac:dyDescent="0.25">
      <c r="A2" s="59"/>
      <c r="B2" s="63">
        <v>2.1</v>
      </c>
      <c r="C2" s="59" t="s">
        <v>34</v>
      </c>
      <c r="D2" s="271" t="s">
        <v>463</v>
      </c>
    </row>
    <row r="3" spans="1:10" ht="15" customHeight="1" x14ac:dyDescent="0.25">
      <c r="A3" s="59"/>
      <c r="B3" s="63" t="s">
        <v>73</v>
      </c>
      <c r="C3" s="59" t="s">
        <v>36</v>
      </c>
      <c r="D3" s="271" t="s">
        <v>516</v>
      </c>
    </row>
    <row r="4" spans="1:10" ht="15" customHeight="1" x14ac:dyDescent="0.25">
      <c r="A4" s="59"/>
      <c r="B4" s="36" t="s">
        <v>37</v>
      </c>
      <c r="C4" s="59"/>
      <c r="D4" s="37" t="s">
        <v>472</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428</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v>1</v>
      </c>
      <c r="B9" s="63"/>
      <c r="C9" s="34">
        <v>240</v>
      </c>
      <c r="E9" s="59" t="s">
        <v>42</v>
      </c>
      <c r="F9" s="59"/>
    </row>
    <row r="10" spans="1:10" x14ac:dyDescent="0.25">
      <c r="A10" s="63">
        <v>1</v>
      </c>
      <c r="B10" s="63"/>
      <c r="C10" s="34">
        <v>230</v>
      </c>
      <c r="E10" s="59" t="s">
        <v>43</v>
      </c>
      <c r="F10" s="59"/>
    </row>
    <row r="11" spans="1:10" x14ac:dyDescent="0.25">
      <c r="A11" s="63">
        <v>1</v>
      </c>
      <c r="B11" s="63"/>
      <c r="C11" s="34">
        <v>250</v>
      </c>
      <c r="E11" s="59" t="s">
        <v>44</v>
      </c>
      <c r="F11" s="59"/>
    </row>
    <row r="12" spans="1:10" x14ac:dyDescent="0.25">
      <c r="A12" s="63">
        <v>1</v>
      </c>
      <c r="B12" s="63"/>
      <c r="C12" s="34">
        <v>250</v>
      </c>
      <c r="E12" s="59"/>
      <c r="F12" s="59"/>
    </row>
    <row r="13" spans="1:10" x14ac:dyDescent="0.25">
      <c r="A13" s="63">
        <v>1</v>
      </c>
      <c r="B13" s="63"/>
      <c r="C13" s="34">
        <v>250</v>
      </c>
      <c r="E13" s="59" t="s">
        <v>45</v>
      </c>
      <c r="F13" s="59"/>
    </row>
    <row r="14" spans="1:10" x14ac:dyDescent="0.25">
      <c r="A14" s="63">
        <v>1</v>
      </c>
      <c r="B14" s="63"/>
      <c r="C14" s="34">
        <v>250</v>
      </c>
      <c r="E14" s="59" t="s">
        <v>46</v>
      </c>
      <c r="F14" s="59"/>
    </row>
    <row r="15" spans="1:10" x14ac:dyDescent="0.25">
      <c r="A15" s="63">
        <v>1</v>
      </c>
      <c r="B15" s="63"/>
      <c r="C15" s="34">
        <v>240</v>
      </c>
      <c r="E15" s="59" t="s">
        <v>47</v>
      </c>
      <c r="F15" s="59"/>
    </row>
    <row r="16" spans="1:10" x14ac:dyDescent="0.25">
      <c r="A16" s="63">
        <v>1</v>
      </c>
      <c r="B16" s="63"/>
      <c r="C16" s="34">
        <v>245</v>
      </c>
      <c r="E16" s="59" t="s">
        <v>48</v>
      </c>
      <c r="F16" s="59"/>
    </row>
    <row r="17" spans="1:6" x14ac:dyDescent="0.25">
      <c r="A17" s="63">
        <v>1</v>
      </c>
      <c r="B17" s="63"/>
      <c r="C17" s="34">
        <v>240</v>
      </c>
      <c r="E17" s="59" t="s">
        <v>49</v>
      </c>
      <c r="F17" s="59"/>
    </row>
    <row r="18" spans="1:6" x14ac:dyDescent="0.25">
      <c r="A18" s="63">
        <v>1</v>
      </c>
      <c r="B18" s="63"/>
      <c r="C18" s="34">
        <v>230</v>
      </c>
      <c r="E18" s="59" t="s">
        <v>50</v>
      </c>
      <c r="F18" s="59"/>
    </row>
    <row r="19" spans="1:6" x14ac:dyDescent="0.25">
      <c r="A19" s="63">
        <v>1</v>
      </c>
      <c r="B19" s="63"/>
      <c r="C19" s="34">
        <v>245</v>
      </c>
      <c r="E19" s="59" t="s">
        <v>51</v>
      </c>
      <c r="F19" s="59"/>
    </row>
    <row r="20" spans="1:6" x14ac:dyDescent="0.25">
      <c r="A20" s="63">
        <v>1</v>
      </c>
      <c r="B20" s="63"/>
      <c r="C20" s="34">
        <v>250</v>
      </c>
      <c r="E20" s="59" t="s">
        <v>52</v>
      </c>
    </row>
    <row r="21" spans="1:6" x14ac:dyDescent="0.25">
      <c r="A21" s="63">
        <v>1</v>
      </c>
      <c r="B21" s="63"/>
      <c r="C21" s="34">
        <v>0</v>
      </c>
      <c r="E21" s="59" t="s">
        <v>53</v>
      </c>
    </row>
    <row r="22" spans="1:6" x14ac:dyDescent="0.25">
      <c r="A22" s="63">
        <v>1</v>
      </c>
      <c r="B22" s="63"/>
      <c r="C22" s="34">
        <v>250</v>
      </c>
    </row>
    <row r="23" spans="1:6" x14ac:dyDescent="0.25">
      <c r="A23" s="63">
        <v>1</v>
      </c>
      <c r="B23" s="63"/>
      <c r="C23" s="34">
        <v>240</v>
      </c>
      <c r="E23" s="59" t="s">
        <v>54</v>
      </c>
    </row>
    <row r="24" spans="1:6" x14ac:dyDescent="0.25">
      <c r="A24" s="63">
        <v>1</v>
      </c>
      <c r="B24" s="63"/>
      <c r="C24" s="34">
        <v>0</v>
      </c>
      <c r="E24" s="59" t="s">
        <v>422</v>
      </c>
    </row>
    <row r="25" spans="1:6" x14ac:dyDescent="0.25">
      <c r="A25" s="63">
        <v>1</v>
      </c>
      <c r="B25" s="63"/>
      <c r="C25" s="34">
        <v>250</v>
      </c>
    </row>
    <row r="26" spans="1:6" x14ac:dyDescent="0.25">
      <c r="A26" s="63">
        <v>1</v>
      </c>
      <c r="B26" s="63"/>
      <c r="C26" s="34">
        <v>250</v>
      </c>
    </row>
    <row r="27" spans="1:6" ht="15.75" x14ac:dyDescent="0.25">
      <c r="A27" s="63">
        <v>1</v>
      </c>
      <c r="B27" s="63"/>
      <c r="C27" s="34">
        <v>225</v>
      </c>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4135</v>
      </c>
      <c r="D39" s="59" t="s">
        <v>56</v>
      </c>
    </row>
    <row r="40" spans="1:5" x14ac:dyDescent="0.25">
      <c r="A40" s="62">
        <f>SUM(A9:A38)</f>
        <v>19</v>
      </c>
      <c r="B40" s="59" t="s">
        <v>57</v>
      </c>
      <c r="C40" s="59"/>
    </row>
    <row r="41" spans="1:5" x14ac:dyDescent="0.25">
      <c r="A41" s="59"/>
      <c r="B41" s="62">
        <f>C39/A40</f>
        <v>217.63157894736841</v>
      </c>
      <c r="C41" s="59" t="s">
        <v>58</v>
      </c>
    </row>
    <row r="42" spans="1:5" x14ac:dyDescent="0.25">
      <c r="A42" s="59"/>
      <c r="B42" s="59"/>
      <c r="C42" s="59"/>
      <c r="D42" s="63">
        <v>250</v>
      </c>
      <c r="E42" s="59" t="s">
        <v>59</v>
      </c>
    </row>
    <row r="43" spans="1:5" x14ac:dyDescent="0.25">
      <c r="A43" s="59"/>
      <c r="B43" s="59"/>
      <c r="C43" s="59"/>
      <c r="D43" s="65">
        <f>B41/D42</f>
        <v>0.87052631578947359</v>
      </c>
      <c r="E43" s="59" t="s">
        <v>60</v>
      </c>
    </row>
    <row r="44" spans="1:5" x14ac:dyDescent="0.25">
      <c r="A44" s="59"/>
      <c r="B44" s="59"/>
      <c r="C44" s="59"/>
    </row>
    <row r="45" spans="1:5" x14ac:dyDescent="0.25">
      <c r="A45" s="59"/>
      <c r="B45" s="59"/>
      <c r="C45" s="59"/>
    </row>
    <row r="46" spans="1:5" ht="15.75" x14ac:dyDescent="0.25">
      <c r="A46" s="120" t="s">
        <v>140</v>
      </c>
    </row>
    <row r="47" spans="1:5" ht="15.75" x14ac:dyDescent="0.25">
      <c r="A47" s="121"/>
    </row>
    <row r="48" spans="1:5" ht="15.75" x14ac:dyDescent="0.25">
      <c r="A48" s="122"/>
    </row>
    <row r="49" spans="1:10" ht="15.75" x14ac:dyDescent="0.25">
      <c r="A49" s="456"/>
      <c r="B49" s="456"/>
      <c r="C49" s="456"/>
      <c r="D49" s="456"/>
      <c r="E49" s="456"/>
      <c r="F49" s="456"/>
      <c r="G49" s="456"/>
      <c r="H49" s="456"/>
      <c r="I49" s="456"/>
    </row>
    <row r="50" spans="1:10" ht="15.75" x14ac:dyDescent="0.25">
      <c r="A50" s="123"/>
    </row>
    <row r="51" spans="1:10" ht="57.75" customHeight="1" x14ac:dyDescent="0.25">
      <c r="A51" s="456"/>
      <c r="B51" s="456"/>
      <c r="C51" s="456"/>
      <c r="D51" s="456"/>
      <c r="E51" s="456"/>
      <c r="F51" s="456"/>
      <c r="G51" s="456"/>
      <c r="H51" s="456"/>
      <c r="I51" s="456"/>
    </row>
    <row r="52" spans="1:10" ht="15.75" x14ac:dyDescent="0.25">
      <c r="A52" s="123"/>
    </row>
    <row r="53" spans="1:10" ht="77.25" customHeight="1" x14ac:dyDescent="0.25">
      <c r="A53" s="456"/>
      <c r="B53" s="456"/>
      <c r="C53" s="456"/>
      <c r="D53" s="456"/>
      <c r="E53" s="456"/>
      <c r="F53" s="456"/>
      <c r="G53" s="456"/>
      <c r="H53" s="456"/>
      <c r="I53" s="456"/>
    </row>
    <row r="54" spans="1:10" ht="15.75" x14ac:dyDescent="0.25">
      <c r="A54" s="121"/>
    </row>
    <row r="55" spans="1:10" ht="39" customHeight="1" x14ac:dyDescent="0.25">
      <c r="A55" s="457"/>
      <c r="B55" s="457"/>
      <c r="C55" s="457"/>
      <c r="D55" s="457"/>
      <c r="E55" s="457"/>
      <c r="F55" s="457"/>
      <c r="G55" s="457"/>
      <c r="H55" s="457"/>
      <c r="I55" s="457"/>
      <c r="J55" s="127"/>
    </row>
    <row r="56" spans="1:10" ht="15.75" x14ac:dyDescent="0.25">
      <c r="A56" s="121"/>
    </row>
    <row r="57" spans="1:10" ht="30.75" customHeight="1" x14ac:dyDescent="0.25">
      <c r="A57" s="457"/>
      <c r="B57" s="457"/>
      <c r="C57" s="457"/>
      <c r="D57" s="457"/>
      <c r="E57" s="457"/>
      <c r="F57" s="457"/>
      <c r="G57" s="457"/>
      <c r="H57" s="457"/>
      <c r="I57" s="457"/>
      <c r="J57" s="127"/>
    </row>
    <row r="58" spans="1:10" ht="15.75" x14ac:dyDescent="0.25">
      <c r="A58" s="121"/>
    </row>
    <row r="59" spans="1:10" ht="33" customHeight="1" x14ac:dyDescent="0.25">
      <c r="A59" s="457"/>
      <c r="B59" s="457"/>
      <c r="C59" s="457"/>
      <c r="D59" s="457"/>
      <c r="E59" s="457"/>
      <c r="F59" s="457"/>
      <c r="G59" s="457"/>
      <c r="H59" s="457"/>
      <c r="I59" s="457"/>
      <c r="J59" s="127"/>
    </row>
    <row r="60" spans="1:10" ht="15.75" x14ac:dyDescent="0.25">
      <c r="A60" s="123"/>
    </row>
    <row r="61" spans="1:10" ht="15.75" x14ac:dyDescent="0.25">
      <c r="A61" s="123"/>
    </row>
    <row r="62" spans="1:10" ht="15.75" x14ac:dyDescent="0.25">
      <c r="A62" s="121"/>
    </row>
    <row r="63" spans="1:10" ht="15.75" x14ac:dyDescent="0.25">
      <c r="A63" s="124"/>
      <c r="H63" s="125"/>
    </row>
    <row r="64" spans="1:10" ht="15.75" x14ac:dyDescent="0.25">
      <c r="A64" s="124"/>
      <c r="H64" s="125"/>
    </row>
    <row r="65" spans="1:10" ht="15.75" x14ac:dyDescent="0.25">
      <c r="A65" s="124"/>
      <c r="H65" s="125"/>
    </row>
    <row r="66" spans="1:10" ht="15.75" x14ac:dyDescent="0.25">
      <c r="A66" s="124"/>
      <c r="H66" s="125"/>
    </row>
    <row r="67" spans="1:10" ht="15.75" x14ac:dyDescent="0.25">
      <c r="A67" s="124"/>
      <c r="H67" s="125"/>
    </row>
    <row r="68" spans="1:10" ht="15.75" x14ac:dyDescent="0.25">
      <c r="A68" s="126"/>
      <c r="H68" s="126"/>
      <c r="J68" s="126"/>
    </row>
    <row r="69" spans="1:10" ht="15.75" x14ac:dyDescent="0.25">
      <c r="A69" s="125"/>
    </row>
    <row r="70" spans="1:10" ht="18.75" x14ac:dyDescent="0.25">
      <c r="A70" s="128"/>
    </row>
    <row r="71" spans="1:10" ht="15.75" x14ac:dyDescent="0.25">
      <c r="A71" s="122"/>
    </row>
  </sheetData>
  <mergeCells count="6">
    <mergeCell ref="A59:I59"/>
    <mergeCell ref="A49:I49"/>
    <mergeCell ref="A51:I51"/>
    <mergeCell ref="A53:I53"/>
    <mergeCell ref="A55:I55"/>
    <mergeCell ref="A57:I57"/>
  </mergeCells>
  <pageMargins left="0.7" right="0.7" top="0.75" bottom="0.75" header="0.3" footer="0.3"/>
  <pageSetup orientation="portrait" r:id="rId1"/>
  <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5"/>
  <sheetViews>
    <sheetView topLeftCell="A40" workbookViewId="0">
      <selection activeCell="O44" sqref="O44"/>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15.2</v>
      </c>
      <c r="C2" s="59" t="s">
        <v>34</v>
      </c>
      <c r="D2" s="283" t="s">
        <v>664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77</v>
      </c>
      <c r="C3" s="59" t="s">
        <v>36</v>
      </c>
      <c r="D3" s="283"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434</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c r="B9" s="63"/>
      <c r="C9" s="45"/>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c r="B10" s="63"/>
      <c r="C10" s="45"/>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c r="B11" s="63"/>
      <c r="C11" s="45"/>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c r="B12" s="63"/>
      <c r="C12" s="45"/>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c r="B13" s="63"/>
      <c r="C13" s="45"/>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c r="B14" s="63"/>
      <c r="C14" s="45"/>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c r="B15" s="63"/>
      <c r="C15" s="45"/>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45"/>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45"/>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45"/>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45"/>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45"/>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45"/>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54</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t="s">
        <v>292</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4"/>
      <c r="E27" s="297"/>
      <c r="F27" s="297"/>
      <c r="G27" s="297"/>
      <c r="H27" s="29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98"/>
      <c r="F28" s="297"/>
      <c r="G28" s="297"/>
      <c r="H28" s="29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98"/>
      <c r="F29" s="297"/>
      <c r="G29" s="297"/>
      <c r="H29" s="29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98"/>
      <c r="F30" s="297"/>
      <c r="G30" s="297"/>
      <c r="H30" s="29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298"/>
      <c r="F31" s="297"/>
      <c r="G31" s="297"/>
      <c r="H31" s="29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E36" s="59" t="s">
        <v>665</v>
      </c>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0</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56" t="e">
        <f>C39/A40</f>
        <v>#DIV/0!</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3</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v>0.87</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407</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2040833" r:id="rId4">
          <objectPr defaultSize="0" autoPict="0" r:id="rId5">
            <anchor moveWithCells="1">
              <from>
                <xdr:col>1</xdr:col>
                <xdr:colOff>0</xdr:colOff>
                <xdr:row>46</xdr:row>
                <xdr:rowOff>0</xdr:rowOff>
              </from>
              <to>
                <xdr:col>12</xdr:col>
                <xdr:colOff>542925</xdr:colOff>
                <xdr:row>55</xdr:row>
                <xdr:rowOff>28575</xdr:rowOff>
              </to>
            </anchor>
          </objectPr>
        </oleObject>
      </mc:Choice>
      <mc:Fallback>
        <oleObject progId="Word.Document.12" shapeId="2040833" r:id="rId4"/>
      </mc:Fallback>
    </mc:AlternateContent>
  </oleObjec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AC45"/>
  <sheetViews>
    <sheetView topLeftCell="A43" workbookViewId="0">
      <selection activeCell="O69" sqref="O69"/>
    </sheetView>
  </sheetViews>
  <sheetFormatPr defaultColWidth="9.140625" defaultRowHeight="18.75" x14ac:dyDescent="0.3"/>
  <cols>
    <col min="1" max="2" width="9.140625" style="57"/>
    <col min="3" max="3" width="11.28515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15.2</v>
      </c>
      <c r="C2" s="59" t="s">
        <v>34</v>
      </c>
      <c r="D2" s="254" t="s">
        <v>499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500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59">
        <v>126</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59">
        <v>126</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59">
        <v>126</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259">
        <v>151</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259">
        <v>151</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259">
        <v>151</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259">
        <v>151</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59">
        <v>103.5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59">
        <v>103.5</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59">
        <v>103.5</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259">
        <v>146.5</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259">
        <v>146.5</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259">
        <v>146.5</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E24" s="59" t="s">
        <v>292</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12"/>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4"/>
      <c r="E27" s="257" t="s">
        <v>494</v>
      </c>
      <c r="F27" s="257"/>
      <c r="G27" s="257"/>
      <c r="H27" s="2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58" t="s">
        <v>495</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58" t="s">
        <v>496</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58" t="s">
        <v>498</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258" t="s">
        <v>497</v>
      </c>
      <c r="F31" s="257"/>
      <c r="G31" s="257"/>
      <c r="H31" s="2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1732</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56">
        <f>C39/A40</f>
        <v>133.23076923076923</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0.8882051282051282</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407</v>
      </c>
    </row>
  </sheetData>
  <pageMargins left="0.7" right="0.7" top="0.75" bottom="0.75" header="0.3" footer="0.3"/>
  <pageSetup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C45"/>
  <sheetViews>
    <sheetView topLeftCell="A26" zoomScale="85" zoomScaleNormal="85" workbookViewId="0">
      <selection activeCell="M20" sqref="M20"/>
    </sheetView>
  </sheetViews>
  <sheetFormatPr defaultColWidth="9.140625" defaultRowHeight="18.75" x14ac:dyDescent="0.3"/>
  <cols>
    <col min="1"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15.2</v>
      </c>
      <c r="C2" s="59" t="s">
        <v>34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115">
        <v>146</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115">
        <v>146</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115">
        <v>146</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116">
        <v>147</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116">
        <v>147</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116">
        <v>147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116">
        <v>147</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115">
        <v>120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115">
        <v>120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115">
        <v>120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116">
        <v>139</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116">
        <v>139</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116">
        <v>139</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112">
        <v>150</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112">
        <v>150</v>
      </c>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112">
        <v>150</v>
      </c>
      <c r="E24" s="59" t="s">
        <v>422</v>
      </c>
      <c r="G24" s="57"/>
      <c r="H24" s="57"/>
      <c r="I24" s="57"/>
      <c r="J24" s="57"/>
      <c r="K24" s="57"/>
      <c r="L24" s="57"/>
      <c r="M24" s="57"/>
      <c r="N24" s="57"/>
      <c r="O24" s="57"/>
      <c r="P24" s="57"/>
      <c r="Q24" s="57"/>
      <c r="R24" s="57"/>
      <c r="S24" s="57"/>
      <c r="T24" s="57"/>
      <c r="U24" s="57"/>
      <c r="V24" s="57"/>
      <c r="W24" s="57"/>
      <c r="X24" s="57"/>
      <c r="Y24" s="57"/>
      <c r="Z24" s="57"/>
      <c r="AB24" s="57"/>
      <c r="AC24" s="57"/>
    </row>
    <row r="25" spans="1:29" ht="15.75" thickBot="1" x14ac:dyDescent="0.3">
      <c r="A25" s="63">
        <v>1</v>
      </c>
      <c r="B25" s="63">
        <v>17</v>
      </c>
      <c r="C25" s="113">
        <v>150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v>18</v>
      </c>
      <c r="C26" s="34"/>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v>19</v>
      </c>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v>20</v>
      </c>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v>21</v>
      </c>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v>22</v>
      </c>
      <c r="C30" s="34"/>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v>23</v>
      </c>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75" thickBot="1" x14ac:dyDescent="0.3">
      <c r="A32" s="63"/>
      <c r="B32" s="63">
        <v>24</v>
      </c>
      <c r="C32" s="11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v>25</v>
      </c>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v>26</v>
      </c>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v>27</v>
      </c>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v>28</v>
      </c>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v>29</v>
      </c>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v>30</v>
      </c>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59"/>
      <c r="C39" s="62">
        <f>SUM(C9:C38)</f>
        <v>2403</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141.35294117647058</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0.9423529411764705</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407</v>
      </c>
    </row>
  </sheetData>
  <pageMargins left="0.7" right="0.7" top="0.75" bottom="0.75" header="0.3" footer="0.3"/>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topLeftCell="A31" workbookViewId="0">
      <selection activeCell="K43" sqref="K43"/>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16.100000000000001</v>
      </c>
      <c r="C2" s="59" t="s">
        <v>34</v>
      </c>
      <c r="D2" s="398" t="s">
        <v>463</v>
      </c>
    </row>
    <row r="3" spans="1:9" x14ac:dyDescent="0.25">
      <c r="A3" s="59"/>
      <c r="B3" s="63" t="s">
        <v>73</v>
      </c>
      <c r="C3" s="59" t="s">
        <v>36</v>
      </c>
      <c r="D3" s="398" t="s">
        <v>567</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v>1</v>
      </c>
      <c r="B9" s="63"/>
      <c r="C9" s="81">
        <v>250</v>
      </c>
      <c r="E9" s="59" t="s">
        <v>42</v>
      </c>
      <c r="F9" s="59"/>
    </row>
    <row r="10" spans="1:9" x14ac:dyDescent="0.25">
      <c r="A10" s="63">
        <v>1</v>
      </c>
      <c r="B10" s="63"/>
      <c r="C10" s="81">
        <v>225</v>
      </c>
      <c r="E10" s="59" t="s">
        <v>43</v>
      </c>
      <c r="F10" s="59"/>
    </row>
    <row r="11" spans="1:9" x14ac:dyDescent="0.25">
      <c r="A11" s="63">
        <v>1</v>
      </c>
      <c r="B11" s="63"/>
      <c r="C11" s="81">
        <v>250</v>
      </c>
      <c r="E11" s="59" t="s">
        <v>44</v>
      </c>
      <c r="F11" s="59"/>
    </row>
    <row r="12" spans="1:9" x14ac:dyDescent="0.25">
      <c r="A12" s="63">
        <v>1</v>
      </c>
      <c r="B12" s="63"/>
      <c r="C12" s="81">
        <v>250</v>
      </c>
      <c r="E12" s="59"/>
      <c r="F12" s="59"/>
    </row>
    <row r="13" spans="1:9" x14ac:dyDescent="0.25">
      <c r="A13" s="63">
        <v>1</v>
      </c>
      <c r="B13" s="63"/>
      <c r="C13" s="81">
        <v>250</v>
      </c>
      <c r="E13" s="59" t="s">
        <v>45</v>
      </c>
      <c r="F13" s="59"/>
    </row>
    <row r="14" spans="1:9" x14ac:dyDescent="0.25">
      <c r="A14" s="63">
        <v>1</v>
      </c>
      <c r="B14" s="63"/>
      <c r="C14" s="81">
        <v>200</v>
      </c>
      <c r="E14" s="59" t="s">
        <v>46</v>
      </c>
      <c r="F14" s="59"/>
    </row>
    <row r="15" spans="1:9" x14ac:dyDescent="0.25">
      <c r="A15" s="63">
        <v>1</v>
      </c>
      <c r="B15" s="63"/>
      <c r="C15" s="81">
        <v>225</v>
      </c>
      <c r="E15" s="59" t="s">
        <v>47</v>
      </c>
      <c r="F15" s="59"/>
    </row>
    <row r="16" spans="1:9" x14ac:dyDescent="0.25">
      <c r="A16" s="63">
        <v>1</v>
      </c>
      <c r="B16" s="63"/>
      <c r="C16" s="81">
        <v>200</v>
      </c>
      <c r="E16" s="59" t="s">
        <v>48</v>
      </c>
      <c r="F16" s="59"/>
    </row>
    <row r="17" spans="1:6" x14ac:dyDescent="0.25">
      <c r="A17" s="63">
        <v>1</v>
      </c>
      <c r="B17" s="63"/>
      <c r="C17" s="81">
        <v>200</v>
      </c>
      <c r="E17" s="59" t="s">
        <v>49</v>
      </c>
      <c r="F17" s="59"/>
    </row>
    <row r="18" spans="1:6" x14ac:dyDescent="0.25">
      <c r="A18" s="63">
        <v>1</v>
      </c>
      <c r="B18" s="63"/>
      <c r="C18" s="81">
        <v>200</v>
      </c>
      <c r="E18" s="59" t="s">
        <v>50</v>
      </c>
      <c r="F18" s="59"/>
    </row>
    <row r="19" spans="1:6" x14ac:dyDescent="0.25">
      <c r="A19" s="63">
        <v>1</v>
      </c>
      <c r="B19" s="63"/>
      <c r="C19" s="81">
        <v>200</v>
      </c>
      <c r="E19" s="59" t="s">
        <v>51</v>
      </c>
      <c r="F19" s="59"/>
    </row>
    <row r="20" spans="1:6" x14ac:dyDescent="0.25">
      <c r="A20" s="63">
        <v>1</v>
      </c>
      <c r="B20" s="63"/>
      <c r="C20" s="81">
        <v>225</v>
      </c>
      <c r="E20" s="59" t="s">
        <v>52</v>
      </c>
    </row>
    <row r="21" spans="1:6" x14ac:dyDescent="0.25">
      <c r="A21" s="63">
        <v>1</v>
      </c>
      <c r="B21" s="63"/>
      <c r="C21" s="81">
        <v>250</v>
      </c>
      <c r="E21" s="59" t="s">
        <v>53</v>
      </c>
    </row>
    <row r="22" spans="1:6" x14ac:dyDescent="0.25">
      <c r="A22" s="63">
        <v>1</v>
      </c>
      <c r="B22" s="63"/>
      <c r="C22" s="81">
        <v>125</v>
      </c>
      <c r="E22" s="59" t="s">
        <v>547</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3050</v>
      </c>
      <c r="D39" s="59" t="s">
        <v>56</v>
      </c>
    </row>
    <row r="40" spans="1:5" x14ac:dyDescent="0.25">
      <c r="A40" s="62">
        <f>SUM(A9:A38)</f>
        <v>14</v>
      </c>
      <c r="B40" s="59" t="s">
        <v>57</v>
      </c>
      <c r="C40" s="59"/>
    </row>
    <row r="41" spans="1:5" x14ac:dyDescent="0.25">
      <c r="A41" s="59"/>
      <c r="B41" s="62">
        <f>C39/A40</f>
        <v>217.85714285714286</v>
      </c>
      <c r="C41" s="59" t="s">
        <v>58</v>
      </c>
    </row>
    <row r="42" spans="1:5" x14ac:dyDescent="0.25">
      <c r="A42" s="59"/>
      <c r="B42" s="59"/>
      <c r="C42" s="59"/>
      <c r="D42" s="63">
        <v>250</v>
      </c>
      <c r="E42" s="59" t="s">
        <v>59</v>
      </c>
    </row>
    <row r="43" spans="1:5" x14ac:dyDescent="0.25">
      <c r="A43" s="59"/>
      <c r="B43" s="59"/>
      <c r="C43" s="59"/>
      <c r="D43" s="65">
        <f>B41/D42</f>
        <v>0.87142857142857144</v>
      </c>
      <c r="E43" s="59" t="s">
        <v>60</v>
      </c>
    </row>
    <row r="45" spans="1:5" ht="15.75" x14ac:dyDescent="0.25">
      <c r="A45" s="120" t="s">
        <v>210</v>
      </c>
    </row>
  </sheetData>
  <pageMargins left="0.7" right="0.7" top="0.75" bottom="0.75" header="0.3" footer="0.3"/>
  <pageSetup orientation="portrait" r:id="rId1"/>
  <drawing r:id="rId2"/>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5"/>
  <sheetViews>
    <sheetView topLeftCell="A31" workbookViewId="0">
      <selection activeCell="L41" sqref="L41"/>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16.100000000000001</v>
      </c>
      <c r="C2" s="59" t="s">
        <v>34</v>
      </c>
      <c r="D2" s="352" t="s">
        <v>186</v>
      </c>
    </row>
    <row r="3" spans="1:9" x14ac:dyDescent="0.25">
      <c r="A3" s="59"/>
      <c r="B3" s="63" t="s">
        <v>77</v>
      </c>
      <c r="C3" s="59" t="s">
        <v>36</v>
      </c>
      <c r="D3" s="352" t="s">
        <v>567</v>
      </c>
    </row>
    <row r="4" spans="1:9" x14ac:dyDescent="0.25">
      <c r="A4" s="59"/>
      <c r="B4" s="36" t="s">
        <v>37</v>
      </c>
      <c r="C4" s="59"/>
      <c r="D4" s="37" t="s">
        <v>434</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c r="B9" s="63"/>
      <c r="C9" s="81"/>
      <c r="E9" s="59" t="s">
        <v>42</v>
      </c>
      <c r="F9" s="59"/>
    </row>
    <row r="10" spans="1:9" x14ac:dyDescent="0.25">
      <c r="A10" s="63"/>
      <c r="B10" s="63"/>
      <c r="C10" s="81"/>
      <c r="E10" s="59" t="s">
        <v>43</v>
      </c>
      <c r="F10" s="59"/>
    </row>
    <row r="11" spans="1:9" x14ac:dyDescent="0.25">
      <c r="A11" s="63"/>
      <c r="B11" s="63"/>
      <c r="C11" s="81"/>
      <c r="E11" s="59" t="s">
        <v>44</v>
      </c>
      <c r="F11" s="59"/>
    </row>
    <row r="12" spans="1:9" x14ac:dyDescent="0.25">
      <c r="A12" s="63"/>
      <c r="B12" s="63"/>
      <c r="C12" s="81"/>
      <c r="E12" s="59"/>
      <c r="F12" s="59"/>
    </row>
    <row r="13" spans="1:9" x14ac:dyDescent="0.25">
      <c r="A13" s="63"/>
      <c r="B13" s="63"/>
      <c r="C13" s="81"/>
      <c r="E13" s="59" t="s">
        <v>45</v>
      </c>
      <c r="F13" s="59"/>
    </row>
    <row r="14" spans="1:9" x14ac:dyDescent="0.25">
      <c r="A14" s="63"/>
      <c r="B14" s="63"/>
      <c r="C14" s="81"/>
      <c r="E14" s="59" t="s">
        <v>46</v>
      </c>
      <c r="F14" s="59"/>
    </row>
    <row r="15" spans="1:9" x14ac:dyDescent="0.25">
      <c r="A15" s="63"/>
      <c r="B15" s="63"/>
      <c r="C15" s="81"/>
      <c r="E15" s="59" t="s">
        <v>47</v>
      </c>
      <c r="F15" s="59"/>
    </row>
    <row r="16" spans="1:9" x14ac:dyDescent="0.25">
      <c r="A16" s="63"/>
      <c r="B16" s="63"/>
      <c r="C16" s="81"/>
      <c r="E16" s="59" t="s">
        <v>48</v>
      </c>
      <c r="F16" s="59"/>
    </row>
    <row r="17" spans="1:6" x14ac:dyDescent="0.25">
      <c r="A17" s="63"/>
      <c r="B17" s="63"/>
      <c r="C17" s="81"/>
      <c r="E17" s="59" t="s">
        <v>49</v>
      </c>
      <c r="F17" s="59"/>
    </row>
    <row r="18" spans="1:6" x14ac:dyDescent="0.25">
      <c r="A18" s="63"/>
      <c r="B18" s="63"/>
      <c r="C18" s="81"/>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547</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5" ht="18.75" x14ac:dyDescent="0.3">
      <c r="A33" s="63"/>
      <c r="B33" s="63"/>
      <c r="C33" s="67"/>
      <c r="E33" s="102" t="s">
        <v>682</v>
      </c>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0</v>
      </c>
      <c r="D39" s="59" t="s">
        <v>56</v>
      </c>
    </row>
    <row r="40" spans="1:5" x14ac:dyDescent="0.25">
      <c r="A40" s="62">
        <f>SUM(A9:A38)</f>
        <v>0</v>
      </c>
      <c r="B40" s="59" t="s">
        <v>57</v>
      </c>
      <c r="C40" s="59"/>
    </row>
    <row r="41" spans="1:5" x14ac:dyDescent="0.25">
      <c r="A41" s="59"/>
      <c r="B41" s="62" t="e">
        <f>C39/A40</f>
        <v>#DIV/0!</v>
      </c>
      <c r="C41" s="59" t="s">
        <v>58</v>
      </c>
    </row>
    <row r="42" spans="1:5" x14ac:dyDescent="0.25">
      <c r="A42" s="59"/>
      <c r="B42" s="59"/>
      <c r="C42" s="59"/>
      <c r="D42" s="63">
        <v>3</v>
      </c>
      <c r="E42" s="59" t="s">
        <v>59</v>
      </c>
    </row>
    <row r="43" spans="1:5" x14ac:dyDescent="0.25">
      <c r="A43" s="59"/>
      <c r="B43" s="59"/>
      <c r="C43" s="59"/>
      <c r="D43" s="65">
        <v>1</v>
      </c>
      <c r="E43" s="59" t="s">
        <v>60</v>
      </c>
    </row>
    <row r="45" spans="1:5" ht="15.75" x14ac:dyDescent="0.25">
      <c r="A45" s="120" t="s">
        <v>210</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2174977" r:id="rId4">
          <objectPr defaultSize="0" r:id="rId5">
            <anchor moveWithCells="1">
              <from>
                <xdr:col>1</xdr:col>
                <xdr:colOff>0</xdr:colOff>
                <xdr:row>47</xdr:row>
                <xdr:rowOff>0</xdr:rowOff>
              </from>
              <to>
                <xdr:col>11</xdr:col>
                <xdr:colOff>133350</xdr:colOff>
                <xdr:row>57</xdr:row>
                <xdr:rowOff>28575</xdr:rowOff>
              </to>
            </anchor>
          </objectPr>
        </oleObject>
      </mc:Choice>
      <mc:Fallback>
        <oleObject progId="Word.Document.12" shapeId="2174977" r:id="rId4"/>
      </mc:Fallback>
    </mc:AlternateContent>
  </oleObjec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topLeftCell="A37" workbookViewId="0">
      <selection activeCell="L18" sqref="L18"/>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16.100000000000001</v>
      </c>
      <c r="C2" s="59" t="s">
        <v>34</v>
      </c>
      <c r="D2" s="319" t="s">
        <v>463</v>
      </c>
    </row>
    <row r="3" spans="1:9" x14ac:dyDescent="0.25">
      <c r="A3" s="59"/>
      <c r="B3" s="63" t="s">
        <v>73</v>
      </c>
      <c r="C3" s="59" t="s">
        <v>36</v>
      </c>
      <c r="D3" s="319" t="s">
        <v>567</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v>1</v>
      </c>
      <c r="B9" s="63"/>
      <c r="C9" s="81">
        <v>250</v>
      </c>
      <c r="E9" s="59" t="s">
        <v>42</v>
      </c>
      <c r="F9" s="59"/>
    </row>
    <row r="10" spans="1:9" x14ac:dyDescent="0.25">
      <c r="A10" s="63">
        <v>1</v>
      </c>
      <c r="B10" s="63"/>
      <c r="C10" s="81">
        <v>225</v>
      </c>
      <c r="E10" s="59" t="s">
        <v>43</v>
      </c>
      <c r="F10" s="59"/>
    </row>
    <row r="11" spans="1:9" x14ac:dyDescent="0.25">
      <c r="A11" s="63">
        <v>1</v>
      </c>
      <c r="B11" s="63"/>
      <c r="C11" s="81">
        <v>250</v>
      </c>
      <c r="E11" s="59" t="s">
        <v>44</v>
      </c>
      <c r="F11" s="59"/>
    </row>
    <row r="12" spans="1:9" x14ac:dyDescent="0.25">
      <c r="A12" s="63">
        <v>1</v>
      </c>
      <c r="B12" s="63"/>
      <c r="C12" s="81">
        <v>250</v>
      </c>
      <c r="E12" s="59"/>
      <c r="F12" s="59"/>
    </row>
    <row r="13" spans="1:9" x14ac:dyDescent="0.25">
      <c r="A13" s="63">
        <v>1</v>
      </c>
      <c r="B13" s="63"/>
      <c r="C13" s="81">
        <v>250</v>
      </c>
      <c r="E13" s="59" t="s">
        <v>45</v>
      </c>
      <c r="F13" s="59"/>
    </row>
    <row r="14" spans="1:9" x14ac:dyDescent="0.25">
      <c r="A14" s="63">
        <v>1</v>
      </c>
      <c r="B14" s="63"/>
      <c r="C14" s="81">
        <v>200</v>
      </c>
      <c r="E14" s="59" t="s">
        <v>46</v>
      </c>
      <c r="F14" s="59"/>
    </row>
    <row r="15" spans="1:9" x14ac:dyDescent="0.25">
      <c r="A15" s="63">
        <v>1</v>
      </c>
      <c r="B15" s="63"/>
      <c r="C15" s="81">
        <v>225</v>
      </c>
      <c r="E15" s="59" t="s">
        <v>47</v>
      </c>
      <c r="F15" s="59"/>
    </row>
    <row r="16" spans="1:9" x14ac:dyDescent="0.25">
      <c r="A16" s="63">
        <v>1</v>
      </c>
      <c r="B16" s="63"/>
      <c r="C16" s="81">
        <v>200</v>
      </c>
      <c r="E16" s="59" t="s">
        <v>48</v>
      </c>
      <c r="F16" s="59"/>
    </row>
    <row r="17" spans="1:6" x14ac:dyDescent="0.25">
      <c r="A17" s="63">
        <v>1</v>
      </c>
      <c r="B17" s="63"/>
      <c r="C17" s="81">
        <v>200</v>
      </c>
      <c r="E17" s="59" t="s">
        <v>49</v>
      </c>
      <c r="F17" s="59"/>
    </row>
    <row r="18" spans="1:6" x14ac:dyDescent="0.25">
      <c r="A18" s="63">
        <v>1</v>
      </c>
      <c r="B18" s="63"/>
      <c r="C18" s="81">
        <v>200</v>
      </c>
      <c r="E18" s="59" t="s">
        <v>50</v>
      </c>
      <c r="F18" s="59"/>
    </row>
    <row r="19" spans="1:6" x14ac:dyDescent="0.25">
      <c r="A19" s="63">
        <v>1</v>
      </c>
      <c r="B19" s="63"/>
      <c r="C19" s="81">
        <v>200</v>
      </c>
      <c r="E19" s="59" t="s">
        <v>51</v>
      </c>
      <c r="F19" s="59"/>
    </row>
    <row r="20" spans="1:6" x14ac:dyDescent="0.25">
      <c r="A20" s="63">
        <v>1</v>
      </c>
      <c r="B20" s="63"/>
      <c r="C20" s="81">
        <v>225</v>
      </c>
      <c r="E20" s="59" t="s">
        <v>52</v>
      </c>
    </row>
    <row r="21" spans="1:6" x14ac:dyDescent="0.25">
      <c r="A21" s="63">
        <v>1</v>
      </c>
      <c r="B21" s="63"/>
      <c r="C21" s="81">
        <v>250</v>
      </c>
      <c r="E21" s="59" t="s">
        <v>53</v>
      </c>
    </row>
    <row r="22" spans="1:6" x14ac:dyDescent="0.25">
      <c r="A22" s="63">
        <v>1</v>
      </c>
      <c r="B22" s="63"/>
      <c r="C22" s="81">
        <v>125</v>
      </c>
      <c r="E22" s="59" t="s">
        <v>547</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3050</v>
      </c>
      <c r="D39" s="59" t="s">
        <v>56</v>
      </c>
    </row>
    <row r="40" spans="1:5" x14ac:dyDescent="0.25">
      <c r="A40" s="62">
        <f>SUM(A9:A38)</f>
        <v>14</v>
      </c>
      <c r="B40" s="59" t="s">
        <v>57</v>
      </c>
      <c r="C40" s="59"/>
    </row>
    <row r="41" spans="1:5" x14ac:dyDescent="0.25">
      <c r="A41" s="59"/>
      <c r="B41" s="62">
        <f>C39/A40</f>
        <v>217.85714285714286</v>
      </c>
      <c r="C41" s="59" t="s">
        <v>58</v>
      </c>
    </row>
    <row r="42" spans="1:5" x14ac:dyDescent="0.25">
      <c r="A42" s="59"/>
      <c r="B42" s="59"/>
      <c r="C42" s="59"/>
      <c r="D42" s="63">
        <v>250</v>
      </c>
      <c r="E42" s="59" t="s">
        <v>59</v>
      </c>
    </row>
    <row r="43" spans="1:5" x14ac:dyDescent="0.25">
      <c r="A43" s="59"/>
      <c r="B43" s="59"/>
      <c r="C43" s="59"/>
      <c r="D43" s="65">
        <f>B41/D42</f>
        <v>0.87142857142857144</v>
      </c>
      <c r="E43" s="59" t="s">
        <v>60</v>
      </c>
    </row>
    <row r="45" spans="1:5" ht="15.75" x14ac:dyDescent="0.25">
      <c r="A45" s="120" t="s">
        <v>210</v>
      </c>
    </row>
  </sheetData>
  <pageMargins left="0.7" right="0.7" top="0.75" bottom="0.75" header="0.3" footer="0.3"/>
  <pageSetup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topLeftCell="A43" workbookViewId="0">
      <selection activeCell="L12" sqref="L12"/>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16.100000000000001</v>
      </c>
      <c r="C2" s="59" t="s">
        <v>34</v>
      </c>
      <c r="D2" s="283" t="s">
        <v>463</v>
      </c>
    </row>
    <row r="3" spans="1:9" x14ac:dyDescent="0.25">
      <c r="A3" s="59"/>
      <c r="B3" s="63" t="s">
        <v>73</v>
      </c>
      <c r="C3" s="59" t="s">
        <v>36</v>
      </c>
      <c r="D3" s="283" t="s">
        <v>516</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v>1</v>
      </c>
      <c r="B9" s="63"/>
      <c r="C9" s="81">
        <v>250</v>
      </c>
      <c r="E9" s="59" t="s">
        <v>42</v>
      </c>
      <c r="F9" s="59"/>
    </row>
    <row r="10" spans="1:9" x14ac:dyDescent="0.25">
      <c r="A10" s="63">
        <v>1</v>
      </c>
      <c r="B10" s="63"/>
      <c r="C10" s="81">
        <v>250</v>
      </c>
      <c r="E10" s="59" t="s">
        <v>43</v>
      </c>
      <c r="F10" s="59"/>
    </row>
    <row r="11" spans="1:9" x14ac:dyDescent="0.25">
      <c r="A11" s="63">
        <v>1</v>
      </c>
      <c r="B11" s="63"/>
      <c r="C11" s="81">
        <v>250</v>
      </c>
      <c r="E11" s="59" t="s">
        <v>44</v>
      </c>
      <c r="F11" s="59"/>
    </row>
    <row r="12" spans="1:9" x14ac:dyDescent="0.25">
      <c r="A12" s="63">
        <v>1</v>
      </c>
      <c r="B12" s="63"/>
      <c r="C12" s="81">
        <v>250</v>
      </c>
      <c r="E12" s="59"/>
      <c r="F12" s="59"/>
    </row>
    <row r="13" spans="1:9" x14ac:dyDescent="0.25">
      <c r="A13" s="63">
        <v>1</v>
      </c>
      <c r="B13" s="63"/>
      <c r="C13" s="81">
        <v>250</v>
      </c>
      <c r="E13" s="59" t="s">
        <v>45</v>
      </c>
      <c r="F13" s="59"/>
    </row>
    <row r="14" spans="1:9" x14ac:dyDescent="0.25">
      <c r="A14" s="63">
        <v>1</v>
      </c>
      <c r="B14" s="63"/>
      <c r="C14" s="81">
        <v>250</v>
      </c>
      <c r="E14" s="59" t="s">
        <v>46</v>
      </c>
      <c r="F14" s="59"/>
    </row>
    <row r="15" spans="1:9" x14ac:dyDescent="0.25">
      <c r="A15" s="63">
        <v>1</v>
      </c>
      <c r="B15" s="63"/>
      <c r="C15" s="81">
        <v>250</v>
      </c>
      <c r="E15" s="59" t="s">
        <v>47</v>
      </c>
      <c r="F15" s="59"/>
    </row>
    <row r="16" spans="1:9" x14ac:dyDescent="0.25">
      <c r="A16" s="63">
        <v>1</v>
      </c>
      <c r="B16" s="63"/>
      <c r="C16" s="81">
        <v>250</v>
      </c>
      <c r="E16" s="59" t="s">
        <v>48</v>
      </c>
      <c r="F16" s="59"/>
    </row>
    <row r="17" spans="1:6" x14ac:dyDescent="0.25">
      <c r="A17" s="63">
        <v>1</v>
      </c>
      <c r="B17" s="63"/>
      <c r="C17" s="81">
        <v>250</v>
      </c>
      <c r="E17" s="59" t="s">
        <v>49</v>
      </c>
      <c r="F17" s="59"/>
    </row>
    <row r="18" spans="1:6" x14ac:dyDescent="0.25">
      <c r="A18" s="63">
        <v>1</v>
      </c>
      <c r="B18" s="63"/>
      <c r="C18" s="81">
        <v>250</v>
      </c>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547</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2500</v>
      </c>
      <c r="D39" s="59" t="s">
        <v>56</v>
      </c>
    </row>
    <row r="40" spans="1:5" x14ac:dyDescent="0.25">
      <c r="A40" s="62">
        <f>SUM(A9:A38)</f>
        <v>10</v>
      </c>
      <c r="B40" s="59" t="s">
        <v>57</v>
      </c>
      <c r="C40" s="59"/>
    </row>
    <row r="41" spans="1:5" x14ac:dyDescent="0.25">
      <c r="A41" s="59"/>
      <c r="B41" s="62">
        <f>C39/A40</f>
        <v>250</v>
      </c>
      <c r="C41" s="59" t="s">
        <v>58</v>
      </c>
    </row>
    <row r="42" spans="1:5" x14ac:dyDescent="0.25">
      <c r="A42" s="59"/>
      <c r="B42" s="59"/>
      <c r="C42" s="59"/>
      <c r="D42" s="63">
        <v>250</v>
      </c>
      <c r="E42" s="59" t="s">
        <v>59</v>
      </c>
    </row>
    <row r="43" spans="1:5" x14ac:dyDescent="0.25">
      <c r="A43" s="59"/>
      <c r="B43" s="59"/>
      <c r="C43" s="59"/>
      <c r="D43" s="65">
        <f>B41/D42</f>
        <v>1</v>
      </c>
      <c r="E43" s="59" t="s">
        <v>60</v>
      </c>
    </row>
    <row r="45" spans="1:5" ht="15.75" x14ac:dyDescent="0.25">
      <c r="A45" s="120" t="s">
        <v>210</v>
      </c>
    </row>
  </sheetData>
  <pageMargins left="0.7" right="0.7" top="0.75" bottom="0.75" header="0.3" footer="0.3"/>
  <pageSetup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L45"/>
  <sheetViews>
    <sheetView topLeftCell="A22" workbookViewId="0">
      <selection activeCell="O55" sqref="O55"/>
    </sheetView>
  </sheetViews>
  <sheetFormatPr defaultRowHeight="15" x14ac:dyDescent="0.25"/>
  <cols>
    <col min="3" max="3" width="10.28515625" customWidth="1"/>
  </cols>
  <sheetData>
    <row r="1" spans="1:12" ht="21" x14ac:dyDescent="0.35">
      <c r="A1" s="61" t="s">
        <v>486</v>
      </c>
      <c r="B1" s="59"/>
      <c r="C1" s="59"/>
      <c r="D1" s="57"/>
      <c r="E1" s="57"/>
      <c r="F1" s="57"/>
      <c r="G1" s="57"/>
      <c r="H1" s="57"/>
      <c r="I1" s="57"/>
    </row>
    <row r="2" spans="1:12" x14ac:dyDescent="0.25">
      <c r="A2" s="59"/>
      <c r="B2" s="63">
        <v>16.100000000000001</v>
      </c>
      <c r="C2" s="59" t="s">
        <v>34</v>
      </c>
      <c r="D2" s="187" t="s">
        <v>463</v>
      </c>
      <c r="E2" s="57"/>
      <c r="F2" s="57"/>
      <c r="G2" s="57"/>
      <c r="H2" s="57"/>
      <c r="I2" s="57"/>
    </row>
    <row r="3" spans="1:12" x14ac:dyDescent="0.25">
      <c r="A3" s="59"/>
      <c r="B3" s="63" t="s">
        <v>73</v>
      </c>
      <c r="C3" s="59" t="s">
        <v>36</v>
      </c>
      <c r="D3" s="187" t="s">
        <v>427</v>
      </c>
      <c r="E3" s="57"/>
      <c r="F3" s="57"/>
      <c r="G3" s="57"/>
      <c r="H3" s="57"/>
      <c r="I3" s="57"/>
    </row>
    <row r="4" spans="1:12" x14ac:dyDescent="0.25">
      <c r="A4" s="59"/>
      <c r="B4" s="36" t="s">
        <v>37</v>
      </c>
      <c r="C4" s="59"/>
      <c r="D4" s="37" t="s">
        <v>472</v>
      </c>
      <c r="E4" s="64"/>
      <c r="F4" s="64"/>
      <c r="G4" s="64"/>
      <c r="H4" s="64"/>
      <c r="I4" s="64"/>
      <c r="L4" s="57"/>
    </row>
    <row r="5" spans="1:12" x14ac:dyDescent="0.25">
      <c r="A5" s="59"/>
      <c r="B5" s="39" t="s">
        <v>86</v>
      </c>
      <c r="C5" s="59"/>
      <c r="D5" s="57"/>
      <c r="E5" s="57"/>
      <c r="F5" s="57"/>
      <c r="G5" s="57"/>
      <c r="H5" s="57"/>
      <c r="I5" s="57"/>
    </row>
    <row r="6" spans="1:12" x14ac:dyDescent="0.25">
      <c r="A6" s="59"/>
      <c r="B6" s="59"/>
      <c r="C6" s="59"/>
      <c r="D6" s="57"/>
      <c r="E6" s="57"/>
      <c r="F6" s="37" t="s">
        <v>39</v>
      </c>
      <c r="G6" s="37"/>
      <c r="H6" s="37" t="s">
        <v>428</v>
      </c>
      <c r="I6" s="37"/>
    </row>
    <row r="7" spans="1:12" ht="26.25" x14ac:dyDescent="0.25">
      <c r="A7" s="58" t="s">
        <v>31</v>
      </c>
      <c r="B7" s="58" t="s">
        <v>30</v>
      </c>
      <c r="C7" s="58" t="s">
        <v>32</v>
      </c>
      <c r="D7" s="57"/>
      <c r="E7" s="57"/>
      <c r="F7" s="57"/>
      <c r="G7" s="57"/>
      <c r="H7" s="57"/>
      <c r="I7" s="57"/>
    </row>
    <row r="8" spans="1:12" x14ac:dyDescent="0.25">
      <c r="A8" s="59"/>
      <c r="B8" s="60" t="s">
        <v>41</v>
      </c>
      <c r="C8" s="60" t="s">
        <v>23</v>
      </c>
      <c r="D8" s="57"/>
      <c r="E8" s="57"/>
      <c r="F8" s="57"/>
      <c r="G8" s="57"/>
      <c r="H8" s="57"/>
      <c r="I8" s="57"/>
    </row>
    <row r="9" spans="1:12" x14ac:dyDescent="0.25">
      <c r="A9" s="63">
        <v>1</v>
      </c>
      <c r="B9" s="63">
        <v>1</v>
      </c>
      <c r="C9" s="81">
        <v>240</v>
      </c>
      <c r="D9" s="57"/>
      <c r="E9" s="59" t="s">
        <v>42</v>
      </c>
      <c r="F9" s="59"/>
      <c r="G9" s="57"/>
      <c r="H9" s="57"/>
      <c r="I9" s="57"/>
    </row>
    <row r="10" spans="1:12" x14ac:dyDescent="0.25">
      <c r="A10" s="63">
        <v>1</v>
      </c>
      <c r="B10" s="63">
        <v>2</v>
      </c>
      <c r="C10" s="81">
        <v>230</v>
      </c>
      <c r="D10" s="57"/>
      <c r="E10" s="59" t="s">
        <v>43</v>
      </c>
      <c r="F10" s="59"/>
      <c r="G10" s="57"/>
      <c r="H10" s="57"/>
      <c r="I10" s="57"/>
    </row>
    <row r="11" spans="1:12" x14ac:dyDescent="0.25">
      <c r="A11" s="63">
        <v>1</v>
      </c>
      <c r="B11" s="63">
        <v>3</v>
      </c>
      <c r="C11" s="81">
        <v>250</v>
      </c>
      <c r="D11" s="57"/>
      <c r="E11" s="59" t="s">
        <v>44</v>
      </c>
      <c r="F11" s="59"/>
      <c r="G11" s="57"/>
      <c r="H11" s="57"/>
      <c r="I11" s="57"/>
    </row>
    <row r="12" spans="1:12" x14ac:dyDescent="0.25">
      <c r="A12" s="63">
        <v>1</v>
      </c>
      <c r="B12" s="63">
        <v>4</v>
      </c>
      <c r="C12" s="81">
        <v>250</v>
      </c>
      <c r="D12" s="57"/>
      <c r="E12" s="59"/>
      <c r="F12" s="59"/>
      <c r="G12" s="57"/>
      <c r="H12" s="57"/>
      <c r="I12" s="57"/>
    </row>
    <row r="13" spans="1:12" x14ac:dyDescent="0.25">
      <c r="A13" s="63">
        <v>1</v>
      </c>
      <c r="B13" s="63">
        <v>5</v>
      </c>
      <c r="C13" s="81">
        <v>250</v>
      </c>
      <c r="D13" s="57"/>
      <c r="E13" s="59" t="s">
        <v>45</v>
      </c>
      <c r="F13" s="59"/>
      <c r="G13" s="57"/>
      <c r="H13" s="57"/>
      <c r="I13" s="57"/>
    </row>
    <row r="14" spans="1:12" x14ac:dyDescent="0.25">
      <c r="A14" s="63">
        <v>1</v>
      </c>
      <c r="B14" s="63">
        <v>6</v>
      </c>
      <c r="C14" s="81">
        <v>250</v>
      </c>
      <c r="D14" s="57"/>
      <c r="E14" s="59" t="s">
        <v>46</v>
      </c>
      <c r="F14" s="59"/>
      <c r="G14" s="57"/>
      <c r="H14" s="57"/>
      <c r="I14" s="57"/>
    </row>
    <row r="15" spans="1:12" x14ac:dyDescent="0.25">
      <c r="A15" s="63">
        <v>1</v>
      </c>
      <c r="B15" s="63">
        <v>7</v>
      </c>
      <c r="C15" s="81">
        <v>240</v>
      </c>
      <c r="D15" s="57"/>
      <c r="E15" s="59" t="s">
        <v>47</v>
      </c>
      <c r="F15" s="59"/>
      <c r="G15" s="57"/>
      <c r="H15" s="57"/>
      <c r="I15" s="57"/>
    </row>
    <row r="16" spans="1:12" x14ac:dyDescent="0.25">
      <c r="A16" s="63">
        <v>1</v>
      </c>
      <c r="B16" s="63">
        <v>8</v>
      </c>
      <c r="C16" s="81">
        <v>245</v>
      </c>
      <c r="D16" s="57"/>
      <c r="E16" s="59" t="s">
        <v>48</v>
      </c>
      <c r="F16" s="59"/>
      <c r="G16" s="57"/>
      <c r="H16" s="57"/>
      <c r="I16" s="57"/>
    </row>
    <row r="17" spans="1:9" x14ac:dyDescent="0.25">
      <c r="A17" s="63">
        <v>1</v>
      </c>
      <c r="B17" s="63">
        <v>9</v>
      </c>
      <c r="C17" s="81">
        <v>240</v>
      </c>
      <c r="D17" s="57"/>
      <c r="E17" s="59" t="s">
        <v>49</v>
      </c>
      <c r="F17" s="59"/>
      <c r="G17" s="57"/>
      <c r="H17" s="57"/>
      <c r="I17" s="57"/>
    </row>
    <row r="18" spans="1:9" x14ac:dyDescent="0.25">
      <c r="A18" s="63">
        <v>1</v>
      </c>
      <c r="B18" s="63">
        <v>10</v>
      </c>
      <c r="C18" s="81">
        <v>230</v>
      </c>
      <c r="D18" s="57"/>
      <c r="E18" s="59" t="s">
        <v>50</v>
      </c>
      <c r="F18" s="59"/>
      <c r="G18" s="57"/>
      <c r="H18" s="57"/>
      <c r="I18" s="57"/>
    </row>
    <row r="19" spans="1:9" x14ac:dyDescent="0.25">
      <c r="A19" s="63">
        <v>1</v>
      </c>
      <c r="B19" s="63">
        <v>11</v>
      </c>
      <c r="C19" s="81">
        <v>245</v>
      </c>
      <c r="D19" s="57"/>
      <c r="E19" s="59" t="s">
        <v>51</v>
      </c>
      <c r="F19" s="59"/>
      <c r="G19" s="57"/>
      <c r="H19" s="57"/>
      <c r="I19" s="57"/>
    </row>
    <row r="20" spans="1:9" x14ac:dyDescent="0.25">
      <c r="A20" s="63">
        <v>1</v>
      </c>
      <c r="B20" s="63">
        <v>12</v>
      </c>
      <c r="C20" s="81">
        <v>250</v>
      </c>
      <c r="D20" s="57"/>
      <c r="E20" s="59" t="s">
        <v>52</v>
      </c>
      <c r="F20" s="57"/>
      <c r="G20" s="57"/>
      <c r="H20" s="57"/>
      <c r="I20" s="57"/>
    </row>
    <row r="21" spans="1:9" x14ac:dyDescent="0.25">
      <c r="A21" s="63">
        <v>1</v>
      </c>
      <c r="B21" s="63">
        <v>13</v>
      </c>
      <c r="C21" s="81">
        <v>250</v>
      </c>
      <c r="D21" s="57"/>
      <c r="E21" s="59" t="s">
        <v>53</v>
      </c>
      <c r="F21" s="57"/>
      <c r="G21" s="57"/>
      <c r="H21" s="57"/>
      <c r="I21" s="57"/>
    </row>
    <row r="22" spans="1:9" x14ac:dyDescent="0.25">
      <c r="A22" s="63">
        <v>1</v>
      </c>
      <c r="B22" s="63">
        <v>14</v>
      </c>
      <c r="C22" s="81">
        <v>250</v>
      </c>
      <c r="D22" s="57"/>
      <c r="E22" s="59" t="s">
        <v>406</v>
      </c>
      <c r="F22" s="57"/>
      <c r="G22" s="57"/>
      <c r="H22" s="57"/>
      <c r="I22" s="57"/>
    </row>
    <row r="23" spans="1:9" x14ac:dyDescent="0.25">
      <c r="A23" s="63">
        <v>1</v>
      </c>
      <c r="B23" s="63">
        <v>15</v>
      </c>
      <c r="C23" s="81">
        <v>240</v>
      </c>
      <c r="D23" s="57"/>
      <c r="E23" s="59"/>
      <c r="F23" s="57"/>
      <c r="G23" s="57"/>
      <c r="H23" s="57"/>
      <c r="I23" s="57"/>
    </row>
    <row r="24" spans="1:9" x14ac:dyDescent="0.25">
      <c r="A24" s="63">
        <v>1</v>
      </c>
      <c r="B24" s="63">
        <v>16</v>
      </c>
      <c r="C24" s="81">
        <v>250</v>
      </c>
      <c r="D24" s="57"/>
      <c r="F24" s="57"/>
      <c r="G24" s="57"/>
      <c r="H24" s="57"/>
      <c r="I24" s="57"/>
    </row>
    <row r="25" spans="1:9" x14ac:dyDescent="0.25">
      <c r="A25" s="63">
        <v>1</v>
      </c>
      <c r="B25" s="63">
        <v>17</v>
      </c>
      <c r="C25" s="81">
        <v>225</v>
      </c>
      <c r="D25" s="57"/>
      <c r="E25" s="57"/>
      <c r="F25" s="57"/>
      <c r="G25" s="57"/>
      <c r="H25" s="57"/>
      <c r="I25" s="57"/>
    </row>
    <row r="26" spans="1:9" x14ac:dyDescent="0.25">
      <c r="A26" s="63">
        <v>1</v>
      </c>
      <c r="B26" s="63">
        <v>18</v>
      </c>
      <c r="C26" s="34">
        <v>250</v>
      </c>
      <c r="D26" s="57"/>
      <c r="E26" s="57"/>
      <c r="F26" s="57"/>
      <c r="G26" s="57"/>
      <c r="H26" s="57"/>
      <c r="I26" s="57"/>
    </row>
    <row r="27" spans="1:9" ht="15.75" x14ac:dyDescent="0.25">
      <c r="A27" s="63">
        <v>1</v>
      </c>
      <c r="B27" s="63">
        <v>19</v>
      </c>
      <c r="C27" s="67">
        <v>0</v>
      </c>
      <c r="D27" s="57"/>
      <c r="E27" s="42"/>
      <c r="F27" s="57"/>
      <c r="G27" s="57"/>
      <c r="H27" s="57"/>
      <c r="I27" s="57"/>
    </row>
    <row r="28" spans="1:9" ht="15.75" x14ac:dyDescent="0.25">
      <c r="A28" s="63"/>
      <c r="B28" s="63"/>
      <c r="C28" s="67"/>
      <c r="D28" s="57"/>
      <c r="E28" s="42"/>
      <c r="F28" s="57"/>
      <c r="G28" s="57"/>
      <c r="H28" s="57"/>
      <c r="I28" s="57"/>
    </row>
    <row r="29" spans="1:9" ht="15.75" x14ac:dyDescent="0.25">
      <c r="A29" s="63"/>
      <c r="B29" s="63"/>
      <c r="C29" s="67"/>
      <c r="D29" s="57"/>
      <c r="E29" s="42"/>
      <c r="F29" s="57"/>
      <c r="G29" s="57"/>
      <c r="H29" s="57"/>
      <c r="I29" s="57"/>
    </row>
    <row r="30" spans="1:9" ht="15.75" x14ac:dyDescent="0.25">
      <c r="A30" s="63"/>
      <c r="B30" s="63"/>
      <c r="C30" s="67"/>
      <c r="D30" s="57"/>
      <c r="E30" s="42"/>
      <c r="F30" s="57"/>
      <c r="G30" s="57"/>
      <c r="H30" s="57"/>
      <c r="I30" s="57"/>
    </row>
    <row r="31" spans="1:9" ht="15.75" x14ac:dyDescent="0.25">
      <c r="A31" s="63"/>
      <c r="B31" s="63"/>
      <c r="C31" s="67"/>
      <c r="D31" s="57"/>
      <c r="E31" s="42"/>
      <c r="F31" s="57"/>
      <c r="G31" s="57"/>
      <c r="H31" s="57"/>
      <c r="I31" s="57"/>
    </row>
    <row r="32" spans="1:9" x14ac:dyDescent="0.25">
      <c r="A32" s="63"/>
      <c r="B32" s="63"/>
      <c r="C32" s="67"/>
      <c r="D32" s="57"/>
      <c r="E32" s="57"/>
      <c r="F32" s="57"/>
      <c r="G32" s="57"/>
      <c r="H32" s="57"/>
      <c r="I32" s="57"/>
    </row>
    <row r="33" spans="1:9" x14ac:dyDescent="0.25">
      <c r="A33" s="63"/>
      <c r="B33" s="63"/>
      <c r="C33" s="67"/>
      <c r="D33" s="57"/>
      <c r="E33" s="57"/>
      <c r="F33" s="57"/>
      <c r="G33" s="57"/>
      <c r="H33" s="57"/>
      <c r="I33" s="57"/>
    </row>
    <row r="34" spans="1:9" x14ac:dyDescent="0.25">
      <c r="A34" s="63"/>
      <c r="B34" s="63"/>
      <c r="C34" s="67"/>
      <c r="D34" s="57"/>
      <c r="E34" s="57"/>
      <c r="F34" s="57"/>
      <c r="G34" s="57"/>
      <c r="H34" s="57"/>
      <c r="I34" s="57"/>
    </row>
    <row r="35" spans="1:9" x14ac:dyDescent="0.25">
      <c r="A35" s="63"/>
      <c r="B35" s="63"/>
      <c r="C35" s="67"/>
      <c r="D35" s="57"/>
      <c r="E35" s="57"/>
      <c r="F35" s="57"/>
      <c r="G35" s="57"/>
      <c r="H35" s="57"/>
      <c r="I35" s="57"/>
    </row>
    <row r="36" spans="1:9" x14ac:dyDescent="0.25">
      <c r="A36" s="63"/>
      <c r="B36" s="63"/>
      <c r="C36" s="67"/>
      <c r="D36" s="57"/>
      <c r="E36" s="57"/>
      <c r="F36" s="57"/>
      <c r="G36" s="57"/>
      <c r="H36" s="57"/>
      <c r="I36" s="57"/>
    </row>
    <row r="37" spans="1:9" x14ac:dyDescent="0.25">
      <c r="A37" s="63"/>
      <c r="B37" s="63"/>
      <c r="C37" s="68"/>
      <c r="D37" s="57"/>
      <c r="E37" s="57"/>
      <c r="F37" s="57"/>
      <c r="G37" s="57"/>
      <c r="H37" s="57"/>
      <c r="I37" s="57"/>
    </row>
    <row r="38" spans="1:9" x14ac:dyDescent="0.25">
      <c r="A38" s="63"/>
      <c r="B38" s="63"/>
      <c r="C38" s="68"/>
      <c r="D38" s="57"/>
      <c r="E38" s="57"/>
      <c r="F38" s="57"/>
      <c r="G38" s="57"/>
      <c r="H38" s="57"/>
      <c r="I38" s="57"/>
    </row>
    <row r="39" spans="1:9" x14ac:dyDescent="0.25">
      <c r="A39" s="59"/>
      <c r="B39" s="62"/>
      <c r="C39" s="62">
        <f>SUM(C9:C38)</f>
        <v>4385</v>
      </c>
      <c r="D39" s="59" t="s">
        <v>56</v>
      </c>
      <c r="E39" s="57"/>
      <c r="F39" s="57"/>
      <c r="G39" s="57"/>
      <c r="H39" s="57"/>
      <c r="I39" s="57"/>
    </row>
    <row r="40" spans="1:9" x14ac:dyDescent="0.25">
      <c r="A40" s="62">
        <f>SUM(A9:A38)</f>
        <v>19</v>
      </c>
      <c r="B40" s="59" t="s">
        <v>57</v>
      </c>
      <c r="C40" s="59"/>
      <c r="D40" s="57"/>
      <c r="E40" s="57"/>
      <c r="F40" s="57"/>
      <c r="G40" s="57"/>
      <c r="H40" s="57"/>
      <c r="I40" s="57"/>
    </row>
    <row r="41" spans="1:9" x14ac:dyDescent="0.25">
      <c r="A41" s="59"/>
      <c r="B41" s="62">
        <f>C39/A40</f>
        <v>230.78947368421052</v>
      </c>
      <c r="C41" s="59" t="s">
        <v>58</v>
      </c>
      <c r="D41" s="57"/>
      <c r="E41" s="57"/>
      <c r="F41" s="57"/>
      <c r="G41" s="57"/>
      <c r="H41" s="57"/>
      <c r="I41" s="57"/>
    </row>
    <row r="42" spans="1:9" x14ac:dyDescent="0.25">
      <c r="A42" s="59"/>
      <c r="B42" s="59"/>
      <c r="C42" s="59"/>
      <c r="D42" s="63">
        <v>250</v>
      </c>
      <c r="E42" s="59" t="s">
        <v>59</v>
      </c>
      <c r="F42" s="57"/>
      <c r="G42" s="57"/>
      <c r="H42" s="57"/>
      <c r="I42" s="57"/>
    </row>
    <row r="43" spans="1:9" x14ac:dyDescent="0.25">
      <c r="A43" s="59"/>
      <c r="B43" s="59"/>
      <c r="C43" s="59"/>
      <c r="D43" s="65">
        <f>B41/D42</f>
        <v>0.92315789473684207</v>
      </c>
      <c r="E43" s="59" t="s">
        <v>60</v>
      </c>
      <c r="F43" s="57"/>
      <c r="G43" s="57"/>
      <c r="H43" s="57"/>
      <c r="I43" s="57"/>
    </row>
    <row r="45" spans="1:9" ht="15.75" x14ac:dyDescent="0.25">
      <c r="A45" s="120" t="s">
        <v>210</v>
      </c>
    </row>
  </sheetData>
  <pageMargins left="0.7" right="0.7" top="0.75" bottom="0.75" header="0.3" footer="0.3"/>
  <pageSetup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J60"/>
  <sheetViews>
    <sheetView topLeftCell="A19" workbookViewId="0">
      <selection activeCell="A16" sqref="A16"/>
    </sheetView>
  </sheetViews>
  <sheetFormatPr defaultColWidth="9.140625" defaultRowHeight="15" x14ac:dyDescent="0.25"/>
  <cols>
    <col min="1" max="16384" width="9.140625" style="57"/>
  </cols>
  <sheetData>
    <row r="1" spans="1:9" ht="15.75" x14ac:dyDescent="0.25">
      <c r="A1" s="120" t="s">
        <v>210</v>
      </c>
    </row>
    <row r="2" spans="1:9" ht="15.75" x14ac:dyDescent="0.25">
      <c r="A2" s="122"/>
    </row>
    <row r="3" spans="1:9" ht="15.75" x14ac:dyDescent="0.25">
      <c r="A3" s="457" t="s">
        <v>211</v>
      </c>
      <c r="B3" s="457"/>
      <c r="C3" s="457"/>
      <c r="D3" s="457"/>
      <c r="E3" s="457"/>
      <c r="F3" s="457"/>
      <c r="G3" s="457"/>
      <c r="H3" s="457"/>
      <c r="I3" s="457"/>
    </row>
    <row r="4" spans="1:9" ht="15.75" x14ac:dyDescent="0.25">
      <c r="A4" s="122"/>
    </row>
    <row r="5" spans="1:9" ht="31.5" customHeight="1" x14ac:dyDescent="0.25">
      <c r="A5" s="456" t="s">
        <v>212</v>
      </c>
      <c r="B5" s="456"/>
      <c r="C5" s="456"/>
      <c r="D5" s="456"/>
      <c r="E5" s="456"/>
      <c r="F5" s="456"/>
      <c r="G5" s="456"/>
      <c r="H5" s="456"/>
      <c r="I5" s="456"/>
    </row>
    <row r="6" spans="1:9" ht="15.75" x14ac:dyDescent="0.25">
      <c r="A6" s="121"/>
    </row>
    <row r="7" spans="1:9" s="127" customFormat="1" ht="63" customHeight="1" x14ac:dyDescent="0.25">
      <c r="A7" s="457" t="s">
        <v>213</v>
      </c>
      <c r="B7" s="457"/>
      <c r="C7" s="457"/>
      <c r="D7" s="457"/>
      <c r="E7" s="457"/>
      <c r="F7" s="457"/>
      <c r="G7" s="457"/>
      <c r="H7" s="457"/>
      <c r="I7" s="457"/>
    </row>
    <row r="8" spans="1:9" ht="15.75" x14ac:dyDescent="0.25">
      <c r="A8" s="121"/>
    </row>
    <row r="9" spans="1:9" ht="34.5" customHeight="1" x14ac:dyDescent="0.25">
      <c r="A9" s="457" t="s">
        <v>206</v>
      </c>
      <c r="B9" s="457"/>
      <c r="C9" s="457"/>
      <c r="D9" s="457"/>
      <c r="E9" s="457"/>
      <c r="F9" s="457"/>
      <c r="G9" s="457"/>
      <c r="H9" s="457"/>
      <c r="I9" s="457"/>
    </row>
    <row r="10" spans="1:9" ht="15.75" x14ac:dyDescent="0.25">
      <c r="A10" s="121"/>
    </row>
    <row r="11" spans="1:9" ht="15.75" x14ac:dyDescent="0.25">
      <c r="A11" s="123" t="s">
        <v>214</v>
      </c>
    </row>
    <row r="12" spans="1:9" ht="15.75" x14ac:dyDescent="0.25">
      <c r="A12" s="124" t="s">
        <v>208</v>
      </c>
      <c r="H12" s="121" t="s">
        <v>195</v>
      </c>
    </row>
    <row r="13" spans="1:9" ht="15.75" x14ac:dyDescent="0.25">
      <c r="A13" s="125"/>
    </row>
    <row r="14" spans="1:9" ht="15.75" x14ac:dyDescent="0.25">
      <c r="A14" s="134" t="s">
        <v>196</v>
      </c>
      <c r="H14" s="120" t="s">
        <v>209</v>
      </c>
    </row>
    <row r="15" spans="1:9" ht="15.75" x14ac:dyDescent="0.25">
      <c r="A15" s="135"/>
    </row>
    <row r="16" spans="1:9" ht="21" x14ac:dyDescent="0.35">
      <c r="A16" s="61" t="s">
        <v>33</v>
      </c>
      <c r="B16" s="59"/>
      <c r="C16" s="59"/>
    </row>
    <row r="17" spans="1:10" x14ac:dyDescent="0.25">
      <c r="A17" s="59"/>
      <c r="B17" s="63">
        <v>16.100000000000001</v>
      </c>
      <c r="C17" s="59" t="s">
        <v>34</v>
      </c>
      <c r="E17" s="57" t="s">
        <v>395</v>
      </c>
    </row>
    <row r="18" spans="1:10" x14ac:dyDescent="0.25">
      <c r="A18" s="59"/>
      <c r="B18" s="63" t="s">
        <v>73</v>
      </c>
      <c r="C18" s="59" t="s">
        <v>36</v>
      </c>
    </row>
    <row r="19" spans="1:10" x14ac:dyDescent="0.25">
      <c r="A19" s="59"/>
      <c r="B19" s="36" t="s">
        <v>37</v>
      </c>
      <c r="C19" s="59"/>
      <c r="D19" s="37" t="s">
        <v>393</v>
      </c>
      <c r="E19" s="64"/>
      <c r="F19" s="64"/>
      <c r="G19" s="64"/>
      <c r="H19" s="64"/>
      <c r="I19" s="64"/>
      <c r="J19" s="64"/>
    </row>
    <row r="20" spans="1:10" x14ac:dyDescent="0.25">
      <c r="A20" s="59"/>
      <c r="B20" s="39" t="s">
        <v>86</v>
      </c>
      <c r="C20" s="59"/>
    </row>
    <row r="21" spans="1:10" x14ac:dyDescent="0.25">
      <c r="A21" s="59"/>
      <c r="B21" s="59"/>
      <c r="C21" s="59"/>
      <c r="F21" s="37" t="s">
        <v>39</v>
      </c>
      <c r="G21" s="37"/>
      <c r="H21" s="37" t="s">
        <v>391</v>
      </c>
      <c r="I21" s="37"/>
      <c r="J21" s="37"/>
    </row>
    <row r="22" spans="1:10" ht="26.25" x14ac:dyDescent="0.25">
      <c r="A22" s="58" t="s">
        <v>31</v>
      </c>
      <c r="B22" s="58" t="s">
        <v>30</v>
      </c>
      <c r="C22" s="58" t="s">
        <v>32</v>
      </c>
    </row>
    <row r="23" spans="1:10" x14ac:dyDescent="0.25">
      <c r="A23" s="59"/>
      <c r="B23" s="60" t="s">
        <v>41</v>
      </c>
      <c r="C23" s="60" t="s">
        <v>23</v>
      </c>
    </row>
    <row r="24" spans="1:10" x14ac:dyDescent="0.25">
      <c r="A24" s="63"/>
      <c r="B24" s="63">
        <v>1</v>
      </c>
      <c r="C24" s="72">
        <v>23</v>
      </c>
      <c r="E24" s="59" t="s">
        <v>42</v>
      </c>
      <c r="F24" s="59"/>
    </row>
    <row r="25" spans="1:10" x14ac:dyDescent="0.25">
      <c r="A25" s="63"/>
      <c r="B25" s="63">
        <v>2</v>
      </c>
      <c r="C25" s="72">
        <v>20</v>
      </c>
      <c r="E25" s="59" t="s">
        <v>43</v>
      </c>
      <c r="F25" s="59"/>
    </row>
    <row r="26" spans="1:10" x14ac:dyDescent="0.25">
      <c r="A26" s="63"/>
      <c r="B26" s="63">
        <v>3</v>
      </c>
      <c r="C26" s="72">
        <v>23</v>
      </c>
      <c r="E26" s="59" t="s">
        <v>44</v>
      </c>
      <c r="F26" s="59"/>
    </row>
    <row r="27" spans="1:10" x14ac:dyDescent="0.25">
      <c r="A27" s="63"/>
      <c r="B27" s="63">
        <v>4</v>
      </c>
      <c r="C27" s="72">
        <v>20</v>
      </c>
      <c r="E27" s="59"/>
      <c r="F27" s="59"/>
    </row>
    <row r="28" spans="1:10" x14ac:dyDescent="0.25">
      <c r="A28" s="63"/>
      <c r="B28" s="63">
        <v>5</v>
      </c>
      <c r="C28" s="72">
        <v>18</v>
      </c>
      <c r="E28" s="59" t="s">
        <v>45</v>
      </c>
      <c r="F28" s="59"/>
    </row>
    <row r="29" spans="1:10" x14ac:dyDescent="0.25">
      <c r="A29" s="63"/>
      <c r="B29" s="63">
        <v>6</v>
      </c>
      <c r="C29" s="72">
        <v>25</v>
      </c>
      <c r="E29" s="59" t="s">
        <v>46</v>
      </c>
      <c r="F29" s="59"/>
    </row>
    <row r="30" spans="1:10" x14ac:dyDescent="0.25">
      <c r="A30" s="63"/>
      <c r="B30" s="63">
        <v>7</v>
      </c>
      <c r="C30" s="72">
        <v>18</v>
      </c>
      <c r="E30" s="59" t="s">
        <v>47</v>
      </c>
      <c r="F30" s="59"/>
    </row>
    <row r="31" spans="1:10" x14ac:dyDescent="0.25">
      <c r="A31" s="63"/>
      <c r="B31" s="63">
        <v>8</v>
      </c>
      <c r="C31" s="72">
        <v>25</v>
      </c>
      <c r="E31" s="59" t="s">
        <v>48</v>
      </c>
      <c r="F31" s="59"/>
    </row>
    <row r="32" spans="1:10" x14ac:dyDescent="0.25">
      <c r="A32" s="63"/>
      <c r="B32" s="63">
        <v>9</v>
      </c>
      <c r="C32" s="72">
        <v>25</v>
      </c>
      <c r="E32" s="59" t="s">
        <v>49</v>
      </c>
      <c r="F32" s="59"/>
    </row>
    <row r="33" spans="1:6" x14ac:dyDescent="0.25">
      <c r="A33" s="63"/>
      <c r="B33" s="63">
        <v>10</v>
      </c>
      <c r="C33" s="72">
        <v>25</v>
      </c>
      <c r="E33" s="59" t="s">
        <v>50</v>
      </c>
      <c r="F33" s="59"/>
    </row>
    <row r="34" spans="1:6" x14ac:dyDescent="0.25">
      <c r="A34" s="63"/>
      <c r="B34" s="63">
        <v>11</v>
      </c>
      <c r="C34" s="72">
        <v>23</v>
      </c>
      <c r="E34" s="59" t="s">
        <v>51</v>
      </c>
      <c r="F34" s="59"/>
    </row>
    <row r="35" spans="1:6" x14ac:dyDescent="0.25">
      <c r="A35" s="63"/>
      <c r="B35" s="63">
        <v>12</v>
      </c>
      <c r="C35" s="72">
        <v>23</v>
      </c>
      <c r="E35" s="59" t="s">
        <v>52</v>
      </c>
    </row>
    <row r="36" spans="1:6" x14ac:dyDescent="0.25">
      <c r="A36" s="63"/>
      <c r="B36" s="63">
        <v>13</v>
      </c>
      <c r="C36" s="72">
        <v>20</v>
      </c>
      <c r="E36" s="59" t="s">
        <v>53</v>
      </c>
    </row>
    <row r="37" spans="1:6" x14ac:dyDescent="0.25">
      <c r="A37" s="63"/>
      <c r="B37" s="63">
        <v>14</v>
      </c>
      <c r="C37" s="72">
        <v>25</v>
      </c>
    </row>
    <row r="38" spans="1:6" x14ac:dyDescent="0.25">
      <c r="A38" s="63"/>
      <c r="B38" s="63">
        <v>15</v>
      </c>
      <c r="C38" s="72">
        <v>20</v>
      </c>
      <c r="E38" s="59" t="s">
        <v>54</v>
      </c>
    </row>
    <row r="39" spans="1:6" x14ac:dyDescent="0.25">
      <c r="A39" s="63"/>
      <c r="B39" s="63">
        <v>16</v>
      </c>
      <c r="C39" s="72">
        <v>25</v>
      </c>
      <c r="E39" s="59" t="s">
        <v>394</v>
      </c>
    </row>
    <row r="40" spans="1:6" x14ac:dyDescent="0.25">
      <c r="A40" s="63"/>
      <c r="B40" s="63">
        <v>17</v>
      </c>
      <c r="C40" s="72">
        <v>25</v>
      </c>
    </row>
    <row r="41" spans="1:6" x14ac:dyDescent="0.25">
      <c r="A41" s="63"/>
      <c r="B41" s="63"/>
      <c r="C41" s="67"/>
    </row>
    <row r="42" spans="1:6" ht="15.75" x14ac:dyDescent="0.25">
      <c r="A42" s="63"/>
      <c r="B42" s="63"/>
      <c r="C42" s="67"/>
      <c r="E42" s="42"/>
    </row>
    <row r="43" spans="1:6" ht="15.75" x14ac:dyDescent="0.25">
      <c r="A43" s="63"/>
      <c r="B43" s="63"/>
      <c r="C43" s="67"/>
      <c r="E43" s="42"/>
    </row>
    <row r="44" spans="1:6" ht="15.75" x14ac:dyDescent="0.25">
      <c r="A44" s="63"/>
      <c r="B44" s="63"/>
      <c r="C44" s="67"/>
      <c r="E44" s="42"/>
    </row>
    <row r="45" spans="1:6" ht="15.75" x14ac:dyDescent="0.25">
      <c r="A45" s="63"/>
      <c r="B45" s="63"/>
      <c r="C45" s="67"/>
      <c r="E45" s="42"/>
    </row>
    <row r="46" spans="1:6" ht="15.75" x14ac:dyDescent="0.25">
      <c r="A46" s="63"/>
      <c r="B46" s="63"/>
      <c r="C46" s="67"/>
      <c r="E46" s="42"/>
    </row>
    <row r="47" spans="1:6" x14ac:dyDescent="0.25">
      <c r="A47" s="63"/>
      <c r="B47" s="63"/>
      <c r="C47" s="67"/>
    </row>
    <row r="48" spans="1:6" x14ac:dyDescent="0.25">
      <c r="A48" s="63"/>
      <c r="B48" s="63"/>
      <c r="C48" s="67"/>
    </row>
    <row r="49" spans="1:5" x14ac:dyDescent="0.25">
      <c r="A49" s="63"/>
      <c r="B49" s="63"/>
      <c r="C49" s="67"/>
    </row>
    <row r="50" spans="1:5" x14ac:dyDescent="0.25">
      <c r="A50" s="63"/>
      <c r="B50" s="63"/>
      <c r="C50" s="67"/>
    </row>
    <row r="51" spans="1:5" x14ac:dyDescent="0.25">
      <c r="A51" s="63"/>
      <c r="B51" s="63"/>
      <c r="C51" s="67"/>
    </row>
    <row r="52" spans="1:5" x14ac:dyDescent="0.25">
      <c r="A52" s="63"/>
      <c r="B52" s="63"/>
      <c r="C52" s="68"/>
    </row>
    <row r="53" spans="1:5" x14ac:dyDescent="0.25">
      <c r="A53" s="63"/>
      <c r="B53" s="63"/>
      <c r="C53" s="68"/>
    </row>
    <row r="54" spans="1:5" x14ac:dyDescent="0.25">
      <c r="A54" s="59"/>
      <c r="B54" s="59"/>
      <c r="C54" s="62">
        <f>SUM(C24:C53)</f>
        <v>383</v>
      </c>
      <c r="D54" s="59" t="s">
        <v>56</v>
      </c>
    </row>
    <row r="55" spans="1:5" x14ac:dyDescent="0.25">
      <c r="A55" s="62">
        <v>17</v>
      </c>
      <c r="B55" s="59" t="s">
        <v>57</v>
      </c>
      <c r="C55" s="59"/>
    </row>
    <row r="56" spans="1:5" x14ac:dyDescent="0.25">
      <c r="A56" s="59"/>
      <c r="B56" s="62">
        <f>C54/A55</f>
        <v>22.529411764705884</v>
      </c>
      <c r="C56" s="59" t="s">
        <v>58</v>
      </c>
    </row>
    <row r="57" spans="1:5" x14ac:dyDescent="0.25">
      <c r="A57" s="59"/>
      <c r="B57" s="59"/>
      <c r="C57" s="59"/>
      <c r="D57" s="63">
        <v>25</v>
      </c>
      <c r="E57" s="59" t="s">
        <v>59</v>
      </c>
    </row>
    <row r="58" spans="1:5" x14ac:dyDescent="0.25">
      <c r="A58" s="59"/>
      <c r="B58" s="59"/>
      <c r="C58" s="59"/>
      <c r="D58" s="65">
        <f>B56/D57</f>
        <v>0.90117647058823536</v>
      </c>
      <c r="E58" s="59" t="s">
        <v>60</v>
      </c>
    </row>
    <row r="60" spans="1:5" ht="15.75" x14ac:dyDescent="0.25">
      <c r="A60" s="120" t="s">
        <v>210</v>
      </c>
    </row>
  </sheetData>
  <mergeCells count="4">
    <mergeCell ref="A3:I3"/>
    <mergeCell ref="A5:I5"/>
    <mergeCell ref="A7:I7"/>
    <mergeCell ref="A9:I9"/>
  </mergeCells>
  <pageMargins left="0.7" right="0.7" top="0.75" bottom="0.75" header="0.3" footer="0.3"/>
  <pageSetup orientation="portrait" r:id="rId1"/>
  <drawing r:id="rId2"/>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45" workbookViewId="0">
      <selection activeCell="K56" sqref="K56"/>
    </sheetView>
  </sheetViews>
  <sheetFormatPr defaultColWidth="9.140625" defaultRowHeight="18.75" x14ac:dyDescent="0.3"/>
  <cols>
    <col min="1" max="2" width="9.140625" style="57"/>
    <col min="3" max="3" width="11.28515625" style="57" customWidth="1"/>
    <col min="4" max="6" width="9.140625" style="57"/>
    <col min="7" max="7" width="9.140625" style="1"/>
    <col min="8" max="8" width="9.85546875" style="1" customWidth="1"/>
    <col min="9"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16.2</v>
      </c>
      <c r="C2" s="59" t="s">
        <v>34</v>
      </c>
      <c r="D2" s="398" t="s">
        <v>492</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398"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548</v>
      </c>
      <c r="G6" s="37"/>
      <c r="H6" s="37"/>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203">
        <v>1</v>
      </c>
      <c r="B9" s="63"/>
      <c r="C9" s="34">
        <v>84</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203">
        <v>1</v>
      </c>
      <c r="B10" s="63"/>
      <c r="C10" s="34">
        <v>76</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203">
        <v>1</v>
      </c>
      <c r="B11" s="63"/>
      <c r="C11" s="34">
        <v>92</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203">
        <v>1</v>
      </c>
      <c r="B12" s="63"/>
      <c r="C12" s="34">
        <v>76</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203">
        <v>1</v>
      </c>
      <c r="B13" s="63"/>
      <c r="C13" s="34">
        <v>84</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203">
        <v>1</v>
      </c>
      <c r="B14" s="63"/>
      <c r="C14" s="34">
        <v>97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203">
        <v>1</v>
      </c>
      <c r="B15" s="63"/>
      <c r="C15" s="34">
        <v>74</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203">
        <v>1</v>
      </c>
      <c r="B16" s="63"/>
      <c r="C16" s="34">
        <v>95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203">
        <v>1</v>
      </c>
      <c r="B17" s="63"/>
      <c r="C17" s="34">
        <v>84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203">
        <v>1</v>
      </c>
      <c r="B18" s="63"/>
      <c r="C18" s="34">
        <v>82</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203">
        <v>1</v>
      </c>
      <c r="B19" s="63"/>
      <c r="C19" s="34">
        <v>61</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203">
        <v>1</v>
      </c>
      <c r="B20" s="63"/>
      <c r="C20" s="34">
        <v>89</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203">
        <v>1</v>
      </c>
      <c r="B21" s="63"/>
      <c r="C21" s="34">
        <v>68</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203">
        <v>1</v>
      </c>
      <c r="B22" s="63"/>
      <c r="C22" s="67">
        <v>82</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203">
        <v>1</v>
      </c>
      <c r="B23" s="63"/>
      <c r="C23" s="67">
        <v>76</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203">
        <v>1</v>
      </c>
      <c r="B24" s="63"/>
      <c r="C24" s="67">
        <v>61</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203">
        <v>1</v>
      </c>
      <c r="B25" s="63"/>
      <c r="C25" s="67">
        <v>97</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203">
        <v>1</v>
      </c>
      <c r="B26" s="63"/>
      <c r="C26" s="207">
        <v>89</v>
      </c>
      <c r="E26" s="297"/>
      <c r="F26" s="297"/>
      <c r="G26" s="297"/>
      <c r="H26" s="297"/>
      <c r="I26" s="57"/>
      <c r="J26" s="57"/>
      <c r="K26" s="57"/>
      <c r="L26" s="57"/>
      <c r="M26" s="57"/>
      <c r="N26" s="57"/>
      <c r="O26" s="57"/>
      <c r="P26" s="57"/>
      <c r="Q26" s="57"/>
      <c r="R26" s="57"/>
      <c r="S26" s="57"/>
      <c r="T26" s="57"/>
      <c r="U26" s="57"/>
      <c r="V26" s="57"/>
      <c r="W26" s="57"/>
      <c r="X26" s="57"/>
      <c r="Y26" s="57"/>
      <c r="Z26" s="57"/>
      <c r="AB26" s="57"/>
      <c r="AC26" s="57"/>
    </row>
    <row r="27" spans="1:29" ht="15.75" x14ac:dyDescent="0.25">
      <c r="A27" s="203">
        <v>1</v>
      </c>
      <c r="B27" s="63"/>
      <c r="C27" s="34">
        <v>87</v>
      </c>
      <c r="E27" s="298"/>
      <c r="F27" s="297"/>
      <c r="G27" s="297"/>
      <c r="H27" s="29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98"/>
      <c r="F28" s="297"/>
      <c r="G28" s="297"/>
      <c r="H28" s="29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98"/>
      <c r="F29" s="297"/>
      <c r="G29" s="297"/>
      <c r="H29" s="29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98"/>
      <c r="F30" s="297"/>
      <c r="G30" s="297"/>
      <c r="H30" s="29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1554</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19</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81.78947368421052</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0.81789473684210523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210</v>
      </c>
    </row>
  </sheetData>
  <pageMargins left="0.7" right="0.7" top="0.75" bottom="0.75" header="0.3" footer="0.3"/>
  <pageSetup scale="95" fitToHeight="0" orientation="portrait" r:id="rId1"/>
  <drawing r:id="rId2"/>
  <legacyDrawing r:id="rId3"/>
  <oleObjects>
    <mc:AlternateContent xmlns:mc="http://schemas.openxmlformats.org/markup-compatibility/2006">
      <mc:Choice Requires="x14">
        <oleObject progId="Word.Document.12" shapeId="1653761" r:id="rId4">
          <objectPr defaultSize="0" r:id="rId5">
            <anchor moveWithCells="1">
              <from>
                <xdr:col>1</xdr:col>
                <xdr:colOff>0</xdr:colOff>
                <xdr:row>47</xdr:row>
                <xdr:rowOff>228600</xdr:rowOff>
              </from>
              <to>
                <xdr:col>10</xdr:col>
                <xdr:colOff>266700</xdr:colOff>
                <xdr:row>53</xdr:row>
                <xdr:rowOff>19050</xdr:rowOff>
              </to>
            </anchor>
          </objectPr>
        </oleObject>
      </mc:Choice>
      <mc:Fallback>
        <oleObject progId="Word.Document.12" shapeId="1653761" r:id="rId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71"/>
  <sheetViews>
    <sheetView topLeftCell="A49" workbookViewId="0"/>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433</v>
      </c>
      <c r="B1" s="59"/>
      <c r="C1" s="59"/>
    </row>
    <row r="2" spans="1:10" x14ac:dyDescent="0.25">
      <c r="A2" s="59"/>
      <c r="B2" s="63">
        <v>2.1</v>
      </c>
      <c r="C2" s="59" t="s">
        <v>34</v>
      </c>
      <c r="D2" s="187" t="s">
        <v>463</v>
      </c>
    </row>
    <row r="3" spans="1:10" ht="15" customHeight="1" x14ac:dyDescent="0.25">
      <c r="A3" s="59"/>
      <c r="B3" s="63" t="s">
        <v>73</v>
      </c>
      <c r="C3" s="59" t="s">
        <v>36</v>
      </c>
      <c r="D3" s="187" t="s">
        <v>427</v>
      </c>
    </row>
    <row r="4" spans="1:10" ht="15" customHeight="1" x14ac:dyDescent="0.25">
      <c r="A4" s="59"/>
      <c r="B4" s="36" t="s">
        <v>37</v>
      </c>
      <c r="C4" s="59"/>
      <c r="D4" s="37" t="s">
        <v>472</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428</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v>1</v>
      </c>
      <c r="B9" s="63">
        <v>1</v>
      </c>
      <c r="C9" s="34">
        <v>240</v>
      </c>
      <c r="E9" s="59" t="s">
        <v>42</v>
      </c>
      <c r="F9" s="59"/>
    </row>
    <row r="10" spans="1:10" x14ac:dyDescent="0.25">
      <c r="A10" s="63">
        <v>1</v>
      </c>
      <c r="B10" s="63">
        <v>2</v>
      </c>
      <c r="C10" s="34">
        <v>230</v>
      </c>
      <c r="E10" s="59" t="s">
        <v>43</v>
      </c>
      <c r="F10" s="59"/>
    </row>
    <row r="11" spans="1:10" x14ac:dyDescent="0.25">
      <c r="A11" s="63">
        <v>1</v>
      </c>
      <c r="B11" s="63">
        <v>3</v>
      </c>
      <c r="C11" s="34">
        <v>250</v>
      </c>
      <c r="E11" s="59" t="s">
        <v>44</v>
      </c>
      <c r="F11" s="59"/>
    </row>
    <row r="12" spans="1:10" x14ac:dyDescent="0.25">
      <c r="A12" s="63">
        <v>1</v>
      </c>
      <c r="B12" s="63">
        <v>4</v>
      </c>
      <c r="C12" s="34">
        <v>250</v>
      </c>
      <c r="E12" s="59"/>
      <c r="F12" s="59"/>
    </row>
    <row r="13" spans="1:10" x14ac:dyDescent="0.25">
      <c r="A13" s="63">
        <v>1</v>
      </c>
      <c r="B13" s="63">
        <v>5</v>
      </c>
      <c r="C13" s="34">
        <v>250</v>
      </c>
      <c r="E13" s="59" t="s">
        <v>45</v>
      </c>
      <c r="F13" s="59"/>
    </row>
    <row r="14" spans="1:10" x14ac:dyDescent="0.25">
      <c r="A14" s="63">
        <v>1</v>
      </c>
      <c r="B14" s="63">
        <v>6</v>
      </c>
      <c r="C14" s="34">
        <v>250</v>
      </c>
      <c r="E14" s="59" t="s">
        <v>46</v>
      </c>
      <c r="F14" s="59"/>
    </row>
    <row r="15" spans="1:10" x14ac:dyDescent="0.25">
      <c r="A15" s="63">
        <v>1</v>
      </c>
      <c r="B15" s="63">
        <v>7</v>
      </c>
      <c r="C15" s="34">
        <v>240</v>
      </c>
      <c r="E15" s="59" t="s">
        <v>47</v>
      </c>
      <c r="F15" s="59"/>
    </row>
    <row r="16" spans="1:10" x14ac:dyDescent="0.25">
      <c r="A16" s="63">
        <v>1</v>
      </c>
      <c r="B16" s="63">
        <v>8</v>
      </c>
      <c r="C16" s="34">
        <v>245</v>
      </c>
      <c r="E16" s="59" t="s">
        <v>48</v>
      </c>
      <c r="F16" s="59"/>
    </row>
    <row r="17" spans="1:6" x14ac:dyDescent="0.25">
      <c r="A17" s="63">
        <v>1</v>
      </c>
      <c r="B17" s="63">
        <v>9</v>
      </c>
      <c r="C17" s="34">
        <v>240</v>
      </c>
      <c r="E17" s="59" t="s">
        <v>49</v>
      </c>
      <c r="F17" s="59"/>
    </row>
    <row r="18" spans="1:6" x14ac:dyDescent="0.25">
      <c r="A18" s="63">
        <v>1</v>
      </c>
      <c r="B18" s="63">
        <v>10</v>
      </c>
      <c r="C18" s="34">
        <v>230</v>
      </c>
      <c r="E18" s="59" t="s">
        <v>50</v>
      </c>
      <c r="F18" s="59"/>
    </row>
    <row r="19" spans="1:6" x14ac:dyDescent="0.25">
      <c r="A19" s="63">
        <v>1</v>
      </c>
      <c r="B19" s="63">
        <v>11</v>
      </c>
      <c r="C19" s="34">
        <v>245</v>
      </c>
      <c r="E19" s="59" t="s">
        <v>51</v>
      </c>
      <c r="F19" s="59"/>
    </row>
    <row r="20" spans="1:6" x14ac:dyDescent="0.25">
      <c r="A20" s="63">
        <v>1</v>
      </c>
      <c r="B20" s="63">
        <v>12</v>
      </c>
      <c r="C20" s="34">
        <v>250</v>
      </c>
      <c r="E20" s="59" t="s">
        <v>52</v>
      </c>
    </row>
    <row r="21" spans="1:6" x14ac:dyDescent="0.25">
      <c r="A21" s="63">
        <v>1</v>
      </c>
      <c r="B21" s="63">
        <v>13</v>
      </c>
      <c r="C21" s="34">
        <v>250</v>
      </c>
      <c r="E21" s="59" t="s">
        <v>53</v>
      </c>
    </row>
    <row r="22" spans="1:6" x14ac:dyDescent="0.25">
      <c r="A22" s="63">
        <v>1</v>
      </c>
      <c r="B22" s="63">
        <v>14</v>
      </c>
      <c r="C22" s="34">
        <v>250</v>
      </c>
    </row>
    <row r="23" spans="1:6" x14ac:dyDescent="0.25">
      <c r="A23" s="63">
        <v>1</v>
      </c>
      <c r="B23" s="63">
        <v>15</v>
      </c>
      <c r="C23" s="34">
        <v>240</v>
      </c>
      <c r="E23" s="59" t="s">
        <v>54</v>
      </c>
    </row>
    <row r="24" spans="1:6" x14ac:dyDescent="0.25">
      <c r="A24" s="63">
        <v>1</v>
      </c>
      <c r="B24" s="63">
        <v>16</v>
      </c>
      <c r="C24" s="34">
        <v>250</v>
      </c>
      <c r="E24" s="59" t="s">
        <v>422</v>
      </c>
    </row>
    <row r="25" spans="1:6" x14ac:dyDescent="0.25">
      <c r="A25" s="63">
        <v>1</v>
      </c>
      <c r="B25" s="63">
        <v>17</v>
      </c>
      <c r="C25" s="34">
        <v>225</v>
      </c>
    </row>
    <row r="26" spans="1:6" x14ac:dyDescent="0.25">
      <c r="A26" s="63">
        <v>1</v>
      </c>
      <c r="B26" s="63">
        <v>18</v>
      </c>
      <c r="C26" s="34">
        <v>250</v>
      </c>
    </row>
    <row r="27" spans="1:6" ht="15.75" x14ac:dyDescent="0.25">
      <c r="A27" s="63">
        <v>1</v>
      </c>
      <c r="B27" s="63">
        <v>19</v>
      </c>
      <c r="C27" s="34">
        <v>0</v>
      </c>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A39" s="59"/>
      <c r="B39" s="62"/>
      <c r="C39" s="62">
        <f>SUM(C9:C38)</f>
        <v>4385</v>
      </c>
      <c r="D39" s="59" t="s">
        <v>56</v>
      </c>
    </row>
    <row r="40" spans="1:5" x14ac:dyDescent="0.25">
      <c r="A40" s="62">
        <f>SUM(A9:A38)</f>
        <v>19</v>
      </c>
      <c r="B40" s="59" t="s">
        <v>57</v>
      </c>
      <c r="C40" s="59"/>
    </row>
    <row r="41" spans="1:5" x14ac:dyDescent="0.25">
      <c r="A41" s="59"/>
      <c r="B41" s="62">
        <f>C39/A40</f>
        <v>230.78947368421052</v>
      </c>
      <c r="C41" s="59" t="s">
        <v>58</v>
      </c>
    </row>
    <row r="42" spans="1:5" x14ac:dyDescent="0.25">
      <c r="A42" s="59"/>
      <c r="B42" s="59"/>
      <c r="C42" s="59"/>
      <c r="D42" s="63">
        <v>250</v>
      </c>
      <c r="E42" s="59" t="s">
        <v>59</v>
      </c>
    </row>
    <row r="43" spans="1:5" x14ac:dyDescent="0.25">
      <c r="A43" s="59"/>
      <c r="B43" s="59"/>
      <c r="C43" s="59"/>
      <c r="D43" s="65">
        <f>B41/D42</f>
        <v>0.92315789473684207</v>
      </c>
      <c r="E43" s="59" t="s">
        <v>60</v>
      </c>
    </row>
    <row r="44" spans="1:5" x14ac:dyDescent="0.25">
      <c r="A44" s="59"/>
      <c r="B44" s="59"/>
      <c r="C44" s="59"/>
    </row>
    <row r="45" spans="1:5" x14ac:dyDescent="0.25">
      <c r="A45" s="59"/>
      <c r="B45" s="59"/>
      <c r="C45" s="59"/>
    </row>
    <row r="46" spans="1:5" ht="15.75" x14ac:dyDescent="0.25">
      <c r="A46" s="120" t="s">
        <v>140</v>
      </c>
    </row>
    <row r="47" spans="1:5" ht="15.75" x14ac:dyDescent="0.25">
      <c r="A47" s="121"/>
    </row>
    <row r="48" spans="1:5" ht="15.75" x14ac:dyDescent="0.25">
      <c r="A48" s="122"/>
    </row>
    <row r="49" spans="1:10" ht="15.75" x14ac:dyDescent="0.25">
      <c r="A49" s="456"/>
      <c r="B49" s="456"/>
      <c r="C49" s="456"/>
      <c r="D49" s="456"/>
      <c r="E49" s="456"/>
      <c r="F49" s="456"/>
      <c r="G49" s="456"/>
      <c r="H49" s="456"/>
      <c r="I49" s="456"/>
    </row>
    <row r="50" spans="1:10" ht="15.75" x14ac:dyDescent="0.25">
      <c r="A50" s="123"/>
    </row>
    <row r="51" spans="1:10" ht="57.75" customHeight="1" x14ac:dyDescent="0.25">
      <c r="A51" s="456"/>
      <c r="B51" s="456"/>
      <c r="C51" s="456"/>
      <c r="D51" s="456"/>
      <c r="E51" s="456"/>
      <c r="F51" s="456"/>
      <c r="G51" s="456"/>
      <c r="H51" s="456"/>
      <c r="I51" s="456"/>
    </row>
    <row r="52" spans="1:10" ht="15.75" x14ac:dyDescent="0.25">
      <c r="A52" s="123"/>
    </row>
    <row r="53" spans="1:10" ht="77.25" customHeight="1" x14ac:dyDescent="0.25">
      <c r="A53" s="456"/>
      <c r="B53" s="456"/>
      <c r="C53" s="456"/>
      <c r="D53" s="456"/>
      <c r="E53" s="456"/>
      <c r="F53" s="456"/>
      <c r="G53" s="456"/>
      <c r="H53" s="456"/>
      <c r="I53" s="456"/>
    </row>
    <row r="54" spans="1:10" ht="15.75" x14ac:dyDescent="0.25">
      <c r="A54" s="121"/>
    </row>
    <row r="55" spans="1:10" ht="39" customHeight="1" x14ac:dyDescent="0.25">
      <c r="A55" s="457"/>
      <c r="B55" s="457"/>
      <c r="C55" s="457"/>
      <c r="D55" s="457"/>
      <c r="E55" s="457"/>
      <c r="F55" s="457"/>
      <c r="G55" s="457"/>
      <c r="H55" s="457"/>
      <c r="I55" s="457"/>
      <c r="J55" s="127"/>
    </row>
    <row r="56" spans="1:10" ht="15.75" x14ac:dyDescent="0.25">
      <c r="A56" s="121"/>
    </row>
    <row r="57" spans="1:10" ht="30.75" customHeight="1" x14ac:dyDescent="0.25">
      <c r="A57" s="457"/>
      <c r="B57" s="457"/>
      <c r="C57" s="457"/>
      <c r="D57" s="457"/>
      <c r="E57" s="457"/>
      <c r="F57" s="457"/>
      <c r="G57" s="457"/>
      <c r="H57" s="457"/>
      <c r="I57" s="457"/>
      <c r="J57" s="127"/>
    </row>
    <row r="58" spans="1:10" ht="15.75" x14ac:dyDescent="0.25">
      <c r="A58" s="121"/>
    </row>
    <row r="59" spans="1:10" ht="33" customHeight="1" x14ac:dyDescent="0.25">
      <c r="A59" s="457"/>
      <c r="B59" s="457"/>
      <c r="C59" s="457"/>
      <c r="D59" s="457"/>
      <c r="E59" s="457"/>
      <c r="F59" s="457"/>
      <c r="G59" s="457"/>
      <c r="H59" s="457"/>
      <c r="I59" s="457"/>
      <c r="J59" s="127"/>
    </row>
    <row r="60" spans="1:10" ht="15.75" x14ac:dyDescent="0.25">
      <c r="A60" s="123"/>
    </row>
    <row r="61" spans="1:10" ht="15.75" x14ac:dyDescent="0.25">
      <c r="A61" s="123"/>
    </row>
    <row r="62" spans="1:10" ht="15.75" x14ac:dyDescent="0.25">
      <c r="A62" s="121"/>
    </row>
    <row r="63" spans="1:10" ht="15.75" x14ac:dyDescent="0.25">
      <c r="A63" s="124"/>
      <c r="H63" s="125"/>
    </row>
    <row r="64" spans="1:10" ht="15.75" x14ac:dyDescent="0.25">
      <c r="A64" s="124"/>
      <c r="H64" s="125"/>
    </row>
    <row r="65" spans="1:10" ht="15.75" x14ac:dyDescent="0.25">
      <c r="A65" s="124"/>
      <c r="H65" s="125"/>
    </row>
    <row r="66" spans="1:10" ht="15.75" x14ac:dyDescent="0.25">
      <c r="A66" s="124"/>
      <c r="H66" s="125"/>
    </row>
    <row r="67" spans="1:10" ht="15.75" x14ac:dyDescent="0.25">
      <c r="A67" s="124"/>
      <c r="H67" s="125"/>
    </row>
    <row r="68" spans="1:10" ht="15.75" x14ac:dyDescent="0.25">
      <c r="A68" s="126"/>
      <c r="H68" s="126"/>
      <c r="J68" s="126"/>
    </row>
    <row r="69" spans="1:10" ht="15.75" x14ac:dyDescent="0.25">
      <c r="A69" s="125"/>
    </row>
    <row r="70" spans="1:10" ht="18.75" x14ac:dyDescent="0.25">
      <c r="A70" s="128"/>
    </row>
    <row r="71" spans="1:10" ht="15.75" x14ac:dyDescent="0.25">
      <c r="A71" s="122"/>
    </row>
  </sheetData>
  <mergeCells count="6">
    <mergeCell ref="A59:I59"/>
    <mergeCell ref="A49:I49"/>
    <mergeCell ref="A51:I51"/>
    <mergeCell ref="A53:I53"/>
    <mergeCell ref="A55:I55"/>
    <mergeCell ref="A57:I57"/>
  </mergeCells>
  <pageMargins left="0.7" right="0.7" top="0.75" bottom="0.75" header="0.3" footer="0.3"/>
  <pageSetup orientation="portrait" r:id="rId1"/>
  <drawing r:id="rId2"/>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45" workbookViewId="0">
      <selection activeCell="N47" sqref="N47"/>
    </sheetView>
  </sheetViews>
  <sheetFormatPr defaultColWidth="9.140625" defaultRowHeight="18.75" x14ac:dyDescent="0.3"/>
  <cols>
    <col min="1" max="2" width="9.140625" style="57"/>
    <col min="3" max="3" width="11.28515625" style="57" customWidth="1"/>
    <col min="4" max="6" width="9.140625" style="57"/>
    <col min="7" max="7" width="9.140625" style="1"/>
    <col min="8" max="8" width="9.85546875" style="1" customWidth="1"/>
    <col min="9"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16.2</v>
      </c>
      <c r="C2" s="59" t="s">
        <v>34</v>
      </c>
      <c r="D2" s="352" t="s">
        <v>492</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352"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548</v>
      </c>
      <c r="G6" s="37"/>
      <c r="H6" s="37"/>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203">
        <v>1</v>
      </c>
      <c r="B9" s="63"/>
      <c r="C9" s="34">
        <v>84</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203">
        <v>1</v>
      </c>
      <c r="B10" s="63"/>
      <c r="C10" s="34">
        <v>76</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203">
        <v>1</v>
      </c>
      <c r="B11" s="63"/>
      <c r="C11" s="34">
        <v>92</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203">
        <v>1</v>
      </c>
      <c r="B12" s="63"/>
      <c r="C12" s="34">
        <v>76</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203">
        <v>1</v>
      </c>
      <c r="B13" s="63"/>
      <c r="C13" s="34">
        <v>84</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203">
        <v>1</v>
      </c>
      <c r="B14" s="63"/>
      <c r="C14" s="34">
        <v>97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203">
        <v>1</v>
      </c>
      <c r="B15" s="63"/>
      <c r="C15" s="34">
        <v>74</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203">
        <v>1</v>
      </c>
      <c r="B16" s="63"/>
      <c r="C16" s="34">
        <v>95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203">
        <v>1</v>
      </c>
      <c r="B17" s="63"/>
      <c r="C17" s="34">
        <v>84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203">
        <v>1</v>
      </c>
      <c r="B18" s="63"/>
      <c r="C18" s="34">
        <v>82</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203">
        <v>1</v>
      </c>
      <c r="B19" s="63"/>
      <c r="C19" s="34">
        <v>61</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203">
        <v>1</v>
      </c>
      <c r="B20" s="63"/>
      <c r="C20" s="34">
        <v>89</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203">
        <v>1</v>
      </c>
      <c r="B21" s="63"/>
      <c r="C21" s="34">
        <v>68</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203">
        <v>1</v>
      </c>
      <c r="B22" s="63"/>
      <c r="C22" s="67">
        <v>82</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203">
        <v>1</v>
      </c>
      <c r="B23" s="63"/>
      <c r="C23" s="67">
        <v>76</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203">
        <v>1</v>
      </c>
      <c r="B24" s="63"/>
      <c r="C24" s="67">
        <v>61</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203">
        <v>1</v>
      </c>
      <c r="B25" s="63"/>
      <c r="C25" s="67">
        <v>97</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203">
        <v>1</v>
      </c>
      <c r="B26" s="63"/>
      <c r="C26" s="207">
        <v>89</v>
      </c>
      <c r="E26" s="297"/>
      <c r="F26" s="297"/>
      <c r="G26" s="297"/>
      <c r="H26" s="297"/>
      <c r="I26" s="57"/>
      <c r="J26" s="57"/>
      <c r="K26" s="57"/>
      <c r="L26" s="57"/>
      <c r="M26" s="57"/>
      <c r="N26" s="57"/>
      <c r="O26" s="57"/>
      <c r="P26" s="57"/>
      <c r="Q26" s="57"/>
      <c r="R26" s="57"/>
      <c r="S26" s="57"/>
      <c r="T26" s="57"/>
      <c r="U26" s="57"/>
      <c r="V26" s="57"/>
      <c r="W26" s="57"/>
      <c r="X26" s="57"/>
      <c r="Y26" s="57"/>
      <c r="Z26" s="57"/>
      <c r="AB26" s="57"/>
      <c r="AC26" s="57"/>
    </row>
    <row r="27" spans="1:29" ht="15.75" x14ac:dyDescent="0.25">
      <c r="A27" s="203">
        <v>1</v>
      </c>
      <c r="B27" s="63"/>
      <c r="C27" s="34">
        <v>87</v>
      </c>
      <c r="E27" s="298"/>
      <c r="F27" s="297"/>
      <c r="G27" s="297"/>
      <c r="H27" s="29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98"/>
      <c r="F28" s="297"/>
      <c r="G28" s="297"/>
      <c r="H28" s="29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98"/>
      <c r="F29" s="297"/>
      <c r="G29" s="297"/>
      <c r="H29" s="29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98"/>
      <c r="F30" s="297"/>
      <c r="G30" s="297"/>
      <c r="H30" s="29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1554</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19</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81.78947368421052</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0.81789473684210523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210</v>
      </c>
    </row>
  </sheetData>
  <pageMargins left="0.7" right="0.7" top="0.75" bottom="0.75" header="0.3" footer="0.3"/>
  <pageSetup scale="95" fitToHeight="0" orientation="portrait" r:id="rId1"/>
  <drawing r:id="rId2"/>
  <legacyDrawing r:id="rId3"/>
  <oleObjects>
    <mc:AlternateContent xmlns:mc="http://schemas.openxmlformats.org/markup-compatibility/2006">
      <mc:Choice Requires="x14">
        <oleObject progId="Word.Document.12" shapeId="1171457" r:id="rId4">
          <objectPr defaultSize="0" r:id="rId5">
            <anchor moveWithCells="1">
              <from>
                <xdr:col>1</xdr:col>
                <xdr:colOff>0</xdr:colOff>
                <xdr:row>47</xdr:row>
                <xdr:rowOff>228600</xdr:rowOff>
              </from>
              <to>
                <xdr:col>10</xdr:col>
                <xdr:colOff>266700</xdr:colOff>
                <xdr:row>53</xdr:row>
                <xdr:rowOff>19050</xdr:rowOff>
              </to>
            </anchor>
          </objectPr>
        </oleObject>
      </mc:Choice>
      <mc:Fallback>
        <oleObject progId="Word.Document.12" shapeId="1171457" r:id="rId4"/>
      </mc:Fallback>
    </mc:AlternateContent>
  </oleObjects>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34" workbookViewId="0">
      <selection activeCell="M52" sqref="M52"/>
    </sheetView>
  </sheetViews>
  <sheetFormatPr defaultColWidth="9.140625" defaultRowHeight="18.75" x14ac:dyDescent="0.3"/>
  <cols>
    <col min="1" max="2" width="9.140625" style="57"/>
    <col min="3" max="3" width="11.28515625" style="57" customWidth="1"/>
    <col min="4" max="6" width="9.140625" style="57"/>
    <col min="7" max="7" width="9.140625" style="1"/>
    <col min="8" max="8" width="9.85546875" style="1" customWidth="1"/>
    <col min="9"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16.2</v>
      </c>
      <c r="C2" s="59" t="s">
        <v>34</v>
      </c>
      <c r="D2" s="319" t="s">
        <v>642</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319"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548</v>
      </c>
      <c r="G6" s="37"/>
      <c r="H6" s="37"/>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203">
        <v>1</v>
      </c>
      <c r="B9" s="63"/>
      <c r="C9" s="34">
        <v>84</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203">
        <v>1</v>
      </c>
      <c r="B10" s="63"/>
      <c r="C10" s="34">
        <v>76</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203">
        <v>1</v>
      </c>
      <c r="B11" s="63"/>
      <c r="C11" s="34">
        <v>92</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203">
        <v>1</v>
      </c>
      <c r="B12" s="63"/>
      <c r="C12" s="34">
        <v>76</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203">
        <v>1</v>
      </c>
      <c r="B13" s="63"/>
      <c r="C13" s="34">
        <v>84</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203">
        <v>1</v>
      </c>
      <c r="B14" s="63"/>
      <c r="C14" s="34">
        <v>97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203">
        <v>1</v>
      </c>
      <c r="B15" s="63"/>
      <c r="C15" s="34">
        <v>74</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203">
        <v>1</v>
      </c>
      <c r="B16" s="63"/>
      <c r="C16" s="34">
        <v>95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203">
        <v>1</v>
      </c>
      <c r="B17" s="63"/>
      <c r="C17" s="34">
        <v>84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203">
        <v>1</v>
      </c>
      <c r="B18" s="63"/>
      <c r="C18" s="34">
        <v>82</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203">
        <v>1</v>
      </c>
      <c r="B19" s="63"/>
      <c r="C19" s="34">
        <v>61</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203">
        <v>1</v>
      </c>
      <c r="B20" s="63"/>
      <c r="C20" s="34">
        <v>89</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203">
        <v>1</v>
      </c>
      <c r="B21" s="63"/>
      <c r="C21" s="34">
        <v>68</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203">
        <v>1</v>
      </c>
      <c r="B22" s="63"/>
      <c r="C22" s="67">
        <v>82</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203">
        <v>1</v>
      </c>
      <c r="B23" s="63"/>
      <c r="C23" s="67">
        <v>76</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203">
        <v>1</v>
      </c>
      <c r="B24" s="63"/>
      <c r="C24" s="67">
        <v>61</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203">
        <v>1</v>
      </c>
      <c r="B25" s="63"/>
      <c r="C25" s="67">
        <v>97</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203">
        <v>1</v>
      </c>
      <c r="B26" s="63"/>
      <c r="C26" s="207">
        <v>89</v>
      </c>
      <c r="E26" s="297"/>
      <c r="F26" s="297"/>
      <c r="G26" s="297"/>
      <c r="H26" s="297"/>
      <c r="I26" s="57"/>
      <c r="J26" s="57"/>
      <c r="K26" s="57"/>
      <c r="L26" s="57"/>
      <c r="M26" s="57"/>
      <c r="N26" s="57"/>
      <c r="O26" s="57"/>
      <c r="P26" s="57"/>
      <c r="Q26" s="57"/>
      <c r="R26" s="57"/>
      <c r="S26" s="57"/>
      <c r="T26" s="57"/>
      <c r="U26" s="57"/>
      <c r="V26" s="57"/>
      <c r="W26" s="57"/>
      <c r="X26" s="57"/>
      <c r="Y26" s="57"/>
      <c r="Z26" s="57"/>
      <c r="AB26" s="57"/>
      <c r="AC26" s="57"/>
    </row>
    <row r="27" spans="1:29" ht="15.75" x14ac:dyDescent="0.25">
      <c r="A27" s="203">
        <v>1</v>
      </c>
      <c r="B27" s="63"/>
      <c r="C27" s="34">
        <v>87</v>
      </c>
      <c r="E27" s="298"/>
      <c r="F27" s="297"/>
      <c r="G27" s="297"/>
      <c r="H27" s="29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98"/>
      <c r="F28" s="297"/>
      <c r="G28" s="297"/>
      <c r="H28" s="29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98"/>
      <c r="F29" s="297"/>
      <c r="G29" s="297"/>
      <c r="H29" s="29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98"/>
      <c r="F30" s="297"/>
      <c r="G30" s="297"/>
      <c r="H30" s="29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1554</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19</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81.78947368421052</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0.81789473684210523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210</v>
      </c>
    </row>
  </sheetData>
  <pageMargins left="0.7" right="0.7" top="0.75" bottom="0.75" header="0.3" footer="0.3"/>
  <pageSetup scale="95" fitToHeight="0" orientation="portrait" r:id="rId1"/>
  <drawing r:id="rId2"/>
  <legacyDrawing r:id="rId3"/>
  <oleObjects>
    <mc:AlternateContent xmlns:mc="http://schemas.openxmlformats.org/markup-compatibility/2006">
      <mc:Choice Requires="x14">
        <oleObject progId="Word.Document.12" shapeId="949249" r:id="rId4">
          <objectPr defaultSize="0" r:id="rId5">
            <anchor moveWithCells="1">
              <from>
                <xdr:col>1</xdr:col>
                <xdr:colOff>0</xdr:colOff>
                <xdr:row>47</xdr:row>
                <xdr:rowOff>228600</xdr:rowOff>
              </from>
              <to>
                <xdr:col>10</xdr:col>
                <xdr:colOff>266700</xdr:colOff>
                <xdr:row>53</xdr:row>
                <xdr:rowOff>19050</xdr:rowOff>
              </to>
            </anchor>
          </objectPr>
        </oleObject>
      </mc:Choice>
      <mc:Fallback>
        <oleObject progId="Word.Document.12" shapeId="949249" r:id="rId4"/>
      </mc:Fallback>
    </mc:AlternateContent>
  </oleObjec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4"/>
  <sheetViews>
    <sheetView topLeftCell="A31" zoomScaleNormal="100" workbookViewId="0">
      <selection activeCell="N54" sqref="N54"/>
    </sheetView>
  </sheetViews>
  <sheetFormatPr defaultColWidth="9.140625" defaultRowHeight="18.75" x14ac:dyDescent="0.3"/>
  <cols>
    <col min="1" max="2" width="9.140625" style="57"/>
    <col min="3" max="3" width="11.28515625" style="57" customWidth="1"/>
    <col min="4" max="6" width="9.140625" style="57"/>
    <col min="7" max="7" width="9.140625" style="1"/>
    <col min="8" max="8" width="9.85546875" style="1" customWidth="1"/>
    <col min="9"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16.2</v>
      </c>
      <c r="C2" s="59" t="s">
        <v>34</v>
      </c>
      <c r="D2" s="283" t="s">
        <v>603</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79</v>
      </c>
      <c r="C3" s="59" t="s">
        <v>36</v>
      </c>
      <c r="D3" s="283" t="s">
        <v>516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548</v>
      </c>
      <c r="G6" s="37"/>
      <c r="H6" s="37"/>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203">
        <v>1</v>
      </c>
      <c r="B9" s="63"/>
      <c r="C9" s="56">
        <v>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203">
        <v>1</v>
      </c>
      <c r="B10" s="63"/>
      <c r="C10" s="56">
        <v>21</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203">
        <v>1</v>
      </c>
      <c r="B11" s="63"/>
      <c r="C11" s="56">
        <v>30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203">
        <v>1</v>
      </c>
      <c r="B12" s="63"/>
      <c r="C12" s="56">
        <v>22.5</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203">
        <v>1</v>
      </c>
      <c r="B13" s="63"/>
      <c r="C13" s="56">
        <v>19.125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203">
        <v>1</v>
      </c>
      <c r="B14" s="63"/>
      <c r="C14" s="56">
        <v>22.5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203">
        <v>1</v>
      </c>
      <c r="B15" s="63"/>
      <c r="C15" s="56">
        <v>30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203">
        <v>1</v>
      </c>
      <c r="B16" s="63"/>
      <c r="C16" s="56">
        <v>26.26</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203">
        <v>1</v>
      </c>
      <c r="B17" s="63"/>
      <c r="C17" s="56">
        <v>22.875</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203">
        <v>1</v>
      </c>
      <c r="B18" s="63"/>
      <c r="C18" s="56">
        <v>30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203">
        <v>1</v>
      </c>
      <c r="B19" s="63"/>
      <c r="C19" s="56">
        <v>22.5</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203">
        <v>1</v>
      </c>
      <c r="B20" s="63"/>
      <c r="C20" s="56">
        <v>13.75</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203">
        <v>1</v>
      </c>
      <c r="B21" s="63"/>
      <c r="C21" s="56">
        <v>30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203">
        <v>1</v>
      </c>
      <c r="B22" s="63"/>
      <c r="C22" s="56">
        <v>20.625</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203">
        <v>1</v>
      </c>
      <c r="B23" s="63"/>
      <c r="C23" s="56">
        <v>22.5</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203">
        <v>1</v>
      </c>
      <c r="B24" s="63"/>
      <c r="C24" s="56">
        <v>24.375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20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4"/>
      <c r="E26" s="297"/>
      <c r="F26" s="297"/>
      <c r="G26" s="297"/>
      <c r="H26" s="29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34"/>
      <c r="E27" s="298"/>
      <c r="F27" s="297"/>
      <c r="G27" s="297"/>
      <c r="H27" s="29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98"/>
      <c r="F28" s="297"/>
      <c r="G28" s="297"/>
      <c r="H28" s="29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98"/>
      <c r="F29" s="297"/>
      <c r="G29" s="297"/>
      <c r="H29" s="29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98"/>
      <c r="F30" s="297"/>
      <c r="G30" s="297"/>
      <c r="H30" s="29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212"/>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59"/>
      <c r="B38" s="62"/>
      <c r="C38" s="62">
        <f>SUM(C9:C37)</f>
        <v>358.01</v>
      </c>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62">
        <f>SUM(A9:A38)</f>
        <v>16</v>
      </c>
      <c r="B39" s="59" t="s">
        <v>57</v>
      </c>
      <c r="C39" s="59"/>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220">
        <f>C38/A39</f>
        <v>22.375624999999999</v>
      </c>
      <c r="C40" s="59" t="s">
        <v>58</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30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B40/D42</f>
        <v>0.7458541666666666</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75" x14ac:dyDescent="0.25">
      <c r="A44" s="120" t="s">
        <v>210</v>
      </c>
      <c r="G44" s="57"/>
      <c r="H44" s="57"/>
      <c r="I44" s="57"/>
      <c r="J44" s="57"/>
      <c r="K44" s="57"/>
      <c r="L44" s="57"/>
      <c r="M44" s="57"/>
      <c r="N44" s="57"/>
      <c r="O44" s="57"/>
      <c r="P44" s="57"/>
      <c r="Q44" s="57"/>
      <c r="R44" s="57"/>
      <c r="S44" s="57"/>
      <c r="T44" s="57"/>
      <c r="U44" s="57"/>
      <c r="V44" s="57"/>
      <c r="W44" s="57"/>
      <c r="X44" s="57"/>
      <c r="Y44" s="57"/>
      <c r="Z44" s="57"/>
      <c r="AB44" s="57"/>
      <c r="AC44" s="57"/>
    </row>
  </sheetData>
  <pageMargins left="0.7" right="0.7" top="0.75" bottom="0.75" header="0.3" footer="0.3"/>
  <pageSetup scale="95" fitToHeight="0"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AC45"/>
  <sheetViews>
    <sheetView topLeftCell="A55" workbookViewId="0">
      <selection activeCell="L97" sqref="L97"/>
    </sheetView>
  </sheetViews>
  <sheetFormatPr defaultColWidth="9.140625" defaultRowHeight="18.75" x14ac:dyDescent="0.3"/>
  <cols>
    <col min="1" max="2" width="9.140625" style="57"/>
    <col min="3" max="3" width="11.28515625" style="57" customWidth="1"/>
    <col min="4" max="6" width="9.140625" style="57"/>
    <col min="7" max="7" width="9.140625" style="1"/>
    <col min="8" max="8" width="9.85546875" style="1" customWidth="1"/>
    <col min="9"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16.2</v>
      </c>
      <c r="C2" s="59" t="s">
        <v>34</v>
      </c>
      <c r="D2" s="254" t="s">
        <v>492</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493</v>
      </c>
      <c r="G6" s="37"/>
      <c r="H6" s="37"/>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203">
        <v>1</v>
      </c>
      <c r="B9" s="63">
        <v>1</v>
      </c>
      <c r="C9" s="255">
        <v>127</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203">
        <v>1</v>
      </c>
      <c r="B10" s="63">
        <v>2</v>
      </c>
      <c r="C10" s="255">
        <v>127</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203">
        <v>1</v>
      </c>
      <c r="B11" s="63">
        <v>3</v>
      </c>
      <c r="C11" s="255">
        <v>127</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203">
        <v>1</v>
      </c>
      <c r="B12" s="63">
        <v>4</v>
      </c>
      <c r="C12" s="255">
        <v>123</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203">
        <v>1</v>
      </c>
      <c r="B13" s="63">
        <v>5</v>
      </c>
      <c r="C13" s="255">
        <v>123</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203">
        <v>1</v>
      </c>
      <c r="B14" s="63">
        <v>6</v>
      </c>
      <c r="C14" s="255">
        <v>123</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203">
        <v>1</v>
      </c>
      <c r="B15" s="63">
        <v>7</v>
      </c>
      <c r="C15" s="255">
        <v>123</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203">
        <v>1</v>
      </c>
      <c r="B16" s="63">
        <v>8</v>
      </c>
      <c r="C16" s="255">
        <v>96</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203">
        <v>1</v>
      </c>
      <c r="B17" s="63">
        <v>9</v>
      </c>
      <c r="C17" s="255">
        <v>96</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203">
        <v>1</v>
      </c>
      <c r="B18" s="63">
        <v>10</v>
      </c>
      <c r="C18" s="255">
        <v>96</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203">
        <v>1</v>
      </c>
      <c r="B19" s="63">
        <v>11</v>
      </c>
      <c r="C19" s="255">
        <v>138</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203">
        <v>1</v>
      </c>
      <c r="B20" s="63">
        <v>12</v>
      </c>
      <c r="C20" s="255">
        <v>138</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203">
        <v>1</v>
      </c>
      <c r="B21" s="63">
        <v>13</v>
      </c>
      <c r="C21" s="255">
        <v>138</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07"/>
      <c r="E26" s="257" t="s">
        <v>494</v>
      </c>
      <c r="F26" s="257"/>
      <c r="G26" s="257"/>
      <c r="H26" s="2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34"/>
      <c r="E27" s="258" t="s">
        <v>495</v>
      </c>
      <c r="F27" s="257"/>
      <c r="G27" s="257"/>
      <c r="H27" s="2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258" t="s">
        <v>496</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258" t="s">
        <v>498</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258" t="s">
        <v>497</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12"/>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1575</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121.15384615384616</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0.80769230769230771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210</v>
      </c>
    </row>
  </sheetData>
  <pageMargins left="0.7" right="0.7" top="0.75" bottom="0.75" header="0.3" footer="0.3"/>
  <pageSetup scale="95" fitToHeight="0"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C45"/>
  <sheetViews>
    <sheetView topLeftCell="A55" workbookViewId="0">
      <selection activeCell="E24" sqref="E24"/>
    </sheetView>
  </sheetViews>
  <sheetFormatPr defaultColWidth="9.140625" defaultRowHeight="18.75" x14ac:dyDescent="0.3"/>
  <cols>
    <col min="1"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16.2</v>
      </c>
      <c r="C2" s="59" t="s">
        <v>34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112">
        <v>150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112">
        <v>150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112">
        <v>150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30">
        <v>150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30">
        <v>150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30">
        <v>150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30">
        <v>150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112">
        <v>150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112">
        <v>150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112">
        <v>150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30">
        <v>150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30">
        <v>150</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30">
        <v>150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112">
        <v>150</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112">
        <v>150</v>
      </c>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112">
        <v>150</v>
      </c>
      <c r="E24" s="59" t="s">
        <v>422</v>
      </c>
      <c r="G24" s="57"/>
      <c r="H24" s="57"/>
      <c r="I24" s="57"/>
      <c r="J24" s="57"/>
      <c r="K24" s="57"/>
      <c r="L24" s="57"/>
      <c r="M24" s="57"/>
      <c r="N24" s="57"/>
      <c r="O24" s="57"/>
      <c r="P24" s="57"/>
      <c r="Q24" s="57"/>
      <c r="R24" s="57"/>
      <c r="S24" s="57"/>
      <c r="T24" s="57"/>
      <c r="U24" s="57"/>
      <c r="V24" s="57"/>
      <c r="W24" s="57"/>
      <c r="X24" s="57"/>
      <c r="Y24" s="57"/>
      <c r="Z24" s="57"/>
      <c r="AB24" s="57"/>
      <c r="AC24" s="57"/>
    </row>
    <row r="25" spans="1:29" ht="15.75" thickBot="1" x14ac:dyDescent="0.3">
      <c r="A25" s="63">
        <v>1</v>
      </c>
      <c r="B25" s="63">
        <v>17</v>
      </c>
      <c r="C25" s="113">
        <v>150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4"/>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34"/>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34"/>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75" thickBot="1" x14ac:dyDescent="0.3">
      <c r="A32" s="63"/>
      <c r="B32" s="63"/>
      <c r="C32" s="11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59"/>
      <c r="C39" s="62">
        <f>SUM(C9:C38)</f>
        <v>2550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150</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210</v>
      </c>
    </row>
  </sheetData>
  <pageMargins left="0.7" right="0.7" top="0.75" bottom="0.75" header="0.3" footer="0.3"/>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opLeftCell="A2" zoomScaleNormal="100" workbookViewId="0">
      <selection activeCell="K61" sqref="K61"/>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17.100000000000001</v>
      </c>
      <c r="C2" s="59" t="s">
        <v>34</v>
      </c>
      <c r="D2" s="398" t="s">
        <v>463</v>
      </c>
    </row>
    <row r="3" spans="1:9" x14ac:dyDescent="0.25">
      <c r="A3" s="59"/>
      <c r="B3" s="63" t="s">
        <v>73</v>
      </c>
      <c r="C3" s="59" t="s">
        <v>36</v>
      </c>
      <c r="D3" s="398" t="s">
        <v>427</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c r="B9" s="63"/>
      <c r="C9" s="81"/>
      <c r="E9" s="59" t="s">
        <v>42</v>
      </c>
      <c r="F9" s="59"/>
    </row>
    <row r="10" spans="1:9" x14ac:dyDescent="0.25">
      <c r="A10" s="63"/>
      <c r="B10" s="63"/>
      <c r="C10" s="81"/>
      <c r="E10" s="59" t="s">
        <v>43</v>
      </c>
      <c r="F10" s="59"/>
    </row>
    <row r="11" spans="1:9" x14ac:dyDescent="0.25">
      <c r="A11" s="63"/>
      <c r="B11" s="63"/>
      <c r="C11" s="81"/>
      <c r="E11" s="59" t="s">
        <v>44</v>
      </c>
      <c r="F11" s="59"/>
    </row>
    <row r="12" spans="1:9" x14ac:dyDescent="0.25">
      <c r="A12" s="63"/>
      <c r="B12" s="63"/>
      <c r="C12" s="81"/>
      <c r="E12" s="59"/>
      <c r="F12" s="59"/>
    </row>
    <row r="13" spans="1:9" x14ac:dyDescent="0.25">
      <c r="A13" s="63"/>
      <c r="B13" s="63"/>
      <c r="C13" s="81"/>
      <c r="E13" s="59" t="s">
        <v>45</v>
      </c>
      <c r="F13" s="59"/>
    </row>
    <row r="14" spans="1:9" x14ac:dyDescent="0.25">
      <c r="A14" s="63"/>
      <c r="B14" s="63"/>
      <c r="C14" s="81"/>
      <c r="E14" s="59" t="s">
        <v>46</v>
      </c>
      <c r="F14" s="59"/>
    </row>
    <row r="15" spans="1:9" x14ac:dyDescent="0.25">
      <c r="A15" s="63"/>
      <c r="B15" s="63"/>
      <c r="C15" s="81"/>
      <c r="E15" s="59" t="s">
        <v>47</v>
      </c>
      <c r="F15" s="59"/>
    </row>
    <row r="16" spans="1:9" x14ac:dyDescent="0.25">
      <c r="A16" s="63"/>
      <c r="B16" s="63"/>
      <c r="C16" s="81"/>
      <c r="E16" s="59" t="s">
        <v>48</v>
      </c>
      <c r="F16" s="59"/>
    </row>
    <row r="17" spans="1:6" x14ac:dyDescent="0.25">
      <c r="A17" s="63"/>
      <c r="B17" s="63"/>
      <c r="C17" s="81"/>
      <c r="E17" s="59" t="s">
        <v>49</v>
      </c>
      <c r="F17" s="59"/>
    </row>
    <row r="18" spans="1:6" x14ac:dyDescent="0.25">
      <c r="A18" s="63"/>
      <c r="B18" s="63"/>
      <c r="C18" s="81"/>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406</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0</v>
      </c>
      <c r="D39" s="59" t="s">
        <v>56</v>
      </c>
    </row>
    <row r="40" spans="1:10" x14ac:dyDescent="0.25">
      <c r="A40" s="62">
        <f>SUM(A9:A38)</f>
        <v>0</v>
      </c>
      <c r="B40" s="59" t="s">
        <v>57</v>
      </c>
      <c r="C40" s="59"/>
    </row>
    <row r="41" spans="1:10" x14ac:dyDescent="0.25">
      <c r="A41" s="59"/>
      <c r="B41" s="62" t="e">
        <f>C39/A40</f>
        <v>#DIV/0!</v>
      </c>
      <c r="C41" s="59" t="s">
        <v>58</v>
      </c>
    </row>
    <row r="42" spans="1:10" x14ac:dyDescent="0.25">
      <c r="A42" s="59"/>
      <c r="B42" s="59"/>
      <c r="C42" s="59"/>
      <c r="D42" s="63">
        <v>250</v>
      </c>
      <c r="E42" s="59" t="s">
        <v>59</v>
      </c>
    </row>
    <row r="43" spans="1:10" x14ac:dyDescent="0.25">
      <c r="A43" s="59"/>
      <c r="B43" s="59"/>
      <c r="C43" s="59"/>
      <c r="D43" s="65" t="e">
        <f>B41/D42</f>
        <v>#DIV/0!</v>
      </c>
      <c r="E43" s="59" t="s">
        <v>60</v>
      </c>
    </row>
    <row r="45" spans="1:10" ht="33" customHeight="1" x14ac:dyDescent="0.25">
      <c r="A45" s="498" t="s">
        <v>215</v>
      </c>
      <c r="B45" s="498"/>
      <c r="C45" s="498"/>
      <c r="D45" s="498"/>
      <c r="E45" s="498"/>
      <c r="F45" s="498"/>
      <c r="G45" s="498"/>
      <c r="H45" s="498"/>
      <c r="I45" s="498"/>
      <c r="J45" s="498"/>
    </row>
    <row r="46" spans="1:10" ht="15.75" x14ac:dyDescent="0.25">
      <c r="A46" s="120"/>
    </row>
  </sheetData>
  <mergeCells count="1">
    <mergeCell ref="A45:J45"/>
  </mergeCell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opLeftCell="A50" zoomScaleNormal="100" workbookViewId="0">
      <selection activeCell="L49" sqref="L49"/>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17.100000000000001</v>
      </c>
      <c r="C2" s="59" t="s">
        <v>34</v>
      </c>
      <c r="D2" s="352" t="s">
        <v>463</v>
      </c>
    </row>
    <row r="3" spans="1:9" x14ac:dyDescent="0.25">
      <c r="A3" s="59"/>
      <c r="B3" s="63" t="s">
        <v>73</v>
      </c>
      <c r="C3" s="59" t="s">
        <v>36</v>
      </c>
      <c r="D3" s="352" t="s">
        <v>427</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c r="B9" s="63"/>
      <c r="C9" s="81"/>
      <c r="E9" s="59" t="s">
        <v>42</v>
      </c>
      <c r="F9" s="59"/>
    </row>
    <row r="10" spans="1:9" x14ac:dyDescent="0.25">
      <c r="A10" s="63"/>
      <c r="B10" s="63"/>
      <c r="C10" s="81"/>
      <c r="E10" s="59" t="s">
        <v>43</v>
      </c>
      <c r="F10" s="59"/>
    </row>
    <row r="11" spans="1:9" x14ac:dyDescent="0.25">
      <c r="A11" s="63"/>
      <c r="B11" s="63"/>
      <c r="C11" s="81"/>
      <c r="E11" s="59" t="s">
        <v>44</v>
      </c>
      <c r="F11" s="59"/>
    </row>
    <row r="12" spans="1:9" x14ac:dyDescent="0.25">
      <c r="A12" s="63"/>
      <c r="B12" s="63"/>
      <c r="C12" s="81"/>
      <c r="E12" s="59"/>
      <c r="F12" s="59"/>
    </row>
    <row r="13" spans="1:9" x14ac:dyDescent="0.25">
      <c r="A13" s="63"/>
      <c r="B13" s="63"/>
      <c r="C13" s="81"/>
      <c r="E13" s="59" t="s">
        <v>45</v>
      </c>
      <c r="F13" s="59"/>
    </row>
    <row r="14" spans="1:9" x14ac:dyDescent="0.25">
      <c r="A14" s="63"/>
      <c r="B14" s="63"/>
      <c r="C14" s="81"/>
      <c r="E14" s="59" t="s">
        <v>46</v>
      </c>
      <c r="F14" s="59"/>
    </row>
    <row r="15" spans="1:9" x14ac:dyDescent="0.25">
      <c r="A15" s="63"/>
      <c r="B15" s="63"/>
      <c r="C15" s="81"/>
      <c r="E15" s="59" t="s">
        <v>47</v>
      </c>
      <c r="F15" s="59"/>
    </row>
    <row r="16" spans="1:9" x14ac:dyDescent="0.25">
      <c r="A16" s="63"/>
      <c r="B16" s="63"/>
      <c r="C16" s="81"/>
      <c r="E16" s="59" t="s">
        <v>48</v>
      </c>
      <c r="F16" s="59"/>
    </row>
    <row r="17" spans="1:6" x14ac:dyDescent="0.25">
      <c r="A17" s="63"/>
      <c r="B17" s="63"/>
      <c r="C17" s="81"/>
      <c r="E17" s="59" t="s">
        <v>49</v>
      </c>
      <c r="F17" s="59"/>
    </row>
    <row r="18" spans="1:6" x14ac:dyDescent="0.25">
      <c r="A18" s="63"/>
      <c r="B18" s="63"/>
      <c r="C18" s="81"/>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406</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0</v>
      </c>
      <c r="D39" s="59" t="s">
        <v>56</v>
      </c>
    </row>
    <row r="40" spans="1:10" x14ac:dyDescent="0.25">
      <c r="A40" s="62">
        <f>SUM(A9:A38)</f>
        <v>0</v>
      </c>
      <c r="B40" s="59" t="s">
        <v>57</v>
      </c>
      <c r="C40" s="59"/>
    </row>
    <row r="41" spans="1:10" x14ac:dyDescent="0.25">
      <c r="A41" s="59"/>
      <c r="B41" s="62" t="e">
        <f>C39/A40</f>
        <v>#DIV/0!</v>
      </c>
      <c r="C41" s="59" t="s">
        <v>58</v>
      </c>
    </row>
    <row r="42" spans="1:10" x14ac:dyDescent="0.25">
      <c r="A42" s="59"/>
      <c r="B42" s="59"/>
      <c r="C42" s="59"/>
      <c r="D42" s="63">
        <v>250</v>
      </c>
      <c r="E42" s="59" t="s">
        <v>59</v>
      </c>
    </row>
    <row r="43" spans="1:10" x14ac:dyDescent="0.25">
      <c r="A43" s="59"/>
      <c r="B43" s="59"/>
      <c r="C43" s="59"/>
      <c r="D43" s="65" t="e">
        <f>B41/D42</f>
        <v>#DIV/0!</v>
      </c>
      <c r="E43" s="59" t="s">
        <v>60</v>
      </c>
    </row>
    <row r="45" spans="1:10" ht="33" customHeight="1" x14ac:dyDescent="0.25">
      <c r="A45" s="498" t="s">
        <v>215</v>
      </c>
      <c r="B45" s="498"/>
      <c r="C45" s="498"/>
      <c r="D45" s="498"/>
      <c r="E45" s="498"/>
      <c r="F45" s="498"/>
      <c r="G45" s="498"/>
      <c r="H45" s="498"/>
      <c r="I45" s="498"/>
      <c r="J45" s="498"/>
    </row>
    <row r="46" spans="1:10" ht="15.75" x14ac:dyDescent="0.25">
      <c r="A46" s="120"/>
    </row>
  </sheetData>
  <mergeCells count="1">
    <mergeCell ref="A45:J45"/>
  </mergeCell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6"/>
  <sheetViews>
    <sheetView topLeftCell="A34" zoomScale="85" zoomScaleNormal="85" workbookViewId="0">
      <selection activeCell="I38" sqref="I38"/>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17.100000000000001</v>
      </c>
      <c r="C2" s="59" t="s">
        <v>34</v>
      </c>
      <c r="D2" s="319" t="s">
        <v>661</v>
      </c>
    </row>
    <row r="3" spans="1:9" x14ac:dyDescent="0.25">
      <c r="A3" s="59"/>
      <c r="B3" s="63" t="s">
        <v>77</v>
      </c>
      <c r="C3" s="59" t="s">
        <v>36</v>
      </c>
      <c r="D3" s="319" t="s">
        <v>570</v>
      </c>
    </row>
    <row r="4" spans="1:9" x14ac:dyDescent="0.25">
      <c r="A4" s="59"/>
      <c r="B4" s="36" t="s">
        <v>37</v>
      </c>
      <c r="C4" s="59"/>
      <c r="D4" s="37" t="s">
        <v>434</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v>1</v>
      </c>
      <c r="B9" s="63"/>
      <c r="C9" s="81">
        <v>50</v>
      </c>
      <c r="E9" s="59" t="s">
        <v>42</v>
      </c>
      <c r="F9" s="59"/>
    </row>
    <row r="10" spans="1:9" x14ac:dyDescent="0.25">
      <c r="A10" s="63">
        <v>1</v>
      </c>
      <c r="B10" s="63"/>
      <c r="C10" s="81">
        <v>50</v>
      </c>
      <c r="E10" s="59" t="s">
        <v>43</v>
      </c>
      <c r="F10" s="59"/>
    </row>
    <row r="11" spans="1:9" x14ac:dyDescent="0.25">
      <c r="A11" s="63">
        <v>1</v>
      </c>
      <c r="B11" s="63"/>
      <c r="C11" s="81">
        <v>50</v>
      </c>
      <c r="E11" s="59" t="s">
        <v>44</v>
      </c>
      <c r="F11" s="59"/>
    </row>
    <row r="12" spans="1:9" x14ac:dyDescent="0.25">
      <c r="A12" s="63">
        <v>1</v>
      </c>
      <c r="B12" s="63"/>
      <c r="C12" s="81">
        <v>50</v>
      </c>
      <c r="E12" s="59"/>
      <c r="F12" s="59"/>
    </row>
    <row r="13" spans="1:9" x14ac:dyDescent="0.25">
      <c r="A13" s="63">
        <v>1</v>
      </c>
      <c r="B13" s="63"/>
      <c r="C13" s="81">
        <v>50</v>
      </c>
      <c r="E13" s="59" t="s">
        <v>45</v>
      </c>
      <c r="F13" s="59"/>
    </row>
    <row r="14" spans="1:9" x14ac:dyDescent="0.25">
      <c r="A14" s="63">
        <v>1</v>
      </c>
      <c r="B14" s="63"/>
      <c r="C14" s="81">
        <v>50</v>
      </c>
      <c r="E14" s="59" t="s">
        <v>46</v>
      </c>
      <c r="F14" s="59"/>
    </row>
    <row r="15" spans="1:9" x14ac:dyDescent="0.25">
      <c r="A15" s="63">
        <v>1</v>
      </c>
      <c r="B15" s="63"/>
      <c r="C15" s="81">
        <v>50</v>
      </c>
      <c r="E15" s="59" t="s">
        <v>47</v>
      </c>
      <c r="F15" s="59"/>
    </row>
    <row r="16" spans="1:9" x14ac:dyDescent="0.25">
      <c r="A16" s="63"/>
      <c r="B16" s="63"/>
      <c r="C16" s="81"/>
      <c r="E16" s="59" t="s">
        <v>48</v>
      </c>
      <c r="F16" s="59"/>
    </row>
    <row r="17" spans="1:6" x14ac:dyDescent="0.25">
      <c r="A17" s="63"/>
      <c r="B17" s="63"/>
      <c r="C17" s="81"/>
      <c r="E17" s="59" t="s">
        <v>49</v>
      </c>
      <c r="F17" s="59"/>
    </row>
    <row r="18" spans="1:6" x14ac:dyDescent="0.25">
      <c r="A18" s="63"/>
      <c r="B18" s="63"/>
      <c r="C18" s="81"/>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406</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350</v>
      </c>
      <c r="D39" s="59" t="s">
        <v>56</v>
      </c>
    </row>
    <row r="40" spans="1:10" x14ac:dyDescent="0.25">
      <c r="A40" s="62">
        <f>SUM(A9:A38)</f>
        <v>7</v>
      </c>
      <c r="B40" s="59" t="s">
        <v>57</v>
      </c>
      <c r="C40" s="59"/>
    </row>
    <row r="41" spans="1:10" x14ac:dyDescent="0.25">
      <c r="A41" s="59"/>
      <c r="B41" s="62">
        <f>C39/A40</f>
        <v>50</v>
      </c>
      <c r="C41" s="59" t="s">
        <v>58</v>
      </c>
    </row>
    <row r="42" spans="1:10" x14ac:dyDescent="0.25">
      <c r="A42" s="59"/>
      <c r="B42" s="59"/>
      <c r="C42" s="59"/>
      <c r="D42" s="63">
        <v>50</v>
      </c>
      <c r="E42" s="59" t="s">
        <v>59</v>
      </c>
    </row>
    <row r="43" spans="1:10" x14ac:dyDescent="0.25">
      <c r="A43" s="59"/>
      <c r="B43" s="59"/>
      <c r="C43" s="59"/>
      <c r="D43" s="65">
        <f>B41/D42</f>
        <v>1</v>
      </c>
      <c r="E43" s="59" t="s">
        <v>60</v>
      </c>
    </row>
    <row r="45" spans="1:10" ht="33" customHeight="1" x14ac:dyDescent="0.25">
      <c r="A45" s="498" t="s">
        <v>215</v>
      </c>
      <c r="B45" s="498"/>
      <c r="C45" s="498"/>
      <c r="D45" s="498"/>
      <c r="E45" s="498"/>
      <c r="F45" s="498"/>
      <c r="G45" s="498"/>
      <c r="H45" s="498"/>
      <c r="I45" s="498"/>
      <c r="J45" s="498"/>
    </row>
    <row r="46" spans="1:10" ht="15.75" x14ac:dyDescent="0.25">
      <c r="A46" s="120"/>
    </row>
  </sheetData>
  <mergeCells count="1">
    <mergeCell ref="A45:J4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812481" r:id="rId4">
          <objectPr defaultSize="0" autoPict="0" r:id="rId5">
            <anchor moveWithCells="1">
              <from>
                <xdr:col>1</xdr:col>
                <xdr:colOff>0</xdr:colOff>
                <xdr:row>46</xdr:row>
                <xdr:rowOff>0</xdr:rowOff>
              </from>
              <to>
                <xdr:col>15</xdr:col>
                <xdr:colOff>257175</xdr:colOff>
                <xdr:row>63</xdr:row>
                <xdr:rowOff>85725</xdr:rowOff>
              </to>
            </anchor>
          </objectPr>
        </oleObject>
      </mc:Choice>
      <mc:Fallback>
        <oleObject progId="Word.Document.12" shapeId="1812481" r:id="rId4"/>
      </mc:Fallback>
    </mc:AlternateContent>
  </oleObjec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opLeftCell="A46" zoomScale="85" zoomScaleNormal="85" workbookViewId="0">
      <selection activeCell="L42" sqref="L42"/>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17.100000000000001</v>
      </c>
      <c r="C2" s="59" t="s">
        <v>34</v>
      </c>
      <c r="D2" s="283" t="s">
        <v>666</v>
      </c>
    </row>
    <row r="3" spans="1:9" x14ac:dyDescent="0.25">
      <c r="A3" s="59"/>
      <c r="B3" s="63" t="s">
        <v>73</v>
      </c>
      <c r="C3" s="59" t="s">
        <v>36</v>
      </c>
      <c r="D3" s="283" t="s">
        <v>517</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62"/>
      <c r="B8" s="63" t="s">
        <v>41</v>
      </c>
      <c r="C8" s="63" t="s">
        <v>23</v>
      </c>
    </row>
    <row r="9" spans="1:9" x14ac:dyDescent="0.25">
      <c r="A9" s="30">
        <v>1</v>
      </c>
      <c r="B9" s="30"/>
      <c r="C9" s="30">
        <v>250</v>
      </c>
      <c r="E9" s="59" t="s">
        <v>42</v>
      </c>
      <c r="F9" s="59"/>
    </row>
    <row r="10" spans="1:9" x14ac:dyDescent="0.25">
      <c r="A10" s="30">
        <v>1</v>
      </c>
      <c r="B10" s="30"/>
      <c r="C10" s="30">
        <v>250</v>
      </c>
      <c r="E10" s="59" t="s">
        <v>43</v>
      </c>
      <c r="F10" s="59"/>
    </row>
    <row r="11" spans="1:9" x14ac:dyDescent="0.25">
      <c r="A11" s="30">
        <v>1</v>
      </c>
      <c r="B11" s="30"/>
      <c r="C11" s="30">
        <v>250</v>
      </c>
      <c r="E11" s="59" t="s">
        <v>44</v>
      </c>
      <c r="F11" s="59"/>
    </row>
    <row r="12" spans="1:9" x14ac:dyDescent="0.25">
      <c r="A12" s="30">
        <v>1</v>
      </c>
      <c r="B12" s="30"/>
      <c r="C12" s="30">
        <v>250</v>
      </c>
      <c r="E12" s="59"/>
      <c r="F12" s="59"/>
    </row>
    <row r="13" spans="1:9" x14ac:dyDescent="0.25">
      <c r="A13" s="30">
        <v>1</v>
      </c>
      <c r="B13" s="30"/>
      <c r="C13" s="30">
        <v>250</v>
      </c>
      <c r="E13" s="59" t="s">
        <v>45</v>
      </c>
      <c r="F13" s="59"/>
    </row>
    <row r="14" spans="1:9" x14ac:dyDescent="0.25">
      <c r="A14" s="30">
        <v>1</v>
      </c>
      <c r="B14" s="30"/>
      <c r="C14" s="30">
        <v>250</v>
      </c>
      <c r="E14" s="59" t="s">
        <v>46</v>
      </c>
      <c r="F14" s="59"/>
    </row>
    <row r="15" spans="1:9" x14ac:dyDescent="0.25">
      <c r="A15" s="30">
        <v>1</v>
      </c>
      <c r="B15" s="30"/>
      <c r="C15" s="30">
        <v>250</v>
      </c>
      <c r="E15" s="59" t="s">
        <v>47</v>
      </c>
      <c r="F15" s="59"/>
    </row>
    <row r="16" spans="1:9" x14ac:dyDescent="0.25">
      <c r="A16" s="30">
        <v>1</v>
      </c>
      <c r="B16" s="30"/>
      <c r="C16" s="30">
        <v>250</v>
      </c>
      <c r="E16" s="59" t="s">
        <v>48</v>
      </c>
      <c r="F16" s="59"/>
    </row>
    <row r="17" spans="1:6" x14ac:dyDescent="0.25">
      <c r="A17" s="30">
        <v>1</v>
      </c>
      <c r="B17" s="30"/>
      <c r="C17" s="30">
        <v>250</v>
      </c>
      <c r="E17" s="59" t="s">
        <v>49</v>
      </c>
      <c r="F17" s="59"/>
    </row>
    <row r="18" spans="1:6" x14ac:dyDescent="0.25">
      <c r="A18" s="30">
        <v>1</v>
      </c>
      <c r="B18" s="56"/>
      <c r="C18" s="30">
        <v>250</v>
      </c>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406</v>
      </c>
    </row>
    <row r="23" spans="1:6" x14ac:dyDescent="0.25">
      <c r="A23" s="63"/>
      <c r="B23" s="63"/>
      <c r="C23" s="81"/>
      <c r="E23" s="59"/>
    </row>
    <row r="24" spans="1:6" x14ac:dyDescent="0.25">
      <c r="A24" s="63"/>
      <c r="B24" s="63"/>
      <c r="C24" s="81"/>
    </row>
    <row r="25" spans="1:6" x14ac:dyDescent="0.25">
      <c r="A25" s="63"/>
      <c r="B25" s="63"/>
      <c r="C25" s="81"/>
    </row>
    <row r="26" spans="1:6" x14ac:dyDescent="0.25">
      <c r="A26" s="63"/>
      <c r="B26" s="63"/>
      <c r="C26" s="34"/>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2500</v>
      </c>
      <c r="D39" s="59" t="s">
        <v>56</v>
      </c>
    </row>
    <row r="40" spans="1:10" x14ac:dyDescent="0.25">
      <c r="A40" s="62">
        <f>SUM(A9:A38)</f>
        <v>10</v>
      </c>
      <c r="B40" s="59" t="s">
        <v>57</v>
      </c>
      <c r="C40" s="59"/>
    </row>
    <row r="41" spans="1:10" x14ac:dyDescent="0.25">
      <c r="A41" s="59"/>
      <c r="B41" s="62">
        <f>C39/A40</f>
        <v>250</v>
      </c>
      <c r="C41" s="59" t="s">
        <v>58</v>
      </c>
    </row>
    <row r="42" spans="1:10" x14ac:dyDescent="0.25">
      <c r="A42" s="59"/>
      <c r="B42" s="59"/>
      <c r="C42" s="59"/>
      <c r="D42" s="63">
        <v>250</v>
      </c>
      <c r="E42" s="59" t="s">
        <v>59</v>
      </c>
    </row>
    <row r="43" spans="1:10" x14ac:dyDescent="0.25">
      <c r="A43" s="59"/>
      <c r="B43" s="59"/>
      <c r="C43" s="59"/>
      <c r="D43" s="65">
        <f>B41/D42</f>
        <v>1</v>
      </c>
      <c r="E43" s="59" t="s">
        <v>60</v>
      </c>
    </row>
    <row r="45" spans="1:10" ht="33" customHeight="1" x14ac:dyDescent="0.25">
      <c r="A45" s="498" t="s">
        <v>215</v>
      </c>
      <c r="B45" s="498"/>
      <c r="C45" s="498"/>
      <c r="D45" s="498"/>
      <c r="E45" s="498"/>
      <c r="F45" s="498"/>
      <c r="G45" s="498"/>
      <c r="H45" s="498"/>
      <c r="I45" s="498"/>
      <c r="J45" s="498"/>
    </row>
    <row r="46" spans="1:10" ht="15.75" x14ac:dyDescent="0.25">
      <c r="A46" s="120"/>
    </row>
  </sheetData>
  <mergeCells count="1">
    <mergeCell ref="A45:J45"/>
  </mergeCells>
  <pageMargins left="0.7" right="0.7" top="0.75" bottom="0.75" header="0.3" footer="0.3"/>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J46"/>
  <sheetViews>
    <sheetView topLeftCell="A7" workbookViewId="0">
      <selection activeCell="K23" sqref="K23"/>
    </sheetView>
  </sheetViews>
  <sheetFormatPr defaultColWidth="9.140625" defaultRowHeight="15" x14ac:dyDescent="0.25"/>
  <cols>
    <col min="1" max="2" width="9.140625" style="57"/>
    <col min="3" max="3" width="11" style="57" customWidth="1"/>
    <col min="4" max="16384" width="9.140625" style="57"/>
  </cols>
  <sheetData>
    <row r="1" spans="1:10" ht="21" x14ac:dyDescent="0.35">
      <c r="A1" s="61" t="s">
        <v>480</v>
      </c>
      <c r="B1" s="59"/>
      <c r="C1" s="59"/>
    </row>
    <row r="2" spans="1:10" x14ac:dyDescent="0.25">
      <c r="A2" s="59"/>
      <c r="B2" s="63">
        <v>17.100000000000001</v>
      </c>
      <c r="C2" s="59" t="s">
        <v>34</v>
      </c>
      <c r="D2" s="187" t="s">
        <v>478</v>
      </c>
    </row>
    <row r="3" spans="1:10" x14ac:dyDescent="0.25">
      <c r="A3" s="59"/>
      <c r="B3" s="63" t="s">
        <v>414</v>
      </c>
      <c r="C3" s="59" t="s">
        <v>36</v>
      </c>
      <c r="D3" s="187" t="s">
        <v>427</v>
      </c>
    </row>
    <row r="4" spans="1:10" x14ac:dyDescent="0.25">
      <c r="A4" s="59"/>
      <c r="B4" s="36" t="s">
        <v>37</v>
      </c>
      <c r="C4" s="59"/>
      <c r="D4" s="37" t="s">
        <v>479</v>
      </c>
      <c r="E4" s="64"/>
      <c r="F4" s="64"/>
      <c r="G4" s="64"/>
      <c r="H4" s="64"/>
      <c r="I4" s="64"/>
    </row>
    <row r="5" spans="1:10" x14ac:dyDescent="0.25">
      <c r="A5" s="59"/>
      <c r="B5" s="39" t="s">
        <v>86</v>
      </c>
      <c r="C5" s="59"/>
      <c r="J5" s="71"/>
    </row>
    <row r="6" spans="1:10" x14ac:dyDescent="0.25">
      <c r="A6" s="59"/>
      <c r="B6" s="59"/>
      <c r="C6" s="59"/>
      <c r="F6" s="37" t="s">
        <v>39</v>
      </c>
      <c r="G6" s="37"/>
      <c r="H6" s="37" t="s">
        <v>481</v>
      </c>
      <c r="I6" s="37"/>
    </row>
    <row r="7" spans="1:10" ht="26.25" x14ac:dyDescent="0.25">
      <c r="A7" s="58" t="s">
        <v>31</v>
      </c>
      <c r="B7" s="58" t="s">
        <v>30</v>
      </c>
      <c r="C7" s="58" t="s">
        <v>32</v>
      </c>
      <c r="J7" s="70"/>
    </row>
    <row r="8" spans="1:10" x14ac:dyDescent="0.25">
      <c r="A8" s="59"/>
      <c r="B8" s="60" t="s">
        <v>41</v>
      </c>
      <c r="C8" s="60" t="s">
        <v>23</v>
      </c>
    </row>
    <row r="9" spans="1:10" x14ac:dyDescent="0.25">
      <c r="A9" s="63">
        <v>1</v>
      </c>
      <c r="B9" s="63">
        <v>1</v>
      </c>
      <c r="C9" s="81">
        <v>16</v>
      </c>
      <c r="E9" s="59" t="s">
        <v>42</v>
      </c>
      <c r="F9" s="59"/>
    </row>
    <row r="10" spans="1:10" x14ac:dyDescent="0.25">
      <c r="A10" s="63">
        <v>1</v>
      </c>
      <c r="B10" s="63">
        <v>2</v>
      </c>
      <c r="C10" s="81">
        <v>15</v>
      </c>
      <c r="E10" s="59" t="s">
        <v>43</v>
      </c>
      <c r="F10" s="59"/>
    </row>
    <row r="11" spans="1:10" x14ac:dyDescent="0.25">
      <c r="A11" s="63">
        <v>1</v>
      </c>
      <c r="B11" s="63">
        <v>3</v>
      </c>
      <c r="C11" s="81">
        <v>17</v>
      </c>
      <c r="E11" s="59" t="s">
        <v>44</v>
      </c>
      <c r="F11" s="59"/>
    </row>
    <row r="12" spans="1:10" x14ac:dyDescent="0.25">
      <c r="A12" s="63">
        <v>1</v>
      </c>
      <c r="B12" s="63">
        <v>4</v>
      </c>
      <c r="C12" s="81">
        <v>14</v>
      </c>
      <c r="E12" s="59"/>
      <c r="F12" s="59"/>
    </row>
    <row r="13" spans="1:10" x14ac:dyDescent="0.25">
      <c r="A13" s="63">
        <v>1</v>
      </c>
      <c r="B13" s="63">
        <v>5</v>
      </c>
      <c r="C13" s="81">
        <v>12</v>
      </c>
      <c r="E13" s="59" t="s">
        <v>45</v>
      </c>
      <c r="F13" s="59"/>
    </row>
    <row r="14" spans="1:10" x14ac:dyDescent="0.25">
      <c r="A14" s="63">
        <v>1</v>
      </c>
      <c r="B14" s="63">
        <v>6</v>
      </c>
      <c r="C14" s="81">
        <v>11</v>
      </c>
      <c r="E14" s="59" t="s">
        <v>46</v>
      </c>
      <c r="F14" s="59"/>
    </row>
    <row r="15" spans="1:10" x14ac:dyDescent="0.25">
      <c r="A15" s="63">
        <v>1</v>
      </c>
      <c r="B15" s="63">
        <v>7</v>
      </c>
      <c r="C15" s="81">
        <v>13</v>
      </c>
      <c r="E15" s="59" t="s">
        <v>47</v>
      </c>
      <c r="F15" s="59"/>
    </row>
    <row r="16" spans="1:10" x14ac:dyDescent="0.25">
      <c r="A16" s="63">
        <v>1</v>
      </c>
      <c r="B16" s="63">
        <v>8</v>
      </c>
      <c r="C16" s="81">
        <v>13</v>
      </c>
      <c r="E16" s="59" t="s">
        <v>48</v>
      </c>
      <c r="F16" s="59"/>
    </row>
    <row r="17" spans="1:6" x14ac:dyDescent="0.25">
      <c r="A17" s="63">
        <v>1</v>
      </c>
      <c r="B17" s="63">
        <v>9</v>
      </c>
      <c r="C17" s="81">
        <v>11</v>
      </c>
      <c r="E17" s="59" t="s">
        <v>49</v>
      </c>
      <c r="F17" s="59"/>
    </row>
    <row r="18" spans="1:6" x14ac:dyDescent="0.25">
      <c r="A18" s="63">
        <v>1</v>
      </c>
      <c r="B18" s="63">
        <v>10</v>
      </c>
      <c r="C18" s="81">
        <v>14</v>
      </c>
      <c r="E18" s="59" t="s">
        <v>50</v>
      </c>
      <c r="F18" s="59"/>
    </row>
    <row r="19" spans="1:6" x14ac:dyDescent="0.25">
      <c r="A19" s="63">
        <v>1</v>
      </c>
      <c r="B19" s="63">
        <v>11</v>
      </c>
      <c r="C19" s="81">
        <v>13</v>
      </c>
      <c r="E19" s="59" t="s">
        <v>51</v>
      </c>
      <c r="F19" s="59"/>
    </row>
    <row r="20" spans="1:6" x14ac:dyDescent="0.25">
      <c r="A20" s="63">
        <v>1</v>
      </c>
      <c r="B20" s="63">
        <v>12</v>
      </c>
      <c r="C20" s="81">
        <v>12</v>
      </c>
      <c r="E20" s="59" t="s">
        <v>52</v>
      </c>
    </row>
    <row r="21" spans="1:6" x14ac:dyDescent="0.25">
      <c r="A21" s="63">
        <v>1</v>
      </c>
      <c r="B21" s="63">
        <v>13</v>
      </c>
      <c r="C21" s="81">
        <v>0</v>
      </c>
      <c r="E21" s="59" t="s">
        <v>53</v>
      </c>
    </row>
    <row r="22" spans="1:6" x14ac:dyDescent="0.25">
      <c r="A22" s="63">
        <v>1</v>
      </c>
      <c r="B22" s="63">
        <v>14</v>
      </c>
      <c r="C22" s="81">
        <v>11</v>
      </c>
    </row>
    <row r="23" spans="1:6" x14ac:dyDescent="0.25">
      <c r="A23" s="63"/>
      <c r="B23" s="63"/>
      <c r="C23" s="81"/>
      <c r="E23" s="59" t="s">
        <v>54</v>
      </c>
    </row>
    <row r="24" spans="1:6" x14ac:dyDescent="0.25">
      <c r="A24" s="63"/>
      <c r="B24" s="63"/>
      <c r="C24" s="81"/>
      <c r="E24" s="59" t="s">
        <v>394</v>
      </c>
    </row>
    <row r="25" spans="1:6" x14ac:dyDescent="0.25">
      <c r="A25" s="63"/>
      <c r="B25" s="63"/>
      <c r="C25" s="81"/>
    </row>
    <row r="26" spans="1:6" x14ac:dyDescent="0.25">
      <c r="A26" s="63"/>
      <c r="B26" s="63"/>
      <c r="C26" s="67"/>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9" x14ac:dyDescent="0.25">
      <c r="A33" s="63"/>
      <c r="B33" s="63"/>
      <c r="C33" s="67"/>
    </row>
    <row r="34" spans="1:9" x14ac:dyDescent="0.25">
      <c r="A34" s="63"/>
      <c r="B34" s="63"/>
      <c r="C34" s="67"/>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8"/>
    </row>
    <row r="39" spans="1:9" x14ac:dyDescent="0.25">
      <c r="A39" s="59"/>
      <c r="B39" s="62"/>
      <c r="C39" s="62">
        <f>SUM(C9:C38)</f>
        <v>172</v>
      </c>
      <c r="D39" s="59" t="s">
        <v>56</v>
      </c>
    </row>
    <row r="40" spans="1:9" x14ac:dyDescent="0.25">
      <c r="A40" s="62">
        <f>SUM(A9:A38)</f>
        <v>14</v>
      </c>
      <c r="B40" s="59" t="s">
        <v>57</v>
      </c>
      <c r="C40" s="59"/>
    </row>
    <row r="41" spans="1:9" x14ac:dyDescent="0.25">
      <c r="A41" s="59"/>
      <c r="B41" s="62">
        <f>C39/A40</f>
        <v>12.285714285714286</v>
      </c>
      <c r="C41" s="59" t="s">
        <v>58</v>
      </c>
    </row>
    <row r="42" spans="1:9" x14ac:dyDescent="0.25">
      <c r="A42" s="59"/>
      <c r="B42" s="59"/>
      <c r="C42" s="59"/>
      <c r="D42" s="63">
        <v>20</v>
      </c>
      <c r="E42" s="59" t="s">
        <v>59</v>
      </c>
    </row>
    <row r="43" spans="1:9" x14ac:dyDescent="0.25">
      <c r="A43" s="59"/>
      <c r="B43" s="59"/>
      <c r="C43" s="59"/>
      <c r="D43" s="65">
        <f>B41/D42</f>
        <v>0.61428571428571432</v>
      </c>
      <c r="E43" s="59" t="s">
        <v>60</v>
      </c>
    </row>
    <row r="46" spans="1:9" ht="35.25" customHeight="1" x14ac:dyDescent="0.25">
      <c r="A46" s="494" t="s">
        <v>215</v>
      </c>
      <c r="B46" s="494"/>
      <c r="C46" s="494"/>
      <c r="D46" s="494"/>
      <c r="E46" s="494"/>
      <c r="F46" s="494"/>
      <c r="G46" s="494"/>
      <c r="H46" s="494"/>
      <c r="I46" s="494"/>
    </row>
  </sheetData>
  <mergeCells count="1">
    <mergeCell ref="A46:I4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71"/>
  <sheetViews>
    <sheetView topLeftCell="A43" workbookViewId="0">
      <selection activeCell="I25" sqref="I25"/>
    </sheetView>
  </sheetViews>
  <sheetFormatPr defaultRowHeight="15" x14ac:dyDescent="0.25"/>
  <sheetData>
    <row r="1" spans="1:10" ht="21" x14ac:dyDescent="0.35">
      <c r="A1" s="61" t="s">
        <v>71</v>
      </c>
      <c r="B1" s="59"/>
      <c r="C1" s="59"/>
      <c r="D1" s="57"/>
      <c r="E1" s="57"/>
      <c r="F1" s="57"/>
      <c r="G1" s="57"/>
      <c r="H1" s="57"/>
      <c r="I1" s="57"/>
      <c r="J1" s="57"/>
    </row>
    <row r="2" spans="1:10" x14ac:dyDescent="0.25">
      <c r="A2" s="59"/>
      <c r="B2" s="63">
        <v>2.1</v>
      </c>
      <c r="C2" s="59" t="s">
        <v>34</v>
      </c>
      <c r="D2" s="57"/>
      <c r="E2" s="57"/>
      <c r="F2" s="57"/>
      <c r="G2" s="57"/>
      <c r="H2" s="57"/>
      <c r="I2" s="57"/>
      <c r="J2" s="57"/>
    </row>
    <row r="3" spans="1:10" ht="15" customHeight="1" x14ac:dyDescent="0.25">
      <c r="A3" s="59"/>
      <c r="B3" s="63" t="s">
        <v>73</v>
      </c>
      <c r="C3" s="59" t="s">
        <v>36</v>
      </c>
      <c r="D3" s="57"/>
      <c r="E3" s="57"/>
      <c r="F3" s="57"/>
      <c r="G3" s="57"/>
      <c r="H3" s="57"/>
      <c r="I3" s="57"/>
      <c r="J3" s="57"/>
    </row>
    <row r="4" spans="1:10" ht="15" customHeight="1" x14ac:dyDescent="0.25">
      <c r="A4" s="59"/>
      <c r="B4" s="36" t="s">
        <v>37</v>
      </c>
      <c r="C4" s="59"/>
      <c r="D4" s="37" t="s">
        <v>74</v>
      </c>
      <c r="E4" s="64"/>
      <c r="F4" s="64"/>
      <c r="G4" s="64"/>
      <c r="H4" s="64"/>
      <c r="I4" s="64"/>
      <c r="J4" s="64"/>
    </row>
    <row r="5" spans="1:10" ht="15" customHeight="1" x14ac:dyDescent="0.25">
      <c r="A5" s="59"/>
      <c r="B5" s="39"/>
      <c r="C5" s="59"/>
      <c r="D5" s="57"/>
      <c r="E5" s="57"/>
      <c r="F5" s="57"/>
      <c r="G5" s="57"/>
      <c r="H5" s="57"/>
      <c r="I5" s="57"/>
      <c r="J5" s="57"/>
    </row>
    <row r="6" spans="1:10" ht="15" customHeight="1" x14ac:dyDescent="0.25">
      <c r="A6" s="59"/>
      <c r="B6" s="59"/>
      <c r="C6" s="59"/>
      <c r="D6" s="57"/>
      <c r="E6" s="57"/>
      <c r="F6" s="37" t="s">
        <v>39</v>
      </c>
      <c r="G6" s="37"/>
      <c r="H6" s="37" t="s">
        <v>75</v>
      </c>
      <c r="I6" s="37"/>
      <c r="J6" s="37"/>
    </row>
    <row r="7" spans="1:10" ht="15" customHeight="1" x14ac:dyDescent="0.25">
      <c r="A7" s="58" t="s">
        <v>31</v>
      </c>
      <c r="B7" s="58" t="s">
        <v>30</v>
      </c>
      <c r="C7" s="58" t="s">
        <v>32</v>
      </c>
      <c r="D7" s="57"/>
      <c r="E7" s="57"/>
      <c r="F7" s="57"/>
      <c r="G7" s="57"/>
      <c r="H7" s="57"/>
      <c r="I7" s="57"/>
      <c r="J7" s="57"/>
    </row>
    <row r="8" spans="1:10" s="57" customFormat="1" ht="15" customHeight="1" x14ac:dyDescent="0.25">
      <c r="A8" s="59"/>
      <c r="B8" s="60" t="s">
        <v>41</v>
      </c>
      <c r="C8" s="60" t="s">
        <v>23</v>
      </c>
    </row>
    <row r="9" spans="1:10" x14ac:dyDescent="0.25">
      <c r="A9" s="63"/>
      <c r="B9" s="63">
        <v>1</v>
      </c>
      <c r="C9" s="66">
        <v>63</v>
      </c>
      <c r="D9" s="57"/>
      <c r="E9" s="59" t="s">
        <v>42</v>
      </c>
      <c r="F9" s="59"/>
      <c r="G9" s="57"/>
      <c r="H9" s="57"/>
      <c r="I9" s="57"/>
      <c r="J9" s="57"/>
    </row>
    <row r="10" spans="1:10" s="57" customFormat="1" x14ac:dyDescent="0.25">
      <c r="A10" s="63"/>
      <c r="B10" s="63">
        <v>2</v>
      </c>
      <c r="C10" s="66">
        <v>62</v>
      </c>
      <c r="E10" s="59" t="s">
        <v>43</v>
      </c>
      <c r="F10" s="59"/>
    </row>
    <row r="11" spans="1:10" x14ac:dyDescent="0.25">
      <c r="A11" s="63"/>
      <c r="B11" s="63">
        <v>3</v>
      </c>
      <c r="C11" s="66">
        <v>61</v>
      </c>
      <c r="D11" s="57"/>
      <c r="E11" s="59" t="s">
        <v>44</v>
      </c>
      <c r="F11" s="59"/>
      <c r="G11" s="57"/>
      <c r="H11" s="57"/>
      <c r="I11" s="57"/>
      <c r="J11" s="57"/>
    </row>
    <row r="12" spans="1:10" s="57" customFormat="1" x14ac:dyDescent="0.25">
      <c r="A12" s="63"/>
      <c r="B12" s="63">
        <v>4</v>
      </c>
      <c r="C12" s="66">
        <v>65</v>
      </c>
      <c r="E12" s="59"/>
      <c r="F12" s="59"/>
    </row>
    <row r="13" spans="1:10" x14ac:dyDescent="0.25">
      <c r="A13" s="63"/>
      <c r="B13" s="63">
        <v>5</v>
      </c>
      <c r="C13" s="66">
        <v>65</v>
      </c>
      <c r="D13" s="57"/>
      <c r="E13" s="59" t="s">
        <v>45</v>
      </c>
      <c r="F13" s="59"/>
      <c r="G13" s="57"/>
      <c r="H13" s="57"/>
      <c r="I13" s="57"/>
      <c r="J13" s="57"/>
    </row>
    <row r="14" spans="1:10" s="57" customFormat="1" x14ac:dyDescent="0.25">
      <c r="A14" s="63"/>
      <c r="B14" s="63">
        <v>6</v>
      </c>
      <c r="C14" s="66">
        <v>67</v>
      </c>
      <c r="E14" s="59" t="s">
        <v>46</v>
      </c>
      <c r="F14" s="59"/>
    </row>
    <row r="15" spans="1:10" x14ac:dyDescent="0.25">
      <c r="A15" s="63"/>
      <c r="B15" s="63">
        <v>7</v>
      </c>
      <c r="C15" s="66">
        <v>64</v>
      </c>
      <c r="D15" s="57"/>
      <c r="E15" s="59" t="s">
        <v>47</v>
      </c>
      <c r="F15" s="59"/>
      <c r="G15" s="57"/>
      <c r="H15" s="57"/>
      <c r="I15" s="57"/>
      <c r="J15" s="57"/>
    </row>
    <row r="16" spans="1:10" x14ac:dyDescent="0.25">
      <c r="A16" s="63"/>
      <c r="B16" s="63">
        <v>8</v>
      </c>
      <c r="C16" s="66">
        <v>71</v>
      </c>
      <c r="D16" s="57"/>
      <c r="E16" s="59" t="s">
        <v>48</v>
      </c>
      <c r="F16" s="59"/>
      <c r="G16" s="57"/>
      <c r="H16" s="57"/>
      <c r="I16" s="57"/>
      <c r="J16" s="57"/>
    </row>
    <row r="17" spans="1:10" x14ac:dyDescent="0.25">
      <c r="A17" s="63"/>
      <c r="B17" s="63">
        <v>9</v>
      </c>
      <c r="C17" s="66">
        <v>66</v>
      </c>
      <c r="D17" s="57"/>
      <c r="E17" s="59" t="s">
        <v>49</v>
      </c>
      <c r="F17" s="59"/>
      <c r="G17" s="57"/>
      <c r="H17" s="57"/>
      <c r="I17" s="57"/>
      <c r="J17" s="57"/>
    </row>
    <row r="18" spans="1:10" x14ac:dyDescent="0.25">
      <c r="A18" s="63"/>
      <c r="B18" s="63">
        <v>10</v>
      </c>
      <c r="C18" s="66">
        <v>66</v>
      </c>
      <c r="D18" s="57"/>
      <c r="E18" s="59" t="s">
        <v>50</v>
      </c>
      <c r="F18" s="59"/>
      <c r="G18" s="57"/>
      <c r="H18" s="57"/>
      <c r="I18" s="57"/>
      <c r="J18" s="57"/>
    </row>
    <row r="19" spans="1:10" x14ac:dyDescent="0.25">
      <c r="A19" s="63"/>
      <c r="B19" s="63">
        <v>11</v>
      </c>
      <c r="C19" s="66">
        <v>65</v>
      </c>
      <c r="D19" s="57"/>
      <c r="E19" s="59" t="s">
        <v>51</v>
      </c>
      <c r="F19" s="59"/>
      <c r="G19" s="57"/>
      <c r="H19" s="57"/>
      <c r="I19" s="57"/>
      <c r="J19" s="57"/>
    </row>
    <row r="20" spans="1:10" x14ac:dyDescent="0.25">
      <c r="A20" s="63"/>
      <c r="B20" s="63">
        <v>12</v>
      </c>
      <c r="C20" s="66">
        <v>64</v>
      </c>
      <c r="D20" s="57"/>
      <c r="E20" s="59" t="s">
        <v>52</v>
      </c>
      <c r="F20" s="57"/>
      <c r="G20" s="57"/>
      <c r="H20" s="57"/>
      <c r="I20" s="57"/>
      <c r="J20" s="57"/>
    </row>
    <row r="21" spans="1:10" x14ac:dyDescent="0.25">
      <c r="A21" s="63"/>
      <c r="B21" s="63">
        <v>13</v>
      </c>
      <c r="C21" s="66">
        <v>61</v>
      </c>
      <c r="D21" s="57"/>
      <c r="E21" s="59" t="s">
        <v>53</v>
      </c>
      <c r="F21" s="57"/>
      <c r="G21" s="57"/>
      <c r="H21" s="57"/>
      <c r="I21" s="57"/>
      <c r="J21" s="57"/>
    </row>
    <row r="22" spans="1:10" x14ac:dyDescent="0.25">
      <c r="A22" s="63"/>
      <c r="B22" s="63">
        <v>14</v>
      </c>
      <c r="C22" s="66">
        <v>70</v>
      </c>
      <c r="D22" s="57"/>
      <c r="E22" s="59" t="s">
        <v>410</v>
      </c>
      <c r="F22" s="57"/>
      <c r="G22" s="57"/>
      <c r="H22" s="57"/>
      <c r="I22" s="57"/>
      <c r="J22" s="57"/>
    </row>
    <row r="23" spans="1:10" x14ac:dyDescent="0.25">
      <c r="A23" s="63"/>
      <c r="B23" s="63">
        <v>15</v>
      </c>
      <c r="C23" s="66">
        <v>64</v>
      </c>
      <c r="D23" s="57"/>
      <c r="E23" s="59"/>
      <c r="F23" s="57"/>
      <c r="G23" s="57"/>
      <c r="H23" s="57"/>
      <c r="I23" s="57"/>
      <c r="J23" s="57"/>
    </row>
    <row r="24" spans="1:10" x14ac:dyDescent="0.25">
      <c r="A24" s="63"/>
      <c r="B24" s="63">
        <v>16</v>
      </c>
      <c r="C24" s="66">
        <v>68</v>
      </c>
      <c r="D24" s="57"/>
      <c r="F24" s="57"/>
      <c r="G24" s="57"/>
      <c r="H24" s="57"/>
      <c r="I24" s="57"/>
      <c r="J24" s="57"/>
    </row>
    <row r="25" spans="1:10" x14ac:dyDescent="0.25">
      <c r="A25" s="63"/>
      <c r="B25" s="63">
        <v>17</v>
      </c>
      <c r="C25" s="66">
        <v>70</v>
      </c>
      <c r="D25" s="57"/>
      <c r="E25" s="57"/>
      <c r="F25" s="57"/>
      <c r="G25" s="57"/>
      <c r="H25" s="57"/>
      <c r="I25" s="57"/>
      <c r="J25" s="57"/>
    </row>
    <row r="26" spans="1:10" x14ac:dyDescent="0.25">
      <c r="A26" s="63"/>
      <c r="B26" s="63">
        <v>18</v>
      </c>
      <c r="C26" s="66">
        <v>69</v>
      </c>
      <c r="D26" s="57"/>
      <c r="E26" s="57"/>
      <c r="F26" s="57"/>
      <c r="G26" s="57"/>
      <c r="H26" s="57"/>
      <c r="I26" s="57"/>
      <c r="J26" s="57"/>
    </row>
    <row r="27" spans="1:10" ht="15.75" x14ac:dyDescent="0.25">
      <c r="A27" s="63"/>
      <c r="B27" s="63">
        <v>19</v>
      </c>
      <c r="C27" s="66">
        <v>74</v>
      </c>
      <c r="D27" s="57"/>
      <c r="E27" s="42"/>
      <c r="F27" s="57"/>
      <c r="G27" s="57"/>
      <c r="H27" s="57"/>
      <c r="I27" s="57"/>
      <c r="J27" s="57"/>
    </row>
    <row r="28" spans="1:10" ht="15.75" x14ac:dyDescent="0.25">
      <c r="A28" s="63"/>
      <c r="B28" s="63">
        <v>20</v>
      </c>
      <c r="C28" s="66">
        <v>69</v>
      </c>
      <c r="D28" s="57"/>
      <c r="E28" s="42"/>
      <c r="F28" s="57"/>
      <c r="G28" s="57"/>
      <c r="H28" s="57"/>
      <c r="I28" s="57"/>
      <c r="J28" s="57"/>
    </row>
    <row r="29" spans="1:10" ht="15.75" x14ac:dyDescent="0.25">
      <c r="A29" s="63"/>
      <c r="B29" s="63"/>
      <c r="C29" s="30"/>
      <c r="D29" s="57"/>
      <c r="E29" s="42"/>
      <c r="F29" s="57"/>
      <c r="G29" s="57"/>
      <c r="H29" s="57"/>
      <c r="I29" s="57"/>
      <c r="J29" s="57"/>
    </row>
    <row r="30" spans="1:10" ht="15.75" x14ac:dyDescent="0.25">
      <c r="A30" s="63"/>
      <c r="B30" s="63"/>
      <c r="C30" s="30"/>
      <c r="D30" s="57"/>
      <c r="E30" s="42"/>
      <c r="F30" s="57"/>
      <c r="G30" s="57"/>
      <c r="H30" s="57"/>
      <c r="I30" s="57"/>
      <c r="J30" s="57"/>
    </row>
    <row r="31" spans="1:10" ht="15.75" x14ac:dyDescent="0.25">
      <c r="A31" s="63"/>
      <c r="B31" s="63"/>
      <c r="C31" s="30"/>
      <c r="D31" s="57"/>
      <c r="E31" s="42"/>
      <c r="F31" s="57"/>
      <c r="G31" s="57"/>
      <c r="H31" s="57"/>
      <c r="I31" s="57"/>
      <c r="J31" s="57"/>
    </row>
    <row r="32" spans="1:10" x14ac:dyDescent="0.25">
      <c r="A32" s="63"/>
      <c r="B32" s="63"/>
      <c r="C32" s="67"/>
      <c r="D32" s="57"/>
      <c r="E32" s="57"/>
      <c r="F32" s="57"/>
      <c r="G32" s="57"/>
      <c r="H32" s="57"/>
      <c r="I32" s="57"/>
      <c r="J32" s="57"/>
    </row>
    <row r="33" spans="1:10" x14ac:dyDescent="0.25">
      <c r="A33" s="63"/>
      <c r="B33" s="63"/>
      <c r="C33" s="67"/>
      <c r="D33" s="57"/>
      <c r="E33" s="57"/>
      <c r="F33" s="57"/>
      <c r="G33" s="57"/>
      <c r="H33" s="57"/>
      <c r="I33" s="57"/>
      <c r="J33" s="57"/>
    </row>
    <row r="34" spans="1:10" x14ac:dyDescent="0.25">
      <c r="A34" s="63"/>
      <c r="B34" s="63"/>
      <c r="C34" s="67"/>
      <c r="D34" s="57"/>
      <c r="E34" s="189"/>
      <c r="F34" s="57"/>
      <c r="G34" s="57"/>
      <c r="H34" s="57"/>
      <c r="I34" s="57"/>
      <c r="J34" s="57"/>
    </row>
    <row r="35" spans="1:10" x14ac:dyDescent="0.25">
      <c r="A35" s="63"/>
      <c r="B35" s="63"/>
      <c r="C35" s="67"/>
      <c r="D35" s="57"/>
      <c r="E35" s="57"/>
      <c r="F35" s="57"/>
      <c r="G35" s="57"/>
      <c r="H35" s="57"/>
      <c r="I35" s="57"/>
      <c r="J35" s="57"/>
    </row>
    <row r="36" spans="1:10" x14ac:dyDescent="0.25">
      <c r="A36" s="63"/>
      <c r="B36" s="63"/>
      <c r="C36" s="67"/>
      <c r="D36" s="57"/>
      <c r="E36" s="57"/>
      <c r="F36" s="57"/>
      <c r="G36" s="57"/>
      <c r="H36" s="57"/>
      <c r="I36" s="57"/>
      <c r="J36" s="57"/>
    </row>
    <row r="37" spans="1:10" x14ac:dyDescent="0.25">
      <c r="A37" s="63"/>
      <c r="B37" s="63"/>
      <c r="C37" s="68"/>
      <c r="D37" s="57"/>
      <c r="E37" s="57"/>
      <c r="F37" s="57"/>
      <c r="G37" s="57"/>
      <c r="H37" s="57"/>
      <c r="I37" s="57"/>
      <c r="J37" s="57"/>
    </row>
    <row r="38" spans="1:10" x14ac:dyDescent="0.25">
      <c r="A38" s="63"/>
      <c r="B38" s="63"/>
      <c r="C38" s="63"/>
      <c r="D38" s="57"/>
      <c r="E38" s="57"/>
      <c r="F38" s="57"/>
      <c r="G38" s="57"/>
      <c r="H38" s="57"/>
      <c r="I38" s="57"/>
      <c r="J38" s="57"/>
    </row>
    <row r="39" spans="1:10" x14ac:dyDescent="0.25">
      <c r="A39" s="59"/>
      <c r="B39" s="59"/>
      <c r="C39" s="62">
        <f>SUM(C9:C38)</f>
        <v>1324</v>
      </c>
      <c r="D39" s="59" t="s">
        <v>56</v>
      </c>
      <c r="E39" s="57"/>
      <c r="F39" s="57"/>
      <c r="G39" s="57"/>
      <c r="H39" s="57"/>
      <c r="I39" s="57"/>
      <c r="J39" s="57"/>
    </row>
    <row r="40" spans="1:10" x14ac:dyDescent="0.25">
      <c r="A40" s="62">
        <v>20</v>
      </c>
      <c r="B40" s="59" t="s">
        <v>57</v>
      </c>
      <c r="C40" s="59"/>
      <c r="D40" s="57"/>
      <c r="E40" s="57"/>
      <c r="F40" s="57"/>
      <c r="G40" s="57"/>
      <c r="H40" s="57"/>
      <c r="I40" s="57"/>
      <c r="J40" s="57"/>
    </row>
    <row r="41" spans="1:10" x14ac:dyDescent="0.25">
      <c r="A41" s="59"/>
      <c r="B41" s="62">
        <f>C39/A40</f>
        <v>66.2</v>
      </c>
      <c r="C41" s="59" t="s">
        <v>58</v>
      </c>
      <c r="D41" s="57"/>
      <c r="E41" s="57"/>
      <c r="F41" s="57"/>
      <c r="G41" s="57"/>
      <c r="H41" s="57"/>
      <c r="I41" s="57"/>
      <c r="J41" s="57"/>
    </row>
    <row r="42" spans="1:10" x14ac:dyDescent="0.25">
      <c r="A42" s="59"/>
      <c r="B42" s="59"/>
      <c r="C42" s="59"/>
      <c r="D42" s="63">
        <v>75</v>
      </c>
      <c r="E42" s="59" t="s">
        <v>59</v>
      </c>
      <c r="F42" s="57"/>
      <c r="G42" s="57"/>
      <c r="H42" s="57"/>
      <c r="I42" s="57"/>
      <c r="J42" s="57"/>
    </row>
    <row r="43" spans="1:10" x14ac:dyDescent="0.25">
      <c r="A43" s="59"/>
      <c r="B43" s="59"/>
      <c r="C43" s="59"/>
      <c r="D43" s="65">
        <f>B41/D42</f>
        <v>0.88266666666666671</v>
      </c>
      <c r="E43" s="59" t="s">
        <v>60</v>
      </c>
      <c r="F43" s="57"/>
      <c r="G43" s="57"/>
      <c r="H43" s="57"/>
      <c r="I43" s="57"/>
      <c r="J43" s="57"/>
    </row>
    <row r="44" spans="1:10" x14ac:dyDescent="0.25">
      <c r="A44" s="59"/>
      <c r="B44" s="59"/>
      <c r="C44" s="59"/>
      <c r="D44" s="57"/>
      <c r="E44" s="57"/>
      <c r="F44" s="57"/>
      <c r="G44" s="57"/>
      <c r="H44" s="57"/>
      <c r="I44" s="57"/>
      <c r="J44" s="57"/>
    </row>
    <row r="45" spans="1:10" x14ac:dyDescent="0.25">
      <c r="A45" s="59"/>
      <c r="B45" s="59"/>
      <c r="C45" s="59"/>
      <c r="D45" s="57"/>
      <c r="E45" s="57"/>
      <c r="F45" s="57"/>
      <c r="G45" s="57"/>
      <c r="H45" s="57"/>
      <c r="I45" s="57"/>
      <c r="J45" s="57"/>
    </row>
    <row r="46" spans="1:10" ht="15.75" x14ac:dyDescent="0.25">
      <c r="A46" s="120" t="s">
        <v>140</v>
      </c>
    </row>
    <row r="47" spans="1:10" ht="15.75" x14ac:dyDescent="0.25">
      <c r="A47" s="121" t="s">
        <v>141</v>
      </c>
    </row>
    <row r="48" spans="1:10" ht="15.75" x14ac:dyDescent="0.25">
      <c r="A48" s="122"/>
    </row>
    <row r="49" spans="1:10" ht="15.75" x14ac:dyDescent="0.25">
      <c r="A49" s="456" t="s">
        <v>142</v>
      </c>
      <c r="B49" s="456"/>
      <c r="C49" s="456"/>
      <c r="D49" s="456"/>
      <c r="E49" s="456"/>
      <c r="F49" s="456"/>
      <c r="G49" s="456"/>
      <c r="H49" s="456"/>
      <c r="I49" s="456"/>
    </row>
    <row r="50" spans="1:10" ht="15.75" x14ac:dyDescent="0.25">
      <c r="A50" s="123"/>
    </row>
    <row r="51" spans="1:10" ht="57.75" customHeight="1" x14ac:dyDescent="0.25">
      <c r="A51" s="456" t="s">
        <v>143</v>
      </c>
      <c r="B51" s="456"/>
      <c r="C51" s="456"/>
      <c r="D51" s="456"/>
      <c r="E51" s="456"/>
      <c r="F51" s="456"/>
      <c r="G51" s="456"/>
      <c r="H51" s="456"/>
      <c r="I51" s="456"/>
    </row>
    <row r="52" spans="1:10" ht="15.75" x14ac:dyDescent="0.25">
      <c r="A52" s="123"/>
    </row>
    <row r="53" spans="1:10" ht="77.25" customHeight="1" x14ac:dyDescent="0.25">
      <c r="A53" s="456" t="s">
        <v>144</v>
      </c>
      <c r="B53" s="456"/>
      <c r="C53" s="456"/>
      <c r="D53" s="456"/>
      <c r="E53" s="456"/>
      <c r="F53" s="456"/>
      <c r="G53" s="456"/>
      <c r="H53" s="456"/>
      <c r="I53" s="456"/>
      <c r="J53" s="57"/>
    </row>
    <row r="54" spans="1:10" ht="15.75" x14ac:dyDescent="0.25">
      <c r="A54" s="121"/>
    </row>
    <row r="55" spans="1:10" ht="39" customHeight="1" x14ac:dyDescent="0.25">
      <c r="A55" s="457" t="s">
        <v>145</v>
      </c>
      <c r="B55" s="457"/>
      <c r="C55" s="457"/>
      <c r="D55" s="457"/>
      <c r="E55" s="457"/>
      <c r="F55" s="457"/>
      <c r="G55" s="457"/>
      <c r="H55" s="457"/>
      <c r="I55" s="457"/>
      <c r="J55" s="127"/>
    </row>
    <row r="56" spans="1:10" ht="15.75" x14ac:dyDescent="0.25">
      <c r="A56" s="121"/>
    </row>
    <row r="57" spans="1:10" ht="30.75" customHeight="1" x14ac:dyDescent="0.25">
      <c r="A57" s="457" t="s">
        <v>146</v>
      </c>
      <c r="B57" s="457"/>
      <c r="C57" s="457"/>
      <c r="D57" s="457"/>
      <c r="E57" s="457"/>
      <c r="F57" s="457"/>
      <c r="G57" s="457"/>
      <c r="H57" s="457"/>
      <c r="I57" s="457"/>
      <c r="J57" s="127"/>
    </row>
    <row r="58" spans="1:10" ht="15.75" x14ac:dyDescent="0.25">
      <c r="A58" s="121"/>
    </row>
    <row r="59" spans="1:10" ht="33" customHeight="1" x14ac:dyDescent="0.25">
      <c r="A59" s="457" t="s">
        <v>147</v>
      </c>
      <c r="B59" s="457"/>
      <c r="C59" s="457"/>
      <c r="D59" s="457"/>
      <c r="E59" s="457"/>
      <c r="F59" s="457"/>
      <c r="G59" s="457"/>
      <c r="H59" s="457"/>
      <c r="I59" s="457"/>
      <c r="J59" s="127"/>
    </row>
    <row r="60" spans="1:10" ht="15.75" x14ac:dyDescent="0.25">
      <c r="A60" s="123"/>
    </row>
    <row r="61" spans="1:10" ht="15.75" x14ac:dyDescent="0.25">
      <c r="A61" s="123" t="s">
        <v>148</v>
      </c>
    </row>
    <row r="62" spans="1:10" ht="15.75" x14ac:dyDescent="0.25">
      <c r="A62" s="121"/>
    </row>
    <row r="63" spans="1:10" ht="15.75" x14ac:dyDescent="0.25">
      <c r="A63" s="124" t="s">
        <v>149</v>
      </c>
      <c r="H63" s="125" t="s">
        <v>150</v>
      </c>
    </row>
    <row r="64" spans="1:10" ht="15.75" x14ac:dyDescent="0.25">
      <c r="A64" s="124" t="s">
        <v>151</v>
      </c>
      <c r="H64" s="125" t="s">
        <v>150</v>
      </c>
    </row>
    <row r="65" spans="1:10" ht="15.75" x14ac:dyDescent="0.25">
      <c r="A65" s="124" t="s">
        <v>152</v>
      </c>
      <c r="H65" s="125" t="s">
        <v>150</v>
      </c>
    </row>
    <row r="66" spans="1:10" ht="15.75" x14ac:dyDescent="0.25">
      <c r="A66" s="124" t="s">
        <v>153</v>
      </c>
      <c r="H66" s="125" t="s">
        <v>150</v>
      </c>
    </row>
    <row r="67" spans="1:10" ht="15.75" x14ac:dyDescent="0.25">
      <c r="A67" s="124" t="s">
        <v>154</v>
      </c>
      <c r="H67" s="125" t="s">
        <v>150</v>
      </c>
    </row>
    <row r="68" spans="1:10" ht="15.75" x14ac:dyDescent="0.25">
      <c r="A68" s="126" t="s">
        <v>155</v>
      </c>
      <c r="H68" s="126" t="s">
        <v>156</v>
      </c>
      <c r="I68" s="57"/>
      <c r="J68" s="126"/>
    </row>
    <row r="69" spans="1:10" ht="15.75" x14ac:dyDescent="0.25">
      <c r="A69" s="125"/>
    </row>
    <row r="70" spans="1:10" ht="18.75" x14ac:dyDescent="0.25">
      <c r="A70" s="128" t="s">
        <v>75</v>
      </c>
    </row>
    <row r="71" spans="1:10" ht="15.75" x14ac:dyDescent="0.25">
      <c r="A71" s="122"/>
    </row>
  </sheetData>
  <mergeCells count="6">
    <mergeCell ref="A59:I59"/>
    <mergeCell ref="A49:I49"/>
    <mergeCell ref="A51:I51"/>
    <mergeCell ref="A53:I53"/>
    <mergeCell ref="A55:I55"/>
    <mergeCell ref="A57:I57"/>
  </mergeCells>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J60"/>
  <sheetViews>
    <sheetView workbookViewId="0">
      <selection activeCell="A16" sqref="A16"/>
    </sheetView>
  </sheetViews>
  <sheetFormatPr defaultRowHeight="15" x14ac:dyDescent="0.25"/>
  <sheetData>
    <row r="1" spans="1:9" ht="33.75" customHeight="1" x14ac:dyDescent="0.25">
      <c r="A1" s="494" t="s">
        <v>215</v>
      </c>
      <c r="B1" s="494"/>
      <c r="C1" s="494"/>
      <c r="D1" s="494"/>
      <c r="E1" s="494"/>
      <c r="F1" s="494"/>
      <c r="G1" s="494"/>
      <c r="H1" s="494"/>
      <c r="I1" s="494"/>
    </row>
    <row r="2" spans="1:9" ht="15.75" x14ac:dyDescent="0.25">
      <c r="A2" s="123"/>
    </row>
    <row r="3" spans="1:9" ht="15.75" x14ac:dyDescent="0.25">
      <c r="A3" s="457" t="s">
        <v>216</v>
      </c>
      <c r="B3" s="457"/>
      <c r="C3" s="457"/>
      <c r="D3" s="457"/>
      <c r="E3" s="457"/>
      <c r="F3" s="457"/>
      <c r="G3" s="457"/>
      <c r="H3" s="457"/>
      <c r="I3" s="457"/>
    </row>
    <row r="4" spans="1:9" ht="15.75" x14ac:dyDescent="0.25">
      <c r="A4" s="122"/>
    </row>
    <row r="5" spans="1:9" ht="49.5" customHeight="1" x14ac:dyDescent="0.25">
      <c r="A5" s="456" t="s">
        <v>217</v>
      </c>
      <c r="B5" s="456"/>
      <c r="C5" s="456"/>
      <c r="D5" s="456"/>
      <c r="E5" s="456"/>
      <c r="F5" s="456"/>
      <c r="G5" s="456"/>
      <c r="H5" s="456"/>
      <c r="I5" s="456"/>
    </row>
    <row r="6" spans="1:9" ht="15.75" x14ac:dyDescent="0.25">
      <c r="A6" s="121"/>
    </row>
    <row r="7" spans="1:9" ht="66" customHeight="1" x14ac:dyDescent="0.25">
      <c r="A7" s="457" t="s">
        <v>218</v>
      </c>
      <c r="B7" s="457"/>
      <c r="C7" s="457"/>
      <c r="D7" s="457"/>
      <c r="E7" s="457"/>
      <c r="F7" s="457"/>
      <c r="G7" s="457"/>
      <c r="H7" s="457"/>
      <c r="I7" s="457"/>
    </row>
    <row r="8" spans="1:9" ht="15.75" x14ac:dyDescent="0.25">
      <c r="A8" s="121"/>
    </row>
    <row r="9" spans="1:9" ht="51" customHeight="1" x14ac:dyDescent="0.25">
      <c r="A9" s="457" t="s">
        <v>219</v>
      </c>
      <c r="B9" s="457"/>
      <c r="C9" s="457"/>
      <c r="D9" s="457"/>
      <c r="E9" s="457"/>
      <c r="F9" s="457"/>
      <c r="G9" s="457"/>
      <c r="H9" s="457"/>
      <c r="I9" s="457"/>
    </row>
    <row r="10" spans="1:9" ht="15.75" x14ac:dyDescent="0.25">
      <c r="A10" s="121"/>
    </row>
    <row r="11" spans="1:9" ht="15.75" x14ac:dyDescent="0.25">
      <c r="A11" s="123" t="s">
        <v>220</v>
      </c>
    </row>
    <row r="12" spans="1:9" ht="15.75" x14ac:dyDescent="0.25">
      <c r="A12" s="124" t="s">
        <v>420</v>
      </c>
      <c r="G12" s="121" t="s">
        <v>195</v>
      </c>
    </row>
    <row r="13" spans="1:9" ht="15.75" x14ac:dyDescent="0.25">
      <c r="A13" s="125"/>
    </row>
    <row r="14" spans="1:9" ht="15.75" x14ac:dyDescent="0.25">
      <c r="A14" s="134" t="s">
        <v>196</v>
      </c>
      <c r="G14" s="120" t="s">
        <v>209</v>
      </c>
    </row>
    <row r="15" spans="1:9" ht="15.75" x14ac:dyDescent="0.25">
      <c r="A15" s="135"/>
    </row>
    <row r="16" spans="1:9" ht="15.75" x14ac:dyDescent="0.25">
      <c r="A16" s="118"/>
    </row>
    <row r="17" spans="1:10" s="57" customFormat="1" ht="21" x14ac:dyDescent="0.35">
      <c r="A17" s="61" t="s">
        <v>33</v>
      </c>
      <c r="B17" s="59"/>
      <c r="C17" s="59"/>
    </row>
    <row r="18" spans="1:10" s="57" customFormat="1" x14ac:dyDescent="0.25">
      <c r="A18" s="59"/>
      <c r="B18" s="63">
        <v>17.100000000000001</v>
      </c>
      <c r="C18" s="59" t="s">
        <v>34</v>
      </c>
      <c r="E18" s="57" t="s">
        <v>396</v>
      </c>
    </row>
    <row r="19" spans="1:10" s="57" customFormat="1" x14ac:dyDescent="0.25">
      <c r="A19" s="59"/>
      <c r="B19" s="63" t="s">
        <v>73</v>
      </c>
      <c r="C19" s="59" t="s">
        <v>36</v>
      </c>
    </row>
    <row r="20" spans="1:10" s="57" customFormat="1" x14ac:dyDescent="0.25">
      <c r="A20" s="59"/>
      <c r="B20" s="36" t="s">
        <v>37</v>
      </c>
      <c r="C20" s="59"/>
      <c r="D20" s="37" t="s">
        <v>393</v>
      </c>
      <c r="E20" s="64"/>
      <c r="F20" s="64"/>
      <c r="G20" s="64"/>
      <c r="H20" s="64"/>
      <c r="I20" s="64"/>
      <c r="J20" s="64"/>
    </row>
    <row r="21" spans="1:10" s="57" customFormat="1" x14ac:dyDescent="0.25">
      <c r="A21" s="59"/>
      <c r="B21" s="39" t="s">
        <v>86</v>
      </c>
      <c r="C21" s="59"/>
    </row>
    <row r="22" spans="1:10" s="57" customFormat="1" x14ac:dyDescent="0.25">
      <c r="A22" s="59"/>
      <c r="B22" s="59"/>
      <c r="C22" s="59"/>
      <c r="F22" s="37" t="s">
        <v>39</v>
      </c>
      <c r="G22" s="37"/>
      <c r="H22" s="37" t="s">
        <v>391</v>
      </c>
      <c r="I22" s="37"/>
      <c r="J22" s="37"/>
    </row>
    <row r="23" spans="1:10" s="57" customFormat="1" ht="26.25" x14ac:dyDescent="0.25">
      <c r="A23" s="58" t="s">
        <v>31</v>
      </c>
      <c r="B23" s="58" t="s">
        <v>30</v>
      </c>
      <c r="C23" s="58" t="s">
        <v>32</v>
      </c>
    </row>
    <row r="24" spans="1:10" s="57" customFormat="1" x14ac:dyDescent="0.25">
      <c r="A24" s="59"/>
      <c r="B24" s="60" t="s">
        <v>41</v>
      </c>
      <c r="C24" s="60" t="s">
        <v>23</v>
      </c>
    </row>
    <row r="25" spans="1:10" s="57" customFormat="1" x14ac:dyDescent="0.25">
      <c r="A25" s="63"/>
      <c r="B25" s="63">
        <v>1</v>
      </c>
      <c r="C25" s="72">
        <v>26</v>
      </c>
      <c r="E25" s="59" t="s">
        <v>42</v>
      </c>
      <c r="F25" s="59"/>
    </row>
    <row r="26" spans="1:10" s="57" customFormat="1" x14ac:dyDescent="0.25">
      <c r="A26" s="63"/>
      <c r="B26" s="63">
        <v>2</v>
      </c>
      <c r="C26" s="72">
        <v>26</v>
      </c>
      <c r="E26" s="59" t="s">
        <v>43</v>
      </c>
      <c r="F26" s="59"/>
    </row>
    <row r="27" spans="1:10" s="57" customFormat="1" x14ac:dyDescent="0.25">
      <c r="A27" s="63"/>
      <c r="B27" s="63">
        <v>3</v>
      </c>
      <c r="C27" s="72">
        <v>26</v>
      </c>
      <c r="E27" s="59" t="s">
        <v>44</v>
      </c>
      <c r="F27" s="59"/>
    </row>
    <row r="28" spans="1:10" s="57" customFormat="1" x14ac:dyDescent="0.25">
      <c r="A28" s="63"/>
      <c r="B28" s="63">
        <v>4</v>
      </c>
      <c r="C28" s="72">
        <v>21</v>
      </c>
      <c r="E28" s="59"/>
      <c r="F28" s="59"/>
    </row>
    <row r="29" spans="1:10" s="57" customFormat="1" x14ac:dyDescent="0.25">
      <c r="A29" s="63"/>
      <c r="B29" s="63">
        <v>5</v>
      </c>
      <c r="C29" s="72">
        <v>0</v>
      </c>
      <c r="E29" s="59" t="s">
        <v>45</v>
      </c>
      <c r="F29" s="59"/>
    </row>
    <row r="30" spans="1:10" s="57" customFormat="1" x14ac:dyDescent="0.25">
      <c r="A30" s="63"/>
      <c r="B30" s="63">
        <v>6</v>
      </c>
      <c r="C30" s="72">
        <v>25</v>
      </c>
      <c r="E30" s="59" t="s">
        <v>46</v>
      </c>
      <c r="F30" s="59"/>
    </row>
    <row r="31" spans="1:10" s="57" customFormat="1" x14ac:dyDescent="0.25">
      <c r="A31" s="63"/>
      <c r="B31" s="63">
        <v>7</v>
      </c>
      <c r="C31" s="72">
        <v>25</v>
      </c>
      <c r="E31" s="59" t="s">
        <v>47</v>
      </c>
      <c r="F31" s="59"/>
    </row>
    <row r="32" spans="1:10" s="57" customFormat="1" x14ac:dyDescent="0.25">
      <c r="A32" s="63"/>
      <c r="B32" s="63">
        <v>8</v>
      </c>
      <c r="C32" s="72">
        <v>26</v>
      </c>
      <c r="E32" s="59" t="s">
        <v>48</v>
      </c>
      <c r="F32" s="59"/>
    </row>
    <row r="33" spans="1:6" s="57" customFormat="1" x14ac:dyDescent="0.25">
      <c r="A33" s="63"/>
      <c r="B33" s="63">
        <v>9</v>
      </c>
      <c r="C33" s="72">
        <v>21</v>
      </c>
      <c r="E33" s="59" t="s">
        <v>49</v>
      </c>
      <c r="F33" s="59"/>
    </row>
    <row r="34" spans="1:6" s="57" customFormat="1" x14ac:dyDescent="0.25">
      <c r="A34" s="63"/>
      <c r="B34" s="63">
        <v>10</v>
      </c>
      <c r="C34" s="72">
        <v>24</v>
      </c>
      <c r="E34" s="59" t="s">
        <v>50</v>
      </c>
      <c r="F34" s="59"/>
    </row>
    <row r="35" spans="1:6" s="57" customFormat="1" x14ac:dyDescent="0.25">
      <c r="A35" s="63"/>
      <c r="B35" s="63">
        <v>11</v>
      </c>
      <c r="C35" s="72">
        <v>24</v>
      </c>
      <c r="E35" s="59" t="s">
        <v>51</v>
      </c>
      <c r="F35" s="59"/>
    </row>
    <row r="36" spans="1:6" s="57" customFormat="1" x14ac:dyDescent="0.25">
      <c r="A36" s="63"/>
      <c r="B36" s="63">
        <v>12</v>
      </c>
      <c r="C36" s="72">
        <v>24</v>
      </c>
      <c r="E36" s="59" t="s">
        <v>52</v>
      </c>
    </row>
    <row r="37" spans="1:6" s="57" customFormat="1" x14ac:dyDescent="0.25">
      <c r="A37" s="63"/>
      <c r="B37" s="63">
        <v>13</v>
      </c>
      <c r="C37" s="72">
        <v>26</v>
      </c>
      <c r="E37" s="59" t="s">
        <v>53</v>
      </c>
    </row>
    <row r="38" spans="1:6" s="57" customFormat="1" x14ac:dyDescent="0.25">
      <c r="A38" s="63"/>
      <c r="B38" s="63">
        <v>14</v>
      </c>
      <c r="C38" s="72">
        <v>24</v>
      </c>
    </row>
    <row r="39" spans="1:6" s="57" customFormat="1" x14ac:dyDescent="0.25">
      <c r="A39" s="63"/>
      <c r="B39" s="63">
        <v>15</v>
      </c>
      <c r="C39" s="72">
        <v>23</v>
      </c>
      <c r="E39" s="59" t="s">
        <v>54</v>
      </c>
    </row>
    <row r="40" spans="1:6" s="57" customFormat="1" x14ac:dyDescent="0.25">
      <c r="A40" s="63"/>
      <c r="B40" s="63">
        <v>16</v>
      </c>
      <c r="C40" s="72">
        <v>26</v>
      </c>
      <c r="E40" s="59" t="s">
        <v>394</v>
      </c>
    </row>
    <row r="41" spans="1:6" s="57" customFormat="1" x14ac:dyDescent="0.25">
      <c r="A41" s="63"/>
      <c r="B41" s="63">
        <v>17</v>
      </c>
      <c r="C41" s="72">
        <v>26</v>
      </c>
    </row>
    <row r="42" spans="1:6" s="57" customFormat="1" x14ac:dyDescent="0.25">
      <c r="A42" s="63"/>
      <c r="B42" s="63"/>
      <c r="C42" s="67"/>
    </row>
    <row r="43" spans="1:6" s="57" customFormat="1" ht="15.75" x14ac:dyDescent="0.25">
      <c r="A43" s="63"/>
      <c r="B43" s="63"/>
      <c r="C43" s="67"/>
      <c r="E43" s="42"/>
    </row>
    <row r="44" spans="1:6" s="57" customFormat="1" ht="15.75" x14ac:dyDescent="0.25">
      <c r="A44" s="63"/>
      <c r="B44" s="63"/>
      <c r="C44" s="67"/>
      <c r="E44" s="42"/>
    </row>
    <row r="45" spans="1:6" s="57" customFormat="1" ht="15.75" x14ac:dyDescent="0.25">
      <c r="A45" s="63"/>
      <c r="B45" s="63"/>
      <c r="C45" s="67"/>
      <c r="E45" s="42"/>
    </row>
    <row r="46" spans="1:6" s="57" customFormat="1" ht="15.75" x14ac:dyDescent="0.25">
      <c r="A46" s="63"/>
      <c r="B46" s="63"/>
      <c r="C46" s="67"/>
      <c r="E46" s="42"/>
    </row>
    <row r="47" spans="1:6" s="57" customFormat="1" ht="15.75" x14ac:dyDescent="0.25">
      <c r="A47" s="63"/>
      <c r="B47" s="63"/>
      <c r="C47" s="67"/>
      <c r="E47" s="42"/>
    </row>
    <row r="48" spans="1:6" s="57" customFormat="1" x14ac:dyDescent="0.25">
      <c r="A48" s="63"/>
      <c r="B48" s="63"/>
      <c r="C48" s="67"/>
    </row>
    <row r="49" spans="1:5" s="57" customFormat="1" x14ac:dyDescent="0.25">
      <c r="A49" s="63"/>
      <c r="B49" s="63"/>
      <c r="C49" s="67"/>
    </row>
    <row r="50" spans="1:5" s="57" customFormat="1" x14ac:dyDescent="0.25">
      <c r="A50" s="63"/>
      <c r="B50" s="63"/>
      <c r="C50" s="67"/>
    </row>
    <row r="51" spans="1:5" s="57" customFormat="1" x14ac:dyDescent="0.25">
      <c r="A51" s="63"/>
      <c r="B51" s="63"/>
      <c r="C51" s="67"/>
    </row>
    <row r="52" spans="1:5" s="57" customFormat="1" x14ac:dyDescent="0.25">
      <c r="A52" s="63"/>
      <c r="B52" s="63"/>
      <c r="C52" s="67"/>
    </row>
    <row r="53" spans="1:5" s="57" customFormat="1" x14ac:dyDescent="0.25">
      <c r="A53" s="63"/>
      <c r="B53" s="63"/>
      <c r="C53" s="68"/>
    </row>
    <row r="54" spans="1:5" s="57" customFormat="1" x14ac:dyDescent="0.25">
      <c r="A54" s="63"/>
      <c r="B54" s="63"/>
      <c r="C54" s="68"/>
    </row>
    <row r="55" spans="1:5" s="57" customFormat="1" x14ac:dyDescent="0.25">
      <c r="A55" s="59"/>
      <c r="B55" s="59"/>
      <c r="C55" s="62">
        <f>SUM(C25:C54)</f>
        <v>393</v>
      </c>
      <c r="D55" s="59" t="s">
        <v>56</v>
      </c>
    </row>
    <row r="56" spans="1:5" s="57" customFormat="1" x14ac:dyDescent="0.25">
      <c r="A56" s="62">
        <v>17</v>
      </c>
      <c r="B56" s="59" t="s">
        <v>57</v>
      </c>
      <c r="C56" s="59"/>
    </row>
    <row r="57" spans="1:5" s="57" customFormat="1" x14ac:dyDescent="0.25">
      <c r="A57" s="59"/>
      <c r="B57" s="62">
        <f>C55/A56</f>
        <v>23.117647058823529</v>
      </c>
      <c r="C57" s="59" t="s">
        <v>58</v>
      </c>
    </row>
    <row r="58" spans="1:5" s="57" customFormat="1" x14ac:dyDescent="0.25">
      <c r="A58" s="59"/>
      <c r="B58" s="59"/>
      <c r="C58" s="59"/>
      <c r="D58" s="63">
        <v>26</v>
      </c>
      <c r="E58" s="59" t="s">
        <v>59</v>
      </c>
    </row>
    <row r="59" spans="1:5" s="57" customFormat="1" x14ac:dyDescent="0.25">
      <c r="A59" s="59"/>
      <c r="B59" s="59"/>
      <c r="C59" s="59"/>
      <c r="D59" s="65">
        <f>B57/D58</f>
        <v>0.88914027149321262</v>
      </c>
      <c r="E59" s="59" t="s">
        <v>60</v>
      </c>
    </row>
    <row r="60" spans="1:5" s="57" customFormat="1" x14ac:dyDescent="0.25"/>
  </sheetData>
  <mergeCells count="5">
    <mergeCell ref="A1:I1"/>
    <mergeCell ref="A3:I3"/>
    <mergeCell ref="A5:I5"/>
    <mergeCell ref="A7:I7"/>
    <mergeCell ref="A9:I9"/>
  </mergeCells>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3" zoomScale="115" zoomScaleNormal="115" workbookViewId="0">
      <selection activeCell="L54" sqref="L54"/>
    </sheetView>
  </sheetViews>
  <sheetFormatPr defaultColWidth="9.140625" defaultRowHeight="15" x14ac:dyDescent="0.25"/>
  <cols>
    <col min="1" max="2" width="9.140625" style="57"/>
    <col min="3" max="3" width="11.5703125" style="57" customWidth="1"/>
    <col min="4" max="16384" width="9.140625" style="57"/>
  </cols>
  <sheetData>
    <row r="1" spans="1:9" ht="21" x14ac:dyDescent="0.35">
      <c r="A1" s="61" t="s">
        <v>445</v>
      </c>
      <c r="B1" s="59"/>
      <c r="C1" s="59"/>
    </row>
    <row r="2" spans="1:9" x14ac:dyDescent="0.25">
      <c r="A2" s="59"/>
      <c r="B2" s="63">
        <v>17.2</v>
      </c>
      <c r="C2" s="59" t="s">
        <v>34</v>
      </c>
      <c r="D2" s="398" t="s">
        <v>473</v>
      </c>
    </row>
    <row r="3" spans="1:9" x14ac:dyDescent="0.25">
      <c r="A3" s="59"/>
      <c r="B3" s="63" t="s">
        <v>475</v>
      </c>
      <c r="C3" s="59" t="s">
        <v>36</v>
      </c>
      <c r="D3" s="398" t="s">
        <v>516</v>
      </c>
    </row>
    <row r="4" spans="1:9" x14ac:dyDescent="0.25">
      <c r="A4" s="59"/>
      <c r="B4" s="36" t="s">
        <v>37</v>
      </c>
      <c r="C4" s="59"/>
      <c r="D4" s="37" t="s">
        <v>474</v>
      </c>
      <c r="E4" s="64"/>
      <c r="F4" s="64"/>
      <c r="G4" s="64"/>
      <c r="H4" s="64"/>
      <c r="I4" s="64"/>
    </row>
    <row r="5" spans="1:9" x14ac:dyDescent="0.25">
      <c r="A5" s="59"/>
      <c r="B5" s="39" t="s">
        <v>86</v>
      </c>
      <c r="C5" s="59"/>
    </row>
    <row r="6" spans="1:9" x14ac:dyDescent="0.25">
      <c r="A6" s="59"/>
      <c r="B6" s="59"/>
      <c r="C6" s="59"/>
      <c r="F6" s="37" t="s">
        <v>476</v>
      </c>
      <c r="G6" s="37"/>
      <c r="H6" s="37"/>
      <c r="I6" s="37"/>
    </row>
    <row r="7" spans="1:9" ht="26.25" x14ac:dyDescent="0.25">
      <c r="A7" s="58" t="s">
        <v>31</v>
      </c>
      <c r="B7" s="58" t="s">
        <v>30</v>
      </c>
      <c r="C7" s="58" t="s">
        <v>32</v>
      </c>
    </row>
    <row r="8" spans="1:9" x14ac:dyDescent="0.25">
      <c r="A8" s="59"/>
      <c r="B8" s="60" t="s">
        <v>41</v>
      </c>
      <c r="C8" s="60" t="s">
        <v>23</v>
      </c>
    </row>
    <row r="9" spans="1:9" x14ac:dyDescent="0.25">
      <c r="A9" s="63">
        <v>1</v>
      </c>
      <c r="B9" s="63"/>
      <c r="C9" s="81">
        <v>96</v>
      </c>
      <c r="E9" s="59" t="s">
        <v>42</v>
      </c>
      <c r="F9" s="59"/>
    </row>
    <row r="10" spans="1:9" x14ac:dyDescent="0.25">
      <c r="A10" s="63">
        <v>1</v>
      </c>
      <c r="B10" s="63"/>
      <c r="C10" s="81">
        <v>100</v>
      </c>
      <c r="E10" s="59" t="s">
        <v>43</v>
      </c>
      <c r="F10" s="59"/>
    </row>
    <row r="11" spans="1:9" x14ac:dyDescent="0.25">
      <c r="A11" s="63">
        <v>1</v>
      </c>
      <c r="B11" s="63"/>
      <c r="C11" s="81">
        <v>88</v>
      </c>
      <c r="E11" s="59" t="s">
        <v>44</v>
      </c>
      <c r="F11" s="59"/>
    </row>
    <row r="12" spans="1:9" x14ac:dyDescent="0.25">
      <c r="A12" s="63">
        <v>1</v>
      </c>
      <c r="B12" s="63"/>
      <c r="C12" s="81">
        <v>96</v>
      </c>
      <c r="E12" s="59"/>
      <c r="F12" s="59"/>
    </row>
    <row r="13" spans="1:9" x14ac:dyDescent="0.25">
      <c r="A13" s="63">
        <v>1</v>
      </c>
      <c r="B13" s="63"/>
      <c r="C13" s="81">
        <v>96</v>
      </c>
      <c r="E13" s="59" t="s">
        <v>45</v>
      </c>
      <c r="F13" s="59"/>
    </row>
    <row r="14" spans="1:9" x14ac:dyDescent="0.25">
      <c r="A14" s="63">
        <v>1</v>
      </c>
      <c r="B14" s="63"/>
      <c r="C14" s="81">
        <v>100</v>
      </c>
      <c r="E14" s="59" t="s">
        <v>46</v>
      </c>
      <c r="F14" s="59"/>
    </row>
    <row r="15" spans="1:9" x14ac:dyDescent="0.25">
      <c r="A15" s="63">
        <v>1</v>
      </c>
      <c r="B15" s="63"/>
      <c r="C15" s="81">
        <v>100</v>
      </c>
      <c r="E15" s="59" t="s">
        <v>47</v>
      </c>
      <c r="F15" s="59"/>
    </row>
    <row r="16" spans="1:9" x14ac:dyDescent="0.25">
      <c r="A16" s="63">
        <v>1</v>
      </c>
      <c r="B16" s="63"/>
      <c r="C16" s="81">
        <v>100</v>
      </c>
      <c r="E16" s="59" t="s">
        <v>48</v>
      </c>
      <c r="F16" s="59"/>
    </row>
    <row r="17" spans="1:6" x14ac:dyDescent="0.25">
      <c r="A17" s="63">
        <v>1</v>
      </c>
      <c r="B17" s="63"/>
      <c r="C17" s="81">
        <v>100</v>
      </c>
      <c r="E17" s="59" t="s">
        <v>49</v>
      </c>
      <c r="F17" s="59"/>
    </row>
    <row r="18" spans="1:6" x14ac:dyDescent="0.25">
      <c r="A18" s="63">
        <v>1</v>
      </c>
      <c r="B18" s="63"/>
      <c r="C18" s="81">
        <v>100</v>
      </c>
      <c r="E18" s="59" t="s">
        <v>50</v>
      </c>
      <c r="F18" s="59"/>
    </row>
    <row r="19" spans="1:6" x14ac:dyDescent="0.25">
      <c r="A19" s="63">
        <v>1</v>
      </c>
      <c r="B19" s="63"/>
      <c r="C19" s="81">
        <v>100</v>
      </c>
      <c r="E19" s="59" t="s">
        <v>51</v>
      </c>
      <c r="F19" s="59"/>
    </row>
    <row r="20" spans="1:6" x14ac:dyDescent="0.25">
      <c r="A20" s="63">
        <v>1</v>
      </c>
      <c r="B20" s="63"/>
      <c r="C20" s="81">
        <v>100</v>
      </c>
      <c r="E20" s="59" t="s">
        <v>52</v>
      </c>
    </row>
    <row r="21" spans="1:6" x14ac:dyDescent="0.25">
      <c r="A21" s="63">
        <v>1</v>
      </c>
      <c r="B21" s="63"/>
      <c r="C21" s="81">
        <v>92</v>
      </c>
      <c r="E21" s="59" t="s">
        <v>53</v>
      </c>
    </row>
    <row r="22" spans="1:6" x14ac:dyDescent="0.25">
      <c r="A22" s="63">
        <v>1</v>
      </c>
      <c r="B22" s="63"/>
      <c r="C22" s="81">
        <v>100</v>
      </c>
      <c r="E22" s="59" t="s">
        <v>406</v>
      </c>
    </row>
    <row r="23" spans="1:6" x14ac:dyDescent="0.25">
      <c r="A23" s="63">
        <v>1</v>
      </c>
      <c r="B23" s="63"/>
      <c r="C23" s="81">
        <v>100</v>
      </c>
      <c r="E23" s="59"/>
    </row>
    <row r="24" spans="1:6" x14ac:dyDescent="0.25">
      <c r="A24" s="63">
        <v>1</v>
      </c>
      <c r="B24" s="63"/>
      <c r="C24" s="81">
        <v>100</v>
      </c>
    </row>
    <row r="25" spans="1:6" x14ac:dyDescent="0.25">
      <c r="A25" s="63">
        <v>1</v>
      </c>
      <c r="B25" s="63"/>
      <c r="C25" s="81">
        <v>96</v>
      </c>
    </row>
    <row r="26" spans="1:6" x14ac:dyDescent="0.25">
      <c r="A26" s="300">
        <v>1</v>
      </c>
      <c r="B26" s="300"/>
      <c r="C26" s="301">
        <v>88</v>
      </c>
    </row>
    <row r="27" spans="1:6" ht="15.75" x14ac:dyDescent="0.25">
      <c r="A27" s="300">
        <v>1</v>
      </c>
      <c r="B27" s="300"/>
      <c r="C27" s="301">
        <v>88</v>
      </c>
      <c r="E27" s="42"/>
    </row>
    <row r="28" spans="1:6" ht="15.75" x14ac:dyDescent="0.25">
      <c r="A28" s="300">
        <v>1</v>
      </c>
      <c r="B28" s="300"/>
      <c r="C28" s="301">
        <v>100</v>
      </c>
      <c r="E28" s="42"/>
    </row>
    <row r="29" spans="1:6" ht="15.75" x14ac:dyDescent="0.25">
      <c r="A29" s="300">
        <v>1</v>
      </c>
      <c r="B29" s="300"/>
      <c r="C29" s="301">
        <v>96</v>
      </c>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2036</v>
      </c>
      <c r="D39" s="59" t="s">
        <v>56</v>
      </c>
    </row>
    <row r="40" spans="1:10" x14ac:dyDescent="0.25">
      <c r="A40" s="62">
        <f>SUM(A9:A38)</f>
        <v>21</v>
      </c>
      <c r="B40" s="59" t="s">
        <v>57</v>
      </c>
      <c r="C40" s="59"/>
    </row>
    <row r="41" spans="1:10" x14ac:dyDescent="0.25">
      <c r="A41" s="59"/>
      <c r="B41" s="62">
        <f>C39/A40</f>
        <v>96.952380952380949</v>
      </c>
      <c r="C41" s="59" t="s">
        <v>58</v>
      </c>
    </row>
    <row r="42" spans="1:10" x14ac:dyDescent="0.25">
      <c r="A42" s="59"/>
      <c r="B42" s="59"/>
      <c r="C42" s="59"/>
      <c r="D42" s="63">
        <v>100</v>
      </c>
      <c r="E42" s="59" t="s">
        <v>59</v>
      </c>
    </row>
    <row r="43" spans="1:10" x14ac:dyDescent="0.25">
      <c r="A43" s="59"/>
      <c r="B43" s="59"/>
      <c r="C43" s="59"/>
      <c r="D43" s="65">
        <f>B41/D42</f>
        <v>0.96952380952380945</v>
      </c>
      <c r="E43" s="59" t="s">
        <v>60</v>
      </c>
    </row>
    <row r="45" spans="1:10" ht="33" customHeight="1" x14ac:dyDescent="0.25">
      <c r="A45" s="498" t="s">
        <v>215</v>
      </c>
      <c r="B45" s="498"/>
      <c r="C45" s="498"/>
      <c r="D45" s="498"/>
      <c r="E45" s="498"/>
      <c r="F45" s="498"/>
      <c r="G45" s="498"/>
      <c r="H45" s="498"/>
      <c r="I45" s="498"/>
      <c r="J45" s="498"/>
    </row>
  </sheetData>
  <mergeCells count="1">
    <mergeCell ref="A45:J45"/>
  </mergeCells>
  <pageMargins left="0.7" right="0.7" top="0.75" bottom="0.75" header="0.3" footer="0.3"/>
  <pageSetup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3" zoomScale="115" zoomScaleNormal="115" workbookViewId="0">
      <selection activeCell="L50" sqref="L50"/>
    </sheetView>
  </sheetViews>
  <sheetFormatPr defaultColWidth="9.140625" defaultRowHeight="15" x14ac:dyDescent="0.25"/>
  <cols>
    <col min="1" max="2" width="9.140625" style="57"/>
    <col min="3" max="3" width="11.5703125" style="57" customWidth="1"/>
    <col min="4" max="16384" width="9.140625" style="57"/>
  </cols>
  <sheetData>
    <row r="1" spans="1:9" ht="21" x14ac:dyDescent="0.35">
      <c r="A1" s="61" t="s">
        <v>445</v>
      </c>
      <c r="B1" s="59"/>
      <c r="C1" s="59"/>
    </row>
    <row r="2" spans="1:9" x14ac:dyDescent="0.25">
      <c r="A2" s="59"/>
      <c r="B2" s="63">
        <v>17.2</v>
      </c>
      <c r="C2" s="59" t="s">
        <v>34</v>
      </c>
      <c r="D2" s="352" t="s">
        <v>473</v>
      </c>
    </row>
    <row r="3" spans="1:9" x14ac:dyDescent="0.25">
      <c r="A3" s="59"/>
      <c r="B3" s="63" t="s">
        <v>475</v>
      </c>
      <c r="C3" s="59" t="s">
        <v>36</v>
      </c>
      <c r="D3" s="352" t="s">
        <v>516</v>
      </c>
    </row>
    <row r="4" spans="1:9" x14ac:dyDescent="0.25">
      <c r="A4" s="59"/>
      <c r="B4" s="36" t="s">
        <v>37</v>
      </c>
      <c r="C4" s="59"/>
      <c r="D4" s="37" t="s">
        <v>474</v>
      </c>
      <c r="E4" s="64"/>
      <c r="F4" s="64"/>
      <c r="G4" s="64"/>
      <c r="H4" s="64"/>
      <c r="I4" s="64"/>
    </row>
    <row r="5" spans="1:9" x14ac:dyDescent="0.25">
      <c r="A5" s="59"/>
      <c r="B5" s="39" t="s">
        <v>86</v>
      </c>
      <c r="C5" s="59"/>
    </row>
    <row r="6" spans="1:9" x14ac:dyDescent="0.25">
      <c r="A6" s="59"/>
      <c r="B6" s="59"/>
      <c r="C6" s="59"/>
      <c r="F6" s="37" t="s">
        <v>476</v>
      </c>
      <c r="G6" s="37"/>
      <c r="H6" s="37"/>
      <c r="I6" s="37"/>
    </row>
    <row r="7" spans="1:9" ht="26.25" x14ac:dyDescent="0.25">
      <c r="A7" s="58" t="s">
        <v>31</v>
      </c>
      <c r="B7" s="58" t="s">
        <v>30</v>
      </c>
      <c r="C7" s="58" t="s">
        <v>32</v>
      </c>
    </row>
    <row r="8" spans="1:9" x14ac:dyDescent="0.25">
      <c r="A8" s="59"/>
      <c r="B8" s="60" t="s">
        <v>41</v>
      </c>
      <c r="C8" s="60" t="s">
        <v>23</v>
      </c>
    </row>
    <row r="9" spans="1:9" x14ac:dyDescent="0.25">
      <c r="A9" s="63">
        <v>1</v>
      </c>
      <c r="B9" s="63"/>
      <c r="C9" s="81">
        <v>96</v>
      </c>
      <c r="E9" s="59" t="s">
        <v>42</v>
      </c>
      <c r="F9" s="59"/>
    </row>
    <row r="10" spans="1:9" x14ac:dyDescent="0.25">
      <c r="A10" s="63">
        <v>1</v>
      </c>
      <c r="B10" s="63"/>
      <c r="C10" s="81">
        <v>100</v>
      </c>
      <c r="E10" s="59" t="s">
        <v>43</v>
      </c>
      <c r="F10" s="59"/>
    </row>
    <row r="11" spans="1:9" x14ac:dyDescent="0.25">
      <c r="A11" s="63">
        <v>1</v>
      </c>
      <c r="B11" s="63"/>
      <c r="C11" s="81">
        <v>88</v>
      </c>
      <c r="E11" s="59" t="s">
        <v>44</v>
      </c>
      <c r="F11" s="59"/>
    </row>
    <row r="12" spans="1:9" x14ac:dyDescent="0.25">
      <c r="A12" s="63">
        <v>1</v>
      </c>
      <c r="B12" s="63"/>
      <c r="C12" s="81">
        <v>96</v>
      </c>
      <c r="E12" s="59"/>
      <c r="F12" s="59"/>
    </row>
    <row r="13" spans="1:9" x14ac:dyDescent="0.25">
      <c r="A13" s="63">
        <v>1</v>
      </c>
      <c r="B13" s="63"/>
      <c r="C13" s="81">
        <v>96</v>
      </c>
      <c r="E13" s="59" t="s">
        <v>45</v>
      </c>
      <c r="F13" s="59"/>
    </row>
    <row r="14" spans="1:9" x14ac:dyDescent="0.25">
      <c r="A14" s="63">
        <v>1</v>
      </c>
      <c r="B14" s="63"/>
      <c r="C14" s="81">
        <v>100</v>
      </c>
      <c r="E14" s="59" t="s">
        <v>46</v>
      </c>
      <c r="F14" s="59"/>
    </row>
    <row r="15" spans="1:9" x14ac:dyDescent="0.25">
      <c r="A15" s="63">
        <v>1</v>
      </c>
      <c r="B15" s="63"/>
      <c r="C15" s="81">
        <v>100</v>
      </c>
      <c r="E15" s="59" t="s">
        <v>47</v>
      </c>
      <c r="F15" s="59"/>
    </row>
    <row r="16" spans="1:9" x14ac:dyDescent="0.25">
      <c r="A16" s="63">
        <v>1</v>
      </c>
      <c r="B16" s="63"/>
      <c r="C16" s="81">
        <v>100</v>
      </c>
      <c r="E16" s="59" t="s">
        <v>48</v>
      </c>
      <c r="F16" s="59"/>
    </row>
    <row r="17" spans="1:6" x14ac:dyDescent="0.25">
      <c r="A17" s="63">
        <v>1</v>
      </c>
      <c r="B17" s="63"/>
      <c r="C17" s="81">
        <v>100</v>
      </c>
      <c r="E17" s="59" t="s">
        <v>49</v>
      </c>
      <c r="F17" s="59"/>
    </row>
    <row r="18" spans="1:6" x14ac:dyDescent="0.25">
      <c r="A18" s="63">
        <v>1</v>
      </c>
      <c r="B18" s="63"/>
      <c r="C18" s="81">
        <v>100</v>
      </c>
      <c r="E18" s="59" t="s">
        <v>50</v>
      </c>
      <c r="F18" s="59"/>
    </row>
    <row r="19" spans="1:6" x14ac:dyDescent="0.25">
      <c r="A19" s="63">
        <v>1</v>
      </c>
      <c r="B19" s="63"/>
      <c r="C19" s="81">
        <v>100</v>
      </c>
      <c r="E19" s="59" t="s">
        <v>51</v>
      </c>
      <c r="F19" s="59"/>
    </row>
    <row r="20" spans="1:6" x14ac:dyDescent="0.25">
      <c r="A20" s="63">
        <v>1</v>
      </c>
      <c r="B20" s="63"/>
      <c r="C20" s="81">
        <v>100</v>
      </c>
      <c r="E20" s="59" t="s">
        <v>52</v>
      </c>
    </row>
    <row r="21" spans="1:6" x14ac:dyDescent="0.25">
      <c r="A21" s="63">
        <v>1</v>
      </c>
      <c r="B21" s="63"/>
      <c r="C21" s="81">
        <v>92</v>
      </c>
      <c r="E21" s="59" t="s">
        <v>53</v>
      </c>
    </row>
    <row r="22" spans="1:6" x14ac:dyDescent="0.25">
      <c r="A22" s="63">
        <v>1</v>
      </c>
      <c r="B22" s="63"/>
      <c r="C22" s="81">
        <v>100</v>
      </c>
      <c r="E22" s="59" t="s">
        <v>406</v>
      </c>
    </row>
    <row r="23" spans="1:6" x14ac:dyDescent="0.25">
      <c r="A23" s="63">
        <v>1</v>
      </c>
      <c r="B23" s="63"/>
      <c r="C23" s="81">
        <v>100</v>
      </c>
      <c r="E23" s="59"/>
    </row>
    <row r="24" spans="1:6" x14ac:dyDescent="0.25">
      <c r="A24" s="63">
        <v>1</v>
      </c>
      <c r="B24" s="63"/>
      <c r="C24" s="81">
        <v>100</v>
      </c>
    </row>
    <row r="25" spans="1:6" x14ac:dyDescent="0.25">
      <c r="A25" s="63">
        <v>1</v>
      </c>
      <c r="B25" s="63"/>
      <c r="C25" s="81">
        <v>96</v>
      </c>
    </row>
    <row r="26" spans="1:6" x14ac:dyDescent="0.25">
      <c r="A26" s="300">
        <v>1</v>
      </c>
      <c r="B26" s="300"/>
      <c r="C26" s="301">
        <v>88</v>
      </c>
    </row>
    <row r="27" spans="1:6" ht="15.75" x14ac:dyDescent="0.25">
      <c r="A27" s="300">
        <v>1</v>
      </c>
      <c r="B27" s="300"/>
      <c r="C27" s="301">
        <v>88</v>
      </c>
      <c r="E27" s="42"/>
    </row>
    <row r="28" spans="1:6" ht="15.75" x14ac:dyDescent="0.25">
      <c r="A28" s="300">
        <v>1</v>
      </c>
      <c r="B28" s="300"/>
      <c r="C28" s="301">
        <v>100</v>
      </c>
      <c r="E28" s="42"/>
    </row>
    <row r="29" spans="1:6" ht="15.75" x14ac:dyDescent="0.25">
      <c r="A29" s="300">
        <v>1</v>
      </c>
      <c r="B29" s="300"/>
      <c r="C29" s="301">
        <v>96</v>
      </c>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2036</v>
      </c>
      <c r="D39" s="59" t="s">
        <v>56</v>
      </c>
    </row>
    <row r="40" spans="1:10" x14ac:dyDescent="0.25">
      <c r="A40" s="62">
        <f>SUM(A9:A38)</f>
        <v>21</v>
      </c>
      <c r="B40" s="59" t="s">
        <v>57</v>
      </c>
      <c r="C40" s="59"/>
    </row>
    <row r="41" spans="1:10" x14ac:dyDescent="0.25">
      <c r="A41" s="59"/>
      <c r="B41" s="62">
        <f>C39/A40</f>
        <v>96.952380952380949</v>
      </c>
      <c r="C41" s="59" t="s">
        <v>58</v>
      </c>
    </row>
    <row r="42" spans="1:10" x14ac:dyDescent="0.25">
      <c r="A42" s="59"/>
      <c r="B42" s="59"/>
      <c r="C42" s="59"/>
      <c r="D42" s="63">
        <v>100</v>
      </c>
      <c r="E42" s="59" t="s">
        <v>59</v>
      </c>
    </row>
    <row r="43" spans="1:10" x14ac:dyDescent="0.25">
      <c r="A43" s="59"/>
      <c r="B43" s="59"/>
      <c r="C43" s="59"/>
      <c r="D43" s="65">
        <f>B41/D42</f>
        <v>0.96952380952380945</v>
      </c>
      <c r="E43" s="59" t="s">
        <v>60</v>
      </c>
    </row>
    <row r="45" spans="1:10" ht="33" customHeight="1" x14ac:dyDescent="0.25">
      <c r="A45" s="498" t="s">
        <v>215</v>
      </c>
      <c r="B45" s="498"/>
      <c r="C45" s="498"/>
      <c r="D45" s="498"/>
      <c r="E45" s="498"/>
      <c r="F45" s="498"/>
      <c r="G45" s="498"/>
      <c r="H45" s="498"/>
      <c r="I45" s="498"/>
      <c r="J45" s="498"/>
    </row>
  </sheetData>
  <mergeCells count="1">
    <mergeCell ref="A45:J45"/>
  </mergeCells>
  <pageMargins left="0.7" right="0.7" top="0.75" bottom="0.75" header="0.3" footer="0.3"/>
  <pageSetup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6" zoomScale="85" zoomScaleNormal="85" workbookViewId="0">
      <selection activeCell="K56" sqref="K56"/>
    </sheetView>
  </sheetViews>
  <sheetFormatPr defaultColWidth="9.140625" defaultRowHeight="15" x14ac:dyDescent="0.25"/>
  <cols>
    <col min="1" max="2" width="9.140625" style="57"/>
    <col min="3" max="3" width="11.5703125" style="57" customWidth="1"/>
    <col min="4" max="16384" width="9.140625" style="57"/>
  </cols>
  <sheetData>
    <row r="1" spans="1:9" ht="21" x14ac:dyDescent="0.35">
      <c r="A1" s="61" t="s">
        <v>445</v>
      </c>
      <c r="B1" s="59"/>
      <c r="C1" s="59"/>
    </row>
    <row r="2" spans="1:9" x14ac:dyDescent="0.25">
      <c r="A2" s="59"/>
      <c r="B2" s="63">
        <v>17.2</v>
      </c>
      <c r="C2" s="59" t="s">
        <v>34</v>
      </c>
      <c r="D2" s="319" t="s">
        <v>473</v>
      </c>
    </row>
    <row r="3" spans="1:9" x14ac:dyDescent="0.25">
      <c r="A3" s="59"/>
      <c r="B3" s="63" t="s">
        <v>475</v>
      </c>
      <c r="C3" s="59" t="s">
        <v>36</v>
      </c>
      <c r="D3" s="319" t="s">
        <v>567</v>
      </c>
    </row>
    <row r="4" spans="1:9" x14ac:dyDescent="0.25">
      <c r="A4" s="59"/>
      <c r="B4" s="36" t="s">
        <v>37</v>
      </c>
      <c r="C4" s="59"/>
      <c r="D4" s="37" t="s">
        <v>70</v>
      </c>
      <c r="E4" s="64"/>
      <c r="F4" s="64"/>
      <c r="G4" s="64"/>
      <c r="H4" s="64"/>
      <c r="I4" s="64"/>
    </row>
    <row r="5" spans="1:9" x14ac:dyDescent="0.25">
      <c r="A5" s="59"/>
      <c r="B5" s="39" t="s">
        <v>86</v>
      </c>
      <c r="C5" s="59"/>
    </row>
    <row r="6" spans="1:9" x14ac:dyDescent="0.25">
      <c r="A6" s="59"/>
      <c r="B6" s="59"/>
      <c r="C6" s="59"/>
      <c r="F6" s="37" t="s">
        <v>605</v>
      </c>
      <c r="G6" s="37"/>
      <c r="H6" s="37"/>
      <c r="I6" s="37"/>
    </row>
    <row r="7" spans="1:9" ht="26.25" x14ac:dyDescent="0.25">
      <c r="A7" s="58" t="s">
        <v>31</v>
      </c>
      <c r="B7" s="58" t="s">
        <v>30</v>
      </c>
      <c r="C7" s="58" t="s">
        <v>32</v>
      </c>
    </row>
    <row r="8" spans="1:9" x14ac:dyDescent="0.25">
      <c r="A8" s="59"/>
      <c r="B8" s="60" t="s">
        <v>41</v>
      </c>
      <c r="C8" s="60" t="s">
        <v>23</v>
      </c>
    </row>
    <row r="9" spans="1:9" x14ac:dyDescent="0.25">
      <c r="A9" s="63"/>
      <c r="B9" s="63"/>
      <c r="C9" s="81"/>
      <c r="E9" s="59" t="s">
        <v>42</v>
      </c>
      <c r="F9" s="59"/>
    </row>
    <row r="10" spans="1:9" x14ac:dyDescent="0.25">
      <c r="A10" s="63"/>
      <c r="B10" s="63"/>
      <c r="C10" s="81"/>
      <c r="E10" s="59" t="s">
        <v>43</v>
      </c>
      <c r="F10" s="59"/>
    </row>
    <row r="11" spans="1:9" x14ac:dyDescent="0.25">
      <c r="A11" s="63"/>
      <c r="B11" s="63"/>
      <c r="C11" s="81"/>
      <c r="E11" s="59" t="s">
        <v>44</v>
      </c>
      <c r="F11" s="59"/>
    </row>
    <row r="12" spans="1:9" x14ac:dyDescent="0.25">
      <c r="A12" s="63"/>
      <c r="B12" s="63"/>
      <c r="C12" s="81"/>
      <c r="E12" s="59"/>
      <c r="F12" s="59"/>
    </row>
    <row r="13" spans="1:9" x14ac:dyDescent="0.25">
      <c r="A13" s="63"/>
      <c r="B13" s="63"/>
      <c r="C13" s="81"/>
      <c r="E13" s="59" t="s">
        <v>45</v>
      </c>
      <c r="F13" s="59"/>
    </row>
    <row r="14" spans="1:9" x14ac:dyDescent="0.25">
      <c r="A14" s="63"/>
      <c r="B14" s="63"/>
      <c r="C14" s="81"/>
      <c r="E14" s="59" t="s">
        <v>46</v>
      </c>
      <c r="F14" s="59"/>
    </row>
    <row r="15" spans="1:9" x14ac:dyDescent="0.25">
      <c r="A15" s="63"/>
      <c r="B15" s="63"/>
      <c r="C15" s="81"/>
      <c r="E15" s="59" t="s">
        <v>47</v>
      </c>
      <c r="F15" s="59"/>
    </row>
    <row r="16" spans="1:9" x14ac:dyDescent="0.25">
      <c r="A16" s="63"/>
      <c r="B16" s="63"/>
      <c r="C16" s="81"/>
      <c r="E16" s="59" t="s">
        <v>48</v>
      </c>
      <c r="F16" s="59"/>
    </row>
    <row r="17" spans="1:6" x14ac:dyDescent="0.25">
      <c r="A17" s="63"/>
      <c r="B17" s="63"/>
      <c r="C17" s="81"/>
      <c r="E17" s="59" t="s">
        <v>49</v>
      </c>
      <c r="F17" s="59"/>
    </row>
    <row r="18" spans="1:6" x14ac:dyDescent="0.25">
      <c r="A18" s="63"/>
      <c r="B18" s="63"/>
      <c r="C18" s="81"/>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406</v>
      </c>
    </row>
    <row r="23" spans="1:6" x14ac:dyDescent="0.25">
      <c r="A23" s="63"/>
      <c r="B23" s="63"/>
      <c r="C23" s="81"/>
      <c r="E23" s="59"/>
    </row>
    <row r="24" spans="1:6" x14ac:dyDescent="0.25">
      <c r="A24" s="63"/>
      <c r="B24" s="63"/>
      <c r="C24" s="81"/>
    </row>
    <row r="25" spans="1:6" x14ac:dyDescent="0.25">
      <c r="A25" s="63"/>
      <c r="B25" s="63"/>
      <c r="C25" s="81"/>
    </row>
    <row r="26" spans="1:6" x14ac:dyDescent="0.25">
      <c r="A26" s="300"/>
      <c r="B26" s="300"/>
      <c r="C26" s="301"/>
    </row>
    <row r="27" spans="1:6" ht="15.75" x14ac:dyDescent="0.25">
      <c r="A27" s="300"/>
      <c r="B27" s="300"/>
      <c r="C27" s="301"/>
      <c r="E27" s="42"/>
    </row>
    <row r="28" spans="1:6" ht="15.75" x14ac:dyDescent="0.25">
      <c r="A28" s="300"/>
      <c r="B28" s="300"/>
      <c r="C28" s="301"/>
      <c r="E28" s="42"/>
    </row>
    <row r="29" spans="1:6" ht="15.75" x14ac:dyDescent="0.25">
      <c r="A29" s="300"/>
      <c r="B29" s="300"/>
      <c r="C29" s="301"/>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0</v>
      </c>
      <c r="D39" s="59" t="s">
        <v>56</v>
      </c>
    </row>
    <row r="40" spans="1:10" x14ac:dyDescent="0.25">
      <c r="A40" s="62">
        <f>SUM(A9:A38)</f>
        <v>0</v>
      </c>
      <c r="B40" s="59" t="s">
        <v>57</v>
      </c>
      <c r="C40" s="59"/>
    </row>
    <row r="41" spans="1:10" x14ac:dyDescent="0.25">
      <c r="A41" s="59"/>
      <c r="B41" s="62" t="e">
        <f>C39/A40</f>
        <v>#DIV/0!</v>
      </c>
      <c r="C41" s="59" t="s">
        <v>58</v>
      </c>
    </row>
    <row r="42" spans="1:10" x14ac:dyDescent="0.25">
      <c r="A42" s="59"/>
      <c r="B42" s="59"/>
      <c r="C42" s="59"/>
      <c r="D42" s="63">
        <v>100</v>
      </c>
      <c r="E42" s="59" t="s">
        <v>59</v>
      </c>
    </row>
    <row r="43" spans="1:10" x14ac:dyDescent="0.25">
      <c r="A43" s="59"/>
      <c r="B43" s="59"/>
      <c r="C43" s="59"/>
      <c r="D43" s="65" t="e">
        <f>B41/D42</f>
        <v>#DIV/0!</v>
      </c>
      <c r="E43" s="59" t="s">
        <v>60</v>
      </c>
    </row>
    <row r="45" spans="1:10" ht="33" customHeight="1" x14ac:dyDescent="0.25">
      <c r="A45" s="498" t="s">
        <v>215</v>
      </c>
      <c r="B45" s="498"/>
      <c r="C45" s="498"/>
      <c r="D45" s="498"/>
      <c r="E45" s="498"/>
      <c r="F45" s="498"/>
      <c r="G45" s="498"/>
      <c r="H45" s="498"/>
      <c r="I45" s="498"/>
      <c r="J45" s="498"/>
    </row>
  </sheetData>
  <mergeCells count="1">
    <mergeCell ref="A45:J45"/>
  </mergeCells>
  <pageMargins left="0.7" right="0.7" top="0.75" bottom="0.75" header="0.3" footer="0.3"/>
  <pageSetup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85" zoomScaleNormal="85" workbookViewId="0">
      <selection activeCell="I38" sqref="I38"/>
    </sheetView>
  </sheetViews>
  <sheetFormatPr defaultColWidth="9.140625" defaultRowHeight="15" x14ac:dyDescent="0.25"/>
  <cols>
    <col min="1" max="2" width="9.140625" style="57"/>
    <col min="3" max="3" width="11.5703125" style="57" customWidth="1"/>
    <col min="4" max="16384" width="9.140625" style="57"/>
  </cols>
  <sheetData>
    <row r="1" spans="1:9" ht="21" x14ac:dyDescent="0.35">
      <c r="A1" s="61" t="s">
        <v>445</v>
      </c>
      <c r="B1" s="59"/>
      <c r="C1" s="59"/>
    </row>
    <row r="2" spans="1:9" x14ac:dyDescent="0.25">
      <c r="A2" s="59"/>
      <c r="B2" s="63">
        <v>17.2</v>
      </c>
      <c r="C2" s="59" t="s">
        <v>34</v>
      </c>
      <c r="D2" s="283" t="s">
        <v>473</v>
      </c>
    </row>
    <row r="3" spans="1:9" x14ac:dyDescent="0.25">
      <c r="A3" s="59"/>
      <c r="B3" s="63" t="s">
        <v>475</v>
      </c>
      <c r="C3" s="59" t="s">
        <v>36</v>
      </c>
      <c r="D3" s="283" t="s">
        <v>516</v>
      </c>
    </row>
    <row r="4" spans="1:9" x14ac:dyDescent="0.25">
      <c r="A4" s="59"/>
      <c r="B4" s="36" t="s">
        <v>37</v>
      </c>
      <c r="C4" s="59"/>
      <c r="D4" s="37" t="s">
        <v>474</v>
      </c>
      <c r="E4" s="64"/>
      <c r="F4" s="64"/>
      <c r="G4" s="64"/>
      <c r="H4" s="64"/>
      <c r="I4" s="64"/>
    </row>
    <row r="5" spans="1:9" x14ac:dyDescent="0.25">
      <c r="A5" s="59"/>
      <c r="B5" s="39" t="s">
        <v>86</v>
      </c>
      <c r="C5" s="59"/>
    </row>
    <row r="6" spans="1:9" x14ac:dyDescent="0.25">
      <c r="A6" s="59"/>
      <c r="B6" s="59"/>
      <c r="C6" s="59"/>
      <c r="F6" s="37" t="s">
        <v>476</v>
      </c>
      <c r="G6" s="37"/>
      <c r="H6" s="37"/>
      <c r="I6" s="37"/>
    </row>
    <row r="7" spans="1:9" ht="26.25" x14ac:dyDescent="0.25">
      <c r="A7" s="58" t="s">
        <v>31</v>
      </c>
      <c r="B7" s="58" t="s">
        <v>30</v>
      </c>
      <c r="C7" s="58" t="s">
        <v>32</v>
      </c>
    </row>
    <row r="8" spans="1:9" x14ac:dyDescent="0.25">
      <c r="A8" s="59"/>
      <c r="B8" s="60" t="s">
        <v>41</v>
      </c>
      <c r="C8" s="60" t="s">
        <v>23</v>
      </c>
    </row>
    <row r="9" spans="1:9" x14ac:dyDescent="0.25">
      <c r="A9" s="63">
        <v>1</v>
      </c>
      <c r="B9" s="63"/>
      <c r="C9" s="81">
        <v>96</v>
      </c>
      <c r="E9" s="59" t="s">
        <v>42</v>
      </c>
      <c r="F9" s="59"/>
    </row>
    <row r="10" spans="1:9" x14ac:dyDescent="0.25">
      <c r="A10" s="63">
        <v>1</v>
      </c>
      <c r="B10" s="63"/>
      <c r="C10" s="81">
        <v>100</v>
      </c>
      <c r="E10" s="59" t="s">
        <v>43</v>
      </c>
      <c r="F10" s="59"/>
    </row>
    <row r="11" spans="1:9" x14ac:dyDescent="0.25">
      <c r="A11" s="63">
        <v>1</v>
      </c>
      <c r="B11" s="63"/>
      <c r="C11" s="81">
        <v>88</v>
      </c>
      <c r="E11" s="59" t="s">
        <v>44</v>
      </c>
      <c r="F11" s="59"/>
    </row>
    <row r="12" spans="1:9" x14ac:dyDescent="0.25">
      <c r="A12" s="63">
        <v>1</v>
      </c>
      <c r="B12" s="63"/>
      <c r="C12" s="81">
        <v>96</v>
      </c>
      <c r="E12" s="59"/>
      <c r="F12" s="59"/>
    </row>
    <row r="13" spans="1:9" x14ac:dyDescent="0.25">
      <c r="A13" s="63">
        <v>1</v>
      </c>
      <c r="B13" s="63"/>
      <c r="C13" s="81">
        <v>96</v>
      </c>
      <c r="E13" s="59" t="s">
        <v>45</v>
      </c>
      <c r="F13" s="59"/>
    </row>
    <row r="14" spans="1:9" x14ac:dyDescent="0.25">
      <c r="A14" s="63">
        <v>1</v>
      </c>
      <c r="B14" s="63"/>
      <c r="C14" s="81">
        <v>100</v>
      </c>
      <c r="E14" s="59" t="s">
        <v>46</v>
      </c>
      <c r="F14" s="59"/>
    </row>
    <row r="15" spans="1:9" x14ac:dyDescent="0.25">
      <c r="A15" s="63">
        <v>1</v>
      </c>
      <c r="B15" s="63"/>
      <c r="C15" s="81">
        <v>100</v>
      </c>
      <c r="E15" s="59" t="s">
        <v>47</v>
      </c>
      <c r="F15" s="59"/>
    </row>
    <row r="16" spans="1:9" x14ac:dyDescent="0.25">
      <c r="A16" s="63">
        <v>1</v>
      </c>
      <c r="B16" s="63"/>
      <c r="C16" s="81">
        <v>100</v>
      </c>
      <c r="E16" s="59" t="s">
        <v>48</v>
      </c>
      <c r="F16" s="59"/>
    </row>
    <row r="17" spans="1:6" x14ac:dyDescent="0.25">
      <c r="A17" s="63">
        <v>1</v>
      </c>
      <c r="B17" s="63"/>
      <c r="C17" s="81">
        <v>100</v>
      </c>
      <c r="E17" s="59" t="s">
        <v>49</v>
      </c>
      <c r="F17" s="59"/>
    </row>
    <row r="18" spans="1:6" x14ac:dyDescent="0.25">
      <c r="A18" s="63">
        <v>1</v>
      </c>
      <c r="B18" s="63"/>
      <c r="C18" s="81">
        <v>100</v>
      </c>
      <c r="E18" s="59" t="s">
        <v>50</v>
      </c>
      <c r="F18" s="59"/>
    </row>
    <row r="19" spans="1:6" x14ac:dyDescent="0.25">
      <c r="A19" s="63">
        <v>1</v>
      </c>
      <c r="B19" s="63"/>
      <c r="C19" s="81">
        <v>100</v>
      </c>
      <c r="E19" s="59" t="s">
        <v>51</v>
      </c>
      <c r="F19" s="59"/>
    </row>
    <row r="20" spans="1:6" x14ac:dyDescent="0.25">
      <c r="A20" s="63">
        <v>1</v>
      </c>
      <c r="B20" s="63"/>
      <c r="C20" s="81">
        <v>100</v>
      </c>
      <c r="E20" s="59" t="s">
        <v>52</v>
      </c>
    </row>
    <row r="21" spans="1:6" x14ac:dyDescent="0.25">
      <c r="A21" s="63">
        <v>1</v>
      </c>
      <c r="B21" s="63"/>
      <c r="C21" s="81">
        <v>92</v>
      </c>
      <c r="E21" s="59" t="s">
        <v>53</v>
      </c>
    </row>
    <row r="22" spans="1:6" x14ac:dyDescent="0.25">
      <c r="A22" s="63">
        <v>1</v>
      </c>
      <c r="B22" s="63"/>
      <c r="C22" s="81">
        <v>100</v>
      </c>
      <c r="E22" s="59" t="s">
        <v>406</v>
      </c>
    </row>
    <row r="23" spans="1:6" x14ac:dyDescent="0.25">
      <c r="A23" s="63">
        <v>1</v>
      </c>
      <c r="B23" s="63"/>
      <c r="C23" s="81">
        <v>100</v>
      </c>
      <c r="E23" s="59"/>
    </row>
    <row r="24" spans="1:6" x14ac:dyDescent="0.25">
      <c r="A24" s="63">
        <v>1</v>
      </c>
      <c r="B24" s="63"/>
      <c r="C24" s="81">
        <v>100</v>
      </c>
    </row>
    <row r="25" spans="1:6" x14ac:dyDescent="0.25">
      <c r="A25" s="63">
        <v>1</v>
      </c>
      <c r="B25" s="63"/>
      <c r="C25" s="81">
        <v>96</v>
      </c>
    </row>
    <row r="26" spans="1:6" x14ac:dyDescent="0.25">
      <c r="A26" s="300">
        <v>1</v>
      </c>
      <c r="B26" s="300"/>
      <c r="C26" s="301">
        <v>88</v>
      </c>
    </row>
    <row r="27" spans="1:6" ht="15.75" x14ac:dyDescent="0.25">
      <c r="A27" s="300">
        <v>1</v>
      </c>
      <c r="B27" s="300"/>
      <c r="C27" s="301">
        <v>88</v>
      </c>
      <c r="E27" s="42"/>
    </row>
    <row r="28" spans="1:6" ht="15.75" x14ac:dyDescent="0.25">
      <c r="A28" s="300">
        <v>1</v>
      </c>
      <c r="B28" s="300"/>
      <c r="C28" s="301">
        <v>100</v>
      </c>
      <c r="E28" s="42"/>
    </row>
    <row r="29" spans="1:6" ht="15.75" x14ac:dyDescent="0.25">
      <c r="A29" s="300">
        <v>1</v>
      </c>
      <c r="B29" s="300"/>
      <c r="C29" s="301">
        <v>96</v>
      </c>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2036</v>
      </c>
      <c r="D39" s="59" t="s">
        <v>56</v>
      </c>
    </row>
    <row r="40" spans="1:10" x14ac:dyDescent="0.25">
      <c r="A40" s="62">
        <f>SUM(A9:A38)</f>
        <v>21</v>
      </c>
      <c r="B40" s="59" t="s">
        <v>57</v>
      </c>
      <c r="C40" s="59"/>
    </row>
    <row r="41" spans="1:10" x14ac:dyDescent="0.25">
      <c r="A41" s="59"/>
      <c r="B41" s="62">
        <f>C39/A40</f>
        <v>96.952380952380949</v>
      </c>
      <c r="C41" s="59" t="s">
        <v>58</v>
      </c>
    </row>
    <row r="42" spans="1:10" x14ac:dyDescent="0.25">
      <c r="A42" s="59"/>
      <c r="B42" s="59"/>
      <c r="C42" s="59"/>
      <c r="D42" s="63">
        <v>100</v>
      </c>
      <c r="E42" s="59" t="s">
        <v>59</v>
      </c>
    </row>
    <row r="43" spans="1:10" x14ac:dyDescent="0.25">
      <c r="A43" s="59"/>
      <c r="B43" s="59"/>
      <c r="C43" s="59"/>
      <c r="D43" s="65">
        <f>B41/D42</f>
        <v>0.96952380952380945</v>
      </c>
      <c r="E43" s="59" t="s">
        <v>60</v>
      </c>
    </row>
    <row r="45" spans="1:10" ht="33" customHeight="1" x14ac:dyDescent="0.25">
      <c r="A45" s="498" t="s">
        <v>215</v>
      </c>
      <c r="B45" s="498"/>
      <c r="C45" s="498"/>
      <c r="D45" s="498"/>
      <c r="E45" s="498"/>
      <c r="F45" s="498"/>
      <c r="G45" s="498"/>
      <c r="H45" s="498"/>
      <c r="I45" s="498"/>
      <c r="J45" s="498"/>
    </row>
  </sheetData>
  <mergeCells count="1">
    <mergeCell ref="A45:J45"/>
  </mergeCells>
  <pageMargins left="0.7" right="0.7" top="0.75" bottom="0.75" header="0.3" footer="0.3"/>
  <pageSetup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J45"/>
  <sheetViews>
    <sheetView topLeftCell="A28" workbookViewId="0">
      <selection activeCell="A45" sqref="A45:XFD45"/>
    </sheetView>
  </sheetViews>
  <sheetFormatPr defaultColWidth="9.140625" defaultRowHeight="15" x14ac:dyDescent="0.25"/>
  <cols>
    <col min="1" max="2" width="9.140625" style="57"/>
    <col min="3" max="3" width="11.5703125" style="57" customWidth="1"/>
    <col min="4" max="16384" width="9.140625" style="57"/>
  </cols>
  <sheetData>
    <row r="1" spans="1:9" ht="21" x14ac:dyDescent="0.35">
      <c r="A1" s="61" t="s">
        <v>445</v>
      </c>
      <c r="B1" s="59"/>
      <c r="C1" s="59"/>
    </row>
    <row r="2" spans="1:9" x14ac:dyDescent="0.25">
      <c r="A2" s="59"/>
      <c r="B2" s="63">
        <v>17.2</v>
      </c>
      <c r="C2" s="59" t="s">
        <v>34</v>
      </c>
      <c r="D2" s="187" t="s">
        <v>473</v>
      </c>
    </row>
    <row r="3" spans="1:9" x14ac:dyDescent="0.25">
      <c r="A3" s="59"/>
      <c r="B3" s="63" t="s">
        <v>475</v>
      </c>
      <c r="C3" s="59" t="s">
        <v>36</v>
      </c>
      <c r="D3" s="187" t="s">
        <v>427</v>
      </c>
    </row>
    <row r="4" spans="1:9" x14ac:dyDescent="0.25">
      <c r="A4" s="59"/>
      <c r="B4" s="36" t="s">
        <v>37</v>
      </c>
      <c r="C4" s="59"/>
      <c r="D4" s="37" t="s">
        <v>474</v>
      </c>
      <c r="E4" s="64"/>
      <c r="F4" s="64"/>
      <c r="G4" s="64"/>
      <c r="H4" s="64"/>
      <c r="I4" s="64"/>
    </row>
    <row r="5" spans="1:9" x14ac:dyDescent="0.25">
      <c r="A5" s="59"/>
      <c r="B5" s="39" t="s">
        <v>86</v>
      </c>
      <c r="C5" s="59"/>
    </row>
    <row r="6" spans="1:9" x14ac:dyDescent="0.25">
      <c r="A6" s="59"/>
      <c r="B6" s="59"/>
      <c r="C6" s="59"/>
      <c r="F6" s="37" t="s">
        <v>476</v>
      </c>
      <c r="G6" s="37"/>
      <c r="H6" s="37"/>
      <c r="I6" s="37"/>
    </row>
    <row r="7" spans="1:9" ht="26.25" x14ac:dyDescent="0.25">
      <c r="A7" s="58" t="s">
        <v>31</v>
      </c>
      <c r="B7" s="58" t="s">
        <v>30</v>
      </c>
      <c r="C7" s="58" t="s">
        <v>32</v>
      </c>
    </row>
    <row r="8" spans="1:9" x14ac:dyDescent="0.25">
      <c r="A8" s="59"/>
      <c r="B8" s="60" t="s">
        <v>41</v>
      </c>
      <c r="C8" s="60" t="s">
        <v>23</v>
      </c>
    </row>
    <row r="9" spans="1:9" x14ac:dyDescent="0.25">
      <c r="A9" s="63">
        <v>1</v>
      </c>
      <c r="B9" s="63">
        <v>1</v>
      </c>
      <c r="C9" s="81">
        <v>90</v>
      </c>
      <c r="E9" s="59" t="s">
        <v>42</v>
      </c>
      <c r="F9" s="59"/>
    </row>
    <row r="10" spans="1:9" x14ac:dyDescent="0.25">
      <c r="A10" s="63">
        <v>1</v>
      </c>
      <c r="B10" s="63">
        <v>2</v>
      </c>
      <c r="C10" s="81">
        <v>72</v>
      </c>
      <c r="E10" s="59" t="s">
        <v>43</v>
      </c>
      <c r="F10" s="59"/>
    </row>
    <row r="11" spans="1:9" x14ac:dyDescent="0.25">
      <c r="A11" s="63">
        <v>1</v>
      </c>
      <c r="B11" s="63">
        <v>3</v>
      </c>
      <c r="C11" s="81">
        <v>89</v>
      </c>
      <c r="E11" s="59" t="s">
        <v>44</v>
      </c>
      <c r="F11" s="59"/>
    </row>
    <row r="12" spans="1:9" x14ac:dyDescent="0.25">
      <c r="A12" s="63">
        <v>1</v>
      </c>
      <c r="B12" s="63">
        <v>4</v>
      </c>
      <c r="C12" s="81">
        <v>93</v>
      </c>
      <c r="E12" s="59"/>
      <c r="F12" s="59"/>
    </row>
    <row r="13" spans="1:9" x14ac:dyDescent="0.25">
      <c r="A13" s="63">
        <v>1</v>
      </c>
      <c r="B13" s="63">
        <v>5</v>
      </c>
      <c r="C13" s="81">
        <v>83</v>
      </c>
      <c r="E13" s="59" t="s">
        <v>45</v>
      </c>
      <c r="F13" s="59"/>
    </row>
    <row r="14" spans="1:9" x14ac:dyDescent="0.25">
      <c r="A14" s="63">
        <v>1</v>
      </c>
      <c r="B14" s="63">
        <v>6</v>
      </c>
      <c r="C14" s="81">
        <v>95</v>
      </c>
      <c r="E14" s="59" t="s">
        <v>46</v>
      </c>
      <c r="F14" s="59"/>
    </row>
    <row r="15" spans="1:9" x14ac:dyDescent="0.25">
      <c r="A15" s="63">
        <v>1</v>
      </c>
      <c r="B15" s="63">
        <v>7</v>
      </c>
      <c r="C15" s="81">
        <v>80</v>
      </c>
      <c r="E15" s="59" t="s">
        <v>47</v>
      </c>
      <c r="F15" s="59"/>
    </row>
    <row r="16" spans="1:9" x14ac:dyDescent="0.25">
      <c r="A16" s="63">
        <v>1</v>
      </c>
      <c r="B16" s="63">
        <v>8</v>
      </c>
      <c r="C16" s="81">
        <v>81</v>
      </c>
      <c r="E16" s="59" t="s">
        <v>48</v>
      </c>
      <c r="F16" s="59"/>
    </row>
    <row r="17" spans="1:6" x14ac:dyDescent="0.25">
      <c r="A17" s="63">
        <v>1</v>
      </c>
      <c r="B17" s="63">
        <v>9</v>
      </c>
      <c r="C17" s="81">
        <v>82</v>
      </c>
      <c r="E17" s="59" t="s">
        <v>49</v>
      </c>
      <c r="F17" s="59"/>
    </row>
    <row r="18" spans="1:6" x14ac:dyDescent="0.25">
      <c r="A18" s="63">
        <v>1</v>
      </c>
      <c r="B18" s="63">
        <v>10</v>
      </c>
      <c r="C18" s="81">
        <v>93</v>
      </c>
      <c r="E18" s="59" t="s">
        <v>50</v>
      </c>
      <c r="F18" s="59"/>
    </row>
    <row r="19" spans="1:6" x14ac:dyDescent="0.25">
      <c r="A19" s="63">
        <v>1</v>
      </c>
      <c r="B19" s="63">
        <v>11</v>
      </c>
      <c r="C19" s="81">
        <v>87</v>
      </c>
      <c r="E19" s="59" t="s">
        <v>51</v>
      </c>
      <c r="F19" s="59"/>
    </row>
    <row r="20" spans="1:6" x14ac:dyDescent="0.25">
      <c r="A20" s="63">
        <v>1</v>
      </c>
      <c r="B20" s="63">
        <v>12</v>
      </c>
      <c r="C20" s="81">
        <v>87</v>
      </c>
      <c r="E20" s="59" t="s">
        <v>52</v>
      </c>
    </row>
    <row r="21" spans="1:6" x14ac:dyDescent="0.25">
      <c r="A21" s="63">
        <v>1</v>
      </c>
      <c r="B21" s="63">
        <v>13</v>
      </c>
      <c r="C21" s="81">
        <v>89</v>
      </c>
      <c r="E21" s="59" t="s">
        <v>53</v>
      </c>
    </row>
    <row r="22" spans="1:6" x14ac:dyDescent="0.25">
      <c r="A22" s="63">
        <v>1</v>
      </c>
      <c r="B22" s="63">
        <v>14</v>
      </c>
      <c r="C22" s="81">
        <v>93</v>
      </c>
      <c r="E22" s="59" t="s">
        <v>406</v>
      </c>
    </row>
    <row r="23" spans="1:6" x14ac:dyDescent="0.25">
      <c r="A23" s="63">
        <v>1</v>
      </c>
      <c r="B23" s="63">
        <v>15</v>
      </c>
      <c r="C23" s="81">
        <v>83</v>
      </c>
      <c r="E23" s="59"/>
    </row>
    <row r="24" spans="1:6" x14ac:dyDescent="0.25">
      <c r="A24" s="63">
        <v>1</v>
      </c>
      <c r="B24" s="63">
        <v>16</v>
      </c>
      <c r="C24" s="81">
        <v>75</v>
      </c>
    </row>
    <row r="25" spans="1:6" x14ac:dyDescent="0.25">
      <c r="A25" s="63"/>
      <c r="B25" s="63"/>
      <c r="C25" s="81"/>
    </row>
    <row r="26" spans="1:6" x14ac:dyDescent="0.25">
      <c r="A26" s="63"/>
      <c r="B26" s="63"/>
      <c r="C26" s="67"/>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1372</v>
      </c>
      <c r="D39" s="59" t="s">
        <v>56</v>
      </c>
    </row>
    <row r="40" spans="1:10" x14ac:dyDescent="0.25">
      <c r="A40" s="62">
        <f>SUM(A9:A38)</f>
        <v>16</v>
      </c>
      <c r="B40" s="59" t="s">
        <v>57</v>
      </c>
      <c r="C40" s="59"/>
    </row>
    <row r="41" spans="1:10" x14ac:dyDescent="0.25">
      <c r="A41" s="59"/>
      <c r="B41" s="62">
        <f>C39/A40</f>
        <v>85.75</v>
      </c>
      <c r="C41" s="59" t="s">
        <v>58</v>
      </c>
    </row>
    <row r="42" spans="1:10" x14ac:dyDescent="0.25">
      <c r="A42" s="59"/>
      <c r="B42" s="59"/>
      <c r="C42" s="59"/>
      <c r="D42" s="63">
        <v>100</v>
      </c>
      <c r="E42" s="59" t="s">
        <v>59</v>
      </c>
    </row>
    <row r="43" spans="1:10" x14ac:dyDescent="0.25">
      <c r="A43" s="59"/>
      <c r="B43" s="59"/>
      <c r="C43" s="59"/>
      <c r="D43" s="65">
        <f>B41/D42</f>
        <v>0.85750000000000004</v>
      </c>
      <c r="E43" s="59" t="s">
        <v>60</v>
      </c>
    </row>
    <row r="45" spans="1:10" ht="33" customHeight="1" x14ac:dyDescent="0.25">
      <c r="A45" s="498" t="s">
        <v>215</v>
      </c>
      <c r="B45" s="498"/>
      <c r="C45" s="498"/>
      <c r="D45" s="498"/>
      <c r="E45" s="498"/>
      <c r="F45" s="498"/>
      <c r="G45" s="498"/>
      <c r="H45" s="498"/>
      <c r="I45" s="498"/>
      <c r="J45" s="498"/>
    </row>
  </sheetData>
  <mergeCells count="1">
    <mergeCell ref="A45:J45"/>
  </mergeCell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S60"/>
  <sheetViews>
    <sheetView zoomScale="85" zoomScaleNormal="85" workbookViewId="0">
      <selection activeCell="L16" sqref="L16"/>
    </sheetView>
  </sheetViews>
  <sheetFormatPr defaultRowHeight="15" x14ac:dyDescent="0.25"/>
  <sheetData>
    <row r="1" spans="1:12" ht="21" x14ac:dyDescent="0.35">
      <c r="A1" s="61" t="s">
        <v>33</v>
      </c>
      <c r="B1" s="59"/>
      <c r="C1" s="59"/>
      <c r="D1" s="57"/>
      <c r="E1" s="57"/>
      <c r="F1" s="57"/>
      <c r="G1" s="57"/>
      <c r="H1" s="57"/>
      <c r="I1" s="61" t="s">
        <v>65</v>
      </c>
      <c r="J1" s="57"/>
      <c r="K1" s="57"/>
    </row>
    <row r="2" spans="1:12" x14ac:dyDescent="0.25">
      <c r="A2" s="59"/>
      <c r="B2" s="63">
        <v>17.2</v>
      </c>
      <c r="C2" s="59" t="s">
        <v>34</v>
      </c>
      <c r="D2" s="57"/>
      <c r="E2" s="57"/>
      <c r="F2" s="57"/>
      <c r="G2" s="57"/>
      <c r="H2" s="57"/>
      <c r="I2" s="57"/>
      <c r="J2" s="57"/>
      <c r="K2" s="57"/>
    </row>
    <row r="3" spans="1:12" x14ac:dyDescent="0.25">
      <c r="A3" s="59"/>
      <c r="B3" s="63" t="s">
        <v>69</v>
      </c>
      <c r="C3" s="59" t="s">
        <v>36</v>
      </c>
      <c r="D3" s="57"/>
      <c r="E3" s="57"/>
      <c r="F3" s="57"/>
      <c r="G3" s="57"/>
      <c r="H3" s="57"/>
      <c r="I3" s="57"/>
      <c r="J3" s="57"/>
      <c r="K3" s="57"/>
    </row>
    <row r="4" spans="1:12" x14ac:dyDescent="0.25">
      <c r="A4" s="59"/>
      <c r="B4" s="36" t="s">
        <v>37</v>
      </c>
      <c r="C4" s="59"/>
      <c r="D4" s="37" t="s">
        <v>70</v>
      </c>
      <c r="E4" s="64"/>
      <c r="F4" s="64"/>
      <c r="G4" s="64"/>
      <c r="H4" s="64"/>
      <c r="I4" s="64"/>
      <c r="J4" s="64"/>
      <c r="K4" s="57"/>
    </row>
    <row r="5" spans="1:12" x14ac:dyDescent="0.25">
      <c r="A5" s="59"/>
      <c r="B5" s="39"/>
      <c r="C5" s="59"/>
      <c r="D5" s="57"/>
      <c r="E5" s="57"/>
      <c r="F5" s="57"/>
      <c r="G5" s="57"/>
      <c r="H5" s="57"/>
      <c r="I5" s="57"/>
      <c r="J5" s="57"/>
      <c r="K5" s="57"/>
    </row>
    <row r="6" spans="1:12" x14ac:dyDescent="0.25">
      <c r="A6" s="59"/>
      <c r="B6" s="59"/>
      <c r="C6" s="59"/>
      <c r="D6" s="57"/>
      <c r="E6" s="57"/>
      <c r="F6" s="37" t="s">
        <v>39</v>
      </c>
      <c r="G6" s="37"/>
      <c r="H6" s="37" t="s">
        <v>66</v>
      </c>
      <c r="I6" s="37"/>
      <c r="J6" s="37"/>
      <c r="K6" s="57"/>
    </row>
    <row r="7" spans="1:12" ht="26.25" x14ac:dyDescent="0.25">
      <c r="A7" s="58" t="s">
        <v>31</v>
      </c>
      <c r="B7" s="58" t="s">
        <v>30</v>
      </c>
      <c r="C7" s="58" t="s">
        <v>32</v>
      </c>
      <c r="D7" s="57"/>
      <c r="E7" s="57"/>
      <c r="F7" s="57"/>
      <c r="G7" s="57"/>
      <c r="H7" s="57"/>
      <c r="I7" s="57"/>
      <c r="J7" s="57"/>
      <c r="K7" s="57"/>
    </row>
    <row r="8" spans="1:12" x14ac:dyDescent="0.25">
      <c r="A8" s="59"/>
      <c r="B8" s="60" t="s">
        <v>41</v>
      </c>
      <c r="C8" s="60" t="s">
        <v>23</v>
      </c>
      <c r="D8" s="57"/>
      <c r="E8" s="59" t="s">
        <v>42</v>
      </c>
      <c r="F8" s="59"/>
      <c r="G8" s="57"/>
      <c r="H8" s="57"/>
      <c r="I8" s="57"/>
      <c r="J8" s="57"/>
      <c r="K8" s="57"/>
    </row>
    <row r="9" spans="1:12" x14ac:dyDescent="0.25">
      <c r="A9" s="63">
        <v>1</v>
      </c>
      <c r="B9" s="63">
        <v>1</v>
      </c>
      <c r="C9" s="63">
        <v>93</v>
      </c>
      <c r="D9" s="57"/>
      <c r="E9" s="59" t="s">
        <v>43</v>
      </c>
      <c r="F9" s="59"/>
      <c r="G9" s="57"/>
      <c r="H9" s="57"/>
      <c r="I9" s="57"/>
      <c r="J9" s="57"/>
      <c r="K9" s="57"/>
    </row>
    <row r="10" spans="1:12" x14ac:dyDescent="0.25">
      <c r="A10" s="63">
        <v>1</v>
      </c>
      <c r="B10" s="63">
        <v>2</v>
      </c>
      <c r="C10" s="63">
        <v>78</v>
      </c>
      <c r="D10" s="57"/>
      <c r="E10" s="59" t="s">
        <v>44</v>
      </c>
      <c r="F10" s="59"/>
      <c r="G10" s="57"/>
      <c r="H10" s="57"/>
      <c r="I10" s="57"/>
      <c r="J10" s="57"/>
      <c r="K10" s="57"/>
    </row>
    <row r="11" spans="1:12" x14ac:dyDescent="0.25">
      <c r="A11" s="63">
        <v>1</v>
      </c>
      <c r="B11" s="63">
        <v>3</v>
      </c>
      <c r="C11" s="63">
        <v>85</v>
      </c>
      <c r="D11" s="57"/>
      <c r="E11" s="59"/>
      <c r="F11" s="59"/>
      <c r="G11" s="57"/>
      <c r="H11" s="57"/>
      <c r="I11" s="57"/>
      <c r="J11" s="57"/>
      <c r="K11" s="57"/>
    </row>
    <row r="12" spans="1:12" x14ac:dyDescent="0.25">
      <c r="A12" s="63">
        <v>1</v>
      </c>
      <c r="B12" s="63">
        <v>4</v>
      </c>
      <c r="C12" s="63">
        <v>88</v>
      </c>
      <c r="D12" s="57"/>
      <c r="E12" s="59" t="s">
        <v>45</v>
      </c>
      <c r="F12" s="59"/>
      <c r="G12" s="57"/>
      <c r="H12" s="57"/>
      <c r="I12" s="57"/>
      <c r="J12" s="57"/>
      <c r="K12" s="57"/>
    </row>
    <row r="13" spans="1:12" x14ac:dyDescent="0.25">
      <c r="A13" s="63">
        <v>1</v>
      </c>
      <c r="B13" s="63">
        <v>5</v>
      </c>
      <c r="C13" s="63">
        <v>88</v>
      </c>
      <c r="D13" s="57"/>
      <c r="E13" s="59" t="s">
        <v>46</v>
      </c>
      <c r="F13" s="59"/>
      <c r="G13" s="57"/>
      <c r="H13" s="57"/>
      <c r="I13" s="57"/>
      <c r="J13" s="57"/>
      <c r="K13" s="57"/>
    </row>
    <row r="14" spans="1:12" x14ac:dyDescent="0.25">
      <c r="A14" s="63">
        <v>1</v>
      </c>
      <c r="B14" s="63">
        <v>6</v>
      </c>
      <c r="C14" s="63">
        <v>88</v>
      </c>
      <c r="D14" s="57"/>
      <c r="E14" s="59" t="s">
        <v>47</v>
      </c>
      <c r="F14" s="59"/>
      <c r="G14" s="57"/>
      <c r="H14" s="57"/>
      <c r="I14" s="57"/>
      <c r="J14" s="57"/>
      <c r="K14" s="57"/>
    </row>
    <row r="15" spans="1:12" x14ac:dyDescent="0.25">
      <c r="A15" s="63">
        <v>1</v>
      </c>
      <c r="B15" s="63">
        <v>7</v>
      </c>
      <c r="C15" s="63">
        <v>81</v>
      </c>
      <c r="D15" s="57"/>
      <c r="E15" s="59" t="s">
        <v>48</v>
      </c>
      <c r="F15" s="59"/>
      <c r="G15" s="57"/>
      <c r="H15" s="57"/>
      <c r="I15" s="57"/>
      <c r="J15" s="57"/>
      <c r="K15" s="57"/>
    </row>
    <row r="16" spans="1:12" x14ac:dyDescent="0.25">
      <c r="A16" s="63">
        <v>1</v>
      </c>
      <c r="B16" s="63">
        <v>8</v>
      </c>
      <c r="C16" s="63">
        <v>81</v>
      </c>
      <c r="D16" s="57"/>
      <c r="E16" s="59" t="s">
        <v>49</v>
      </c>
      <c r="F16" s="59"/>
      <c r="G16" s="57"/>
      <c r="H16" s="57"/>
      <c r="I16" s="57"/>
      <c r="J16" s="57"/>
      <c r="K16" s="57"/>
      <c r="L16" s="57"/>
    </row>
    <row r="17" spans="1:11" x14ac:dyDescent="0.25">
      <c r="A17" s="63"/>
      <c r="B17" s="63"/>
      <c r="C17" s="63"/>
      <c r="D17" s="57"/>
      <c r="E17" s="59" t="s">
        <v>50</v>
      </c>
      <c r="F17" s="59"/>
      <c r="G17" s="57"/>
      <c r="H17" s="57"/>
      <c r="I17" s="57"/>
      <c r="J17" s="57"/>
      <c r="K17" s="57"/>
    </row>
    <row r="18" spans="1:11" x14ac:dyDescent="0.25">
      <c r="A18" s="56"/>
      <c r="B18" s="56"/>
      <c r="C18" s="56"/>
      <c r="D18" s="57"/>
      <c r="E18" s="59" t="s">
        <v>51</v>
      </c>
      <c r="F18" s="59"/>
      <c r="G18" s="57"/>
      <c r="H18" s="57"/>
      <c r="I18" s="57"/>
      <c r="J18" s="57"/>
      <c r="K18" s="57"/>
    </row>
    <row r="19" spans="1:11" x14ac:dyDescent="0.25">
      <c r="A19" s="56"/>
      <c r="B19" s="56"/>
      <c r="C19" s="56"/>
      <c r="D19" s="57"/>
      <c r="E19" s="59" t="s">
        <v>52</v>
      </c>
      <c r="F19" s="57"/>
      <c r="G19" s="57"/>
      <c r="H19" s="57"/>
      <c r="I19" s="57"/>
      <c r="J19" s="57"/>
      <c r="K19" s="57"/>
    </row>
    <row r="20" spans="1:11" x14ac:dyDescent="0.25">
      <c r="A20" s="63"/>
      <c r="B20" s="63"/>
      <c r="C20" s="63"/>
      <c r="D20" s="57"/>
      <c r="E20" s="59" t="s">
        <v>53</v>
      </c>
      <c r="F20" s="57"/>
      <c r="G20" s="57"/>
      <c r="H20" s="57"/>
      <c r="I20" s="57"/>
      <c r="J20" s="57"/>
      <c r="K20" s="57"/>
    </row>
    <row r="21" spans="1:11" x14ac:dyDescent="0.25">
      <c r="A21" s="63"/>
      <c r="B21" s="63"/>
      <c r="C21" s="63"/>
      <c r="D21" s="57"/>
      <c r="E21" s="57"/>
      <c r="F21" s="57"/>
      <c r="G21" s="57"/>
      <c r="H21" s="57"/>
      <c r="I21" s="57"/>
      <c r="J21" s="57"/>
      <c r="K21" s="57"/>
    </row>
    <row r="22" spans="1:11" x14ac:dyDescent="0.25">
      <c r="A22" s="63"/>
      <c r="B22" s="63"/>
      <c r="C22" s="63"/>
      <c r="D22" s="57"/>
      <c r="E22" s="59" t="s">
        <v>54</v>
      </c>
      <c r="F22" s="57"/>
      <c r="G22" s="57"/>
      <c r="H22" s="57"/>
      <c r="I22" s="57"/>
      <c r="J22" s="57"/>
      <c r="K22" s="57"/>
    </row>
    <row r="23" spans="1:11" x14ac:dyDescent="0.25">
      <c r="A23" s="56"/>
      <c r="B23" s="56"/>
      <c r="C23" s="56"/>
      <c r="D23" s="57"/>
      <c r="E23" s="59" t="s">
        <v>292</v>
      </c>
      <c r="F23" s="57"/>
      <c r="G23" s="57"/>
      <c r="H23" s="57"/>
      <c r="I23" s="57"/>
      <c r="J23" s="57"/>
      <c r="K23" s="57"/>
    </row>
    <row r="24" spans="1:11" x14ac:dyDescent="0.25">
      <c r="A24" s="56"/>
      <c r="B24" s="56"/>
      <c r="C24" s="56"/>
      <c r="D24" s="57"/>
      <c r="E24" s="57"/>
      <c r="F24" s="57"/>
      <c r="G24" s="57"/>
      <c r="H24" s="57"/>
      <c r="I24" s="57"/>
      <c r="J24" s="57"/>
      <c r="K24" s="57"/>
    </row>
    <row r="25" spans="1:11" x14ac:dyDescent="0.25">
      <c r="A25" s="56"/>
      <c r="B25" s="56"/>
      <c r="C25" s="56"/>
      <c r="D25" s="57"/>
      <c r="E25" s="57"/>
      <c r="F25" s="57"/>
      <c r="G25" s="57"/>
      <c r="H25" s="57"/>
      <c r="I25" s="57"/>
      <c r="J25" s="57"/>
      <c r="K25" s="57"/>
    </row>
    <row r="26" spans="1:11" ht="15.75" x14ac:dyDescent="0.25">
      <c r="A26" s="56"/>
      <c r="B26" s="56"/>
      <c r="C26" s="56"/>
      <c r="D26" s="57"/>
      <c r="E26" s="42"/>
      <c r="F26" s="57"/>
      <c r="G26" s="57"/>
      <c r="H26" s="57"/>
      <c r="I26" s="57"/>
      <c r="J26" s="57"/>
      <c r="K26" s="57"/>
    </row>
    <row r="27" spans="1:11" ht="15.75" x14ac:dyDescent="0.25">
      <c r="A27" s="56"/>
      <c r="B27" s="56"/>
      <c r="C27" s="56"/>
      <c r="D27" s="57"/>
      <c r="E27" s="42"/>
      <c r="F27" s="57"/>
      <c r="G27" s="57"/>
      <c r="H27" s="57"/>
      <c r="I27" s="57"/>
      <c r="J27" s="57"/>
      <c r="K27" s="57"/>
    </row>
    <row r="28" spans="1:11" ht="15.75" x14ac:dyDescent="0.25">
      <c r="A28" s="56"/>
      <c r="B28" s="56"/>
      <c r="C28" s="56"/>
      <c r="D28" s="57"/>
      <c r="E28" s="42"/>
      <c r="F28" s="57"/>
      <c r="G28" s="57"/>
      <c r="H28" s="57"/>
      <c r="I28" s="57"/>
      <c r="J28" s="57"/>
      <c r="K28" s="57"/>
    </row>
    <row r="29" spans="1:11" ht="15.75" x14ac:dyDescent="0.25">
      <c r="A29" s="56"/>
      <c r="B29" s="56"/>
      <c r="C29" s="56"/>
      <c r="D29" s="57"/>
      <c r="E29" s="42"/>
      <c r="F29" s="57"/>
      <c r="G29" s="57"/>
      <c r="H29" s="57"/>
      <c r="I29" s="57"/>
      <c r="J29" s="57"/>
      <c r="K29" s="57"/>
    </row>
    <row r="30" spans="1:11" ht="15.75" x14ac:dyDescent="0.25">
      <c r="A30" s="56"/>
      <c r="B30" s="56"/>
      <c r="C30" s="56"/>
      <c r="D30" s="57"/>
      <c r="E30" s="42"/>
      <c r="F30" s="57"/>
      <c r="G30" s="57"/>
      <c r="H30" s="57"/>
      <c r="I30" s="57"/>
      <c r="J30" s="57"/>
      <c r="K30" s="57"/>
    </row>
    <row r="31" spans="1:11" x14ac:dyDescent="0.25">
      <c r="A31" s="56"/>
      <c r="B31" s="56"/>
      <c r="C31" s="56"/>
      <c r="D31" s="57"/>
    </row>
    <row r="32" spans="1:11" x14ac:dyDescent="0.25">
      <c r="A32" s="59"/>
      <c r="B32" s="59"/>
      <c r="C32" s="46">
        <f>SUM(C9:C31)</f>
        <v>682</v>
      </c>
      <c r="D32" s="59" t="s">
        <v>56</v>
      </c>
      <c r="E32" s="57"/>
      <c r="F32" s="57"/>
      <c r="G32" s="57"/>
      <c r="H32" s="57"/>
      <c r="I32" s="57"/>
      <c r="J32" s="57"/>
      <c r="K32" s="57"/>
    </row>
    <row r="33" spans="1:11" x14ac:dyDescent="0.25">
      <c r="A33" s="62">
        <f>SUM(A9:A31)</f>
        <v>8</v>
      </c>
      <c r="B33" s="59" t="s">
        <v>57</v>
      </c>
      <c r="C33" s="59"/>
      <c r="D33" s="57"/>
      <c r="E33" s="57"/>
      <c r="F33" s="57"/>
      <c r="G33" s="57"/>
      <c r="H33" s="57"/>
      <c r="I33" s="57"/>
      <c r="J33" s="57"/>
      <c r="K33" s="57"/>
    </row>
    <row r="34" spans="1:11" x14ac:dyDescent="0.25">
      <c r="A34" s="59"/>
      <c r="B34" s="62">
        <f>C32/A33</f>
        <v>85.25</v>
      </c>
      <c r="C34" s="59" t="s">
        <v>58</v>
      </c>
      <c r="D34" s="57"/>
      <c r="E34" s="57"/>
      <c r="F34" s="57"/>
      <c r="G34" s="57"/>
      <c r="H34" s="57"/>
      <c r="I34" s="57"/>
      <c r="J34" s="57"/>
      <c r="K34" s="57"/>
    </row>
    <row r="35" spans="1:11" x14ac:dyDescent="0.25">
      <c r="A35" s="59"/>
      <c r="B35" s="59"/>
      <c r="C35" s="59"/>
      <c r="D35" s="63">
        <v>100</v>
      </c>
      <c r="E35" s="59" t="s">
        <v>59</v>
      </c>
      <c r="F35" s="57"/>
      <c r="G35" s="57"/>
      <c r="H35" s="57"/>
      <c r="I35" s="57"/>
      <c r="J35" s="57"/>
      <c r="K35" s="57"/>
    </row>
    <row r="36" spans="1:11" x14ac:dyDescent="0.25">
      <c r="A36" s="59"/>
      <c r="B36" s="59"/>
      <c r="C36" s="59"/>
      <c r="D36" s="65">
        <f>B34/D35</f>
        <v>0.85250000000000004</v>
      </c>
      <c r="E36" s="59" t="s">
        <v>60</v>
      </c>
      <c r="F36" s="57"/>
      <c r="G36" s="57"/>
      <c r="H36" s="57"/>
      <c r="I36" s="57"/>
      <c r="J36" s="57"/>
      <c r="K36" s="57"/>
    </row>
    <row r="37" spans="1:11" x14ac:dyDescent="0.25">
      <c r="A37" s="59"/>
      <c r="B37" s="59"/>
      <c r="C37" s="59"/>
      <c r="D37" s="57"/>
      <c r="E37" s="57"/>
      <c r="F37" s="57"/>
      <c r="G37" s="57"/>
      <c r="H37" s="57"/>
      <c r="I37" s="57"/>
      <c r="J37" s="57"/>
      <c r="K37" s="57"/>
    </row>
    <row r="38" spans="1:11" x14ac:dyDescent="0.25">
      <c r="A38" s="57"/>
      <c r="B38" s="57"/>
      <c r="C38" s="57"/>
      <c r="D38" s="57"/>
      <c r="E38" s="57"/>
      <c r="F38" s="57"/>
      <c r="G38" s="1"/>
      <c r="H38" s="1"/>
      <c r="I38" s="1"/>
      <c r="J38" s="29"/>
      <c r="K38" s="1"/>
    </row>
    <row r="39" spans="1:11" x14ac:dyDescent="0.25">
      <c r="A39" s="57"/>
      <c r="B39" s="57"/>
      <c r="C39" s="57"/>
      <c r="D39" s="57"/>
      <c r="E39" s="57"/>
      <c r="F39" s="57"/>
      <c r="G39" s="1"/>
      <c r="H39" s="1"/>
      <c r="I39" s="1"/>
      <c r="J39" s="29"/>
      <c r="K39" s="1"/>
    </row>
    <row r="60" spans="19:19" x14ac:dyDescent="0.25">
      <c r="S60" s="5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47105" r:id="rId4">
          <objectPr defaultSize="0" autoPict="0" r:id="rId5">
            <anchor moveWithCells="1">
              <from>
                <xdr:col>1</xdr:col>
                <xdr:colOff>0</xdr:colOff>
                <xdr:row>38</xdr:row>
                <xdr:rowOff>0</xdr:rowOff>
              </from>
              <to>
                <xdr:col>12</xdr:col>
                <xdr:colOff>323850</xdr:colOff>
                <xdr:row>77</xdr:row>
                <xdr:rowOff>0</xdr:rowOff>
              </to>
            </anchor>
          </objectPr>
        </oleObject>
      </mc:Choice>
      <mc:Fallback>
        <oleObject progId="Word.Document.12" shapeId="47105" r:id="rId4"/>
      </mc:Fallback>
    </mc:AlternateContent>
  </oleObjec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opLeftCell="A34" workbookViewId="0">
      <selection activeCell="L24" sqref="L24"/>
    </sheetView>
  </sheetViews>
  <sheetFormatPr defaultColWidth="9.140625" defaultRowHeight="15" x14ac:dyDescent="0.25"/>
  <cols>
    <col min="1" max="2" width="9.140625" style="57"/>
    <col min="3" max="3" width="11" style="57" customWidth="1"/>
    <col min="4" max="16384" width="9.140625" style="57"/>
  </cols>
  <sheetData>
    <row r="1" spans="1:10" ht="21" x14ac:dyDescent="0.35">
      <c r="A1" s="61" t="s">
        <v>480</v>
      </c>
      <c r="B1" s="59"/>
      <c r="C1" s="59"/>
    </row>
    <row r="2" spans="1:10" x14ac:dyDescent="0.25">
      <c r="A2" s="59"/>
      <c r="B2" s="63">
        <v>17.3</v>
      </c>
      <c r="C2" s="59" t="s">
        <v>34</v>
      </c>
      <c r="D2" s="291" t="s">
        <v>478</v>
      </c>
    </row>
    <row r="3" spans="1:10" x14ac:dyDescent="0.25">
      <c r="A3" s="59"/>
      <c r="B3" s="63" t="s">
        <v>414</v>
      </c>
      <c r="C3" s="59" t="s">
        <v>36</v>
      </c>
      <c r="D3" s="291" t="s">
        <v>516</v>
      </c>
    </row>
    <row r="4" spans="1:10" x14ac:dyDescent="0.25">
      <c r="A4" s="59"/>
      <c r="B4" s="36" t="s">
        <v>37</v>
      </c>
      <c r="C4" s="59"/>
      <c r="D4" s="37" t="s">
        <v>479</v>
      </c>
      <c r="E4" s="64"/>
      <c r="F4" s="64"/>
      <c r="G4" s="64"/>
      <c r="H4" s="64"/>
      <c r="I4" s="64"/>
    </row>
    <row r="5" spans="1:10" x14ac:dyDescent="0.25">
      <c r="A5" s="59"/>
      <c r="B5" s="39" t="s">
        <v>86</v>
      </c>
      <c r="C5" s="59"/>
      <c r="J5" s="71"/>
    </row>
    <row r="6" spans="1:10" x14ac:dyDescent="0.25">
      <c r="A6" s="59"/>
      <c r="B6" s="59"/>
      <c r="C6" s="59"/>
      <c r="F6" s="37" t="s">
        <v>39</v>
      </c>
      <c r="G6" s="37"/>
      <c r="H6" s="37" t="s">
        <v>481</v>
      </c>
      <c r="I6" s="37"/>
    </row>
    <row r="7" spans="1:10" ht="26.25" x14ac:dyDescent="0.25">
      <c r="A7" s="58" t="s">
        <v>31</v>
      </c>
      <c r="B7" s="58" t="s">
        <v>30</v>
      </c>
      <c r="C7" s="58" t="s">
        <v>32</v>
      </c>
      <c r="J7" s="70"/>
    </row>
    <row r="8" spans="1:10" x14ac:dyDescent="0.25">
      <c r="A8" s="59"/>
      <c r="B8" s="60" t="s">
        <v>41</v>
      </c>
      <c r="C8" s="60" t="s">
        <v>23</v>
      </c>
    </row>
    <row r="9" spans="1:10" x14ac:dyDescent="0.25">
      <c r="A9" s="63"/>
      <c r="B9" s="63"/>
      <c r="C9" s="81"/>
      <c r="E9" s="59" t="s">
        <v>42</v>
      </c>
      <c r="F9" s="59"/>
    </row>
    <row r="10" spans="1:10" x14ac:dyDescent="0.25">
      <c r="A10" s="63"/>
      <c r="B10" s="63"/>
      <c r="C10" s="81"/>
      <c r="E10" s="59" t="s">
        <v>43</v>
      </c>
      <c r="F10" s="59"/>
    </row>
    <row r="11" spans="1:10" x14ac:dyDescent="0.25">
      <c r="A11" s="63"/>
      <c r="B11" s="63"/>
      <c r="C11" s="81"/>
      <c r="E11" s="59" t="s">
        <v>44</v>
      </c>
      <c r="F11" s="59"/>
    </row>
    <row r="12" spans="1:10" x14ac:dyDescent="0.25">
      <c r="A12" s="63"/>
      <c r="B12" s="63"/>
      <c r="C12" s="81"/>
      <c r="E12" s="59"/>
      <c r="F12" s="59"/>
    </row>
    <row r="13" spans="1:10" x14ac:dyDescent="0.25">
      <c r="A13" s="63"/>
      <c r="B13" s="63"/>
      <c r="C13" s="81"/>
      <c r="E13" s="59" t="s">
        <v>45</v>
      </c>
      <c r="F13" s="59"/>
    </row>
    <row r="14" spans="1:10" x14ac:dyDescent="0.25">
      <c r="A14" s="63"/>
      <c r="B14" s="63"/>
      <c r="C14" s="81"/>
      <c r="E14" s="59" t="s">
        <v>46</v>
      </c>
      <c r="F14" s="59"/>
    </row>
    <row r="15" spans="1:10" x14ac:dyDescent="0.25">
      <c r="A15" s="63"/>
      <c r="B15" s="63"/>
      <c r="C15" s="81"/>
      <c r="E15" s="59" t="s">
        <v>47</v>
      </c>
      <c r="F15" s="59"/>
    </row>
    <row r="16" spans="1:10" x14ac:dyDescent="0.25">
      <c r="A16" s="63"/>
      <c r="B16" s="63"/>
      <c r="C16" s="81"/>
      <c r="E16" s="59" t="s">
        <v>48</v>
      </c>
      <c r="F16" s="59"/>
    </row>
    <row r="17" spans="1:6" x14ac:dyDescent="0.25">
      <c r="A17" s="63"/>
      <c r="B17" s="63"/>
      <c r="C17" s="81"/>
      <c r="E17" s="59" t="s">
        <v>49</v>
      </c>
      <c r="F17" s="59"/>
    </row>
    <row r="18" spans="1:6" x14ac:dyDescent="0.25">
      <c r="A18" s="63"/>
      <c r="B18" s="63"/>
      <c r="C18" s="81"/>
      <c r="E18" s="59" t="s">
        <v>50</v>
      </c>
      <c r="F18" s="59"/>
    </row>
    <row r="19" spans="1:6" x14ac:dyDescent="0.25">
      <c r="A19" s="63"/>
      <c r="B19" s="63"/>
      <c r="C19" s="81"/>
      <c r="E19" s="59" t="s">
        <v>51</v>
      </c>
      <c r="F19" s="59"/>
    </row>
    <row r="20" spans="1:6" x14ac:dyDescent="0.25">
      <c r="A20" s="63"/>
      <c r="B20" s="63"/>
      <c r="C20" s="81"/>
      <c r="E20" s="59" t="s">
        <v>52</v>
      </c>
    </row>
    <row r="21" spans="1:6" x14ac:dyDescent="0.25">
      <c r="A21" s="63"/>
      <c r="B21" s="63"/>
      <c r="C21" s="81"/>
      <c r="E21" s="59" t="s">
        <v>53</v>
      </c>
    </row>
    <row r="22" spans="1:6" x14ac:dyDescent="0.25">
      <c r="A22" s="63"/>
      <c r="B22" s="63"/>
      <c r="C22" s="81"/>
      <c r="E22" s="59" t="s">
        <v>54</v>
      </c>
    </row>
    <row r="23" spans="1:6" x14ac:dyDescent="0.25">
      <c r="A23" s="63"/>
      <c r="B23" s="63"/>
      <c r="C23" s="81"/>
      <c r="E23" s="59" t="s">
        <v>394</v>
      </c>
    </row>
    <row r="24" spans="1:6" x14ac:dyDescent="0.25">
      <c r="A24" s="63"/>
      <c r="B24" s="63"/>
      <c r="C24" s="81"/>
    </row>
    <row r="25" spans="1:6" x14ac:dyDescent="0.25">
      <c r="A25" s="63"/>
      <c r="B25" s="63"/>
      <c r="C25" s="81"/>
    </row>
    <row r="26" spans="1:6" x14ac:dyDescent="0.25">
      <c r="A26" s="63"/>
      <c r="B26" s="63"/>
      <c r="C26" s="67"/>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9" x14ac:dyDescent="0.25">
      <c r="A33" s="63"/>
      <c r="B33" s="63"/>
      <c r="C33" s="67"/>
    </row>
    <row r="34" spans="1:9" x14ac:dyDescent="0.25">
      <c r="A34" s="63"/>
      <c r="B34" s="63"/>
      <c r="C34" s="67"/>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8"/>
    </row>
    <row r="39" spans="1:9" x14ac:dyDescent="0.25">
      <c r="A39" s="59"/>
      <c r="B39" s="62"/>
      <c r="C39" s="62">
        <f>SUM(C9:C38)</f>
        <v>0</v>
      </c>
      <c r="D39" s="59" t="s">
        <v>56</v>
      </c>
    </row>
    <row r="40" spans="1:9" x14ac:dyDescent="0.25">
      <c r="A40" s="62">
        <f>SUM(A9:A38)</f>
        <v>0</v>
      </c>
      <c r="B40" s="59" t="s">
        <v>57</v>
      </c>
      <c r="C40" s="59"/>
    </row>
    <row r="41" spans="1:9" x14ac:dyDescent="0.25">
      <c r="A41" s="59"/>
      <c r="B41" s="62" t="e">
        <f>C39/A40</f>
        <v>#DIV/0!</v>
      </c>
      <c r="C41" s="59" t="s">
        <v>58</v>
      </c>
    </row>
    <row r="42" spans="1:9" x14ac:dyDescent="0.25">
      <c r="A42" s="59"/>
      <c r="B42" s="59"/>
      <c r="C42" s="59"/>
      <c r="D42" s="63">
        <v>20</v>
      </c>
      <c r="E42" s="59" t="s">
        <v>59</v>
      </c>
    </row>
    <row r="43" spans="1:9" x14ac:dyDescent="0.25">
      <c r="A43" s="59"/>
      <c r="B43" s="59"/>
      <c r="C43" s="59"/>
      <c r="D43" s="65" t="e">
        <f>B41/D42</f>
        <v>#DIV/0!</v>
      </c>
      <c r="E43" s="59" t="s">
        <v>60</v>
      </c>
    </row>
    <row r="46" spans="1:9" ht="35.25" customHeight="1" x14ac:dyDescent="0.25">
      <c r="A46" s="494" t="s">
        <v>215</v>
      </c>
      <c r="B46" s="494"/>
      <c r="C46" s="494"/>
      <c r="D46" s="494"/>
      <c r="E46" s="494"/>
      <c r="F46" s="494"/>
      <c r="G46" s="494"/>
      <c r="H46" s="494"/>
      <c r="I46" s="494"/>
    </row>
  </sheetData>
  <mergeCells count="1">
    <mergeCell ref="A46:I46"/>
  </mergeCells>
  <pageMargins left="0.7" right="0.7" top="0.75" bottom="0.75" header="0.3" footer="0.3"/>
  <pageSetup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opLeftCell="A43" workbookViewId="0">
      <selection activeCell="V66" sqref="V66"/>
    </sheetView>
  </sheetViews>
  <sheetFormatPr defaultRowHeight="15" x14ac:dyDescent="0.25"/>
  <cols>
    <col min="1" max="2" width="9.140625" style="57"/>
    <col min="3" max="3" width="10.28515625" style="57" customWidth="1"/>
    <col min="4" max="16384" width="9.140625" style="57"/>
  </cols>
  <sheetData>
    <row r="1" spans="1:9" ht="21" x14ac:dyDescent="0.35">
      <c r="A1" s="61" t="s">
        <v>486</v>
      </c>
      <c r="B1" s="59"/>
      <c r="C1" s="59"/>
    </row>
    <row r="2" spans="1:9" x14ac:dyDescent="0.25">
      <c r="A2" s="59"/>
      <c r="B2" s="63">
        <v>17.3</v>
      </c>
      <c r="C2" s="59" t="s">
        <v>34</v>
      </c>
      <c r="D2" s="187" t="s">
        <v>463</v>
      </c>
    </row>
    <row r="3" spans="1:9" x14ac:dyDescent="0.25">
      <c r="A3" s="59"/>
      <c r="B3" s="63" t="s">
        <v>73</v>
      </c>
      <c r="C3" s="59" t="s">
        <v>36</v>
      </c>
      <c r="D3" s="187" t="s">
        <v>427</v>
      </c>
    </row>
    <row r="4" spans="1:9" x14ac:dyDescent="0.25">
      <c r="A4" s="59"/>
      <c r="B4" s="36" t="s">
        <v>37</v>
      </c>
      <c r="C4" s="59"/>
      <c r="D4" s="37" t="s">
        <v>472</v>
      </c>
      <c r="E4" s="64"/>
      <c r="F4" s="64"/>
      <c r="G4" s="64"/>
      <c r="H4" s="64"/>
      <c r="I4" s="64"/>
    </row>
    <row r="5" spans="1:9" x14ac:dyDescent="0.25">
      <c r="A5" s="59"/>
      <c r="B5" s="39" t="s">
        <v>86</v>
      </c>
      <c r="C5" s="59"/>
    </row>
    <row r="6" spans="1:9" x14ac:dyDescent="0.25">
      <c r="A6" s="59"/>
      <c r="B6" s="59"/>
      <c r="C6" s="59"/>
      <c r="F6" s="37" t="s">
        <v>39</v>
      </c>
      <c r="G6" s="37"/>
      <c r="H6" s="37" t="s">
        <v>428</v>
      </c>
      <c r="I6" s="37"/>
    </row>
    <row r="7" spans="1:9" ht="26.25" x14ac:dyDescent="0.25">
      <c r="A7" s="58" t="s">
        <v>31</v>
      </c>
      <c r="B7" s="58" t="s">
        <v>30</v>
      </c>
      <c r="C7" s="58" t="s">
        <v>32</v>
      </c>
    </row>
    <row r="8" spans="1:9" x14ac:dyDescent="0.25">
      <c r="A8" s="59"/>
      <c r="B8" s="60" t="s">
        <v>41</v>
      </c>
      <c r="C8" s="60" t="s">
        <v>23</v>
      </c>
    </row>
    <row r="9" spans="1:9" x14ac:dyDescent="0.25">
      <c r="A9" s="63">
        <v>1</v>
      </c>
      <c r="B9" s="63">
        <v>1</v>
      </c>
      <c r="C9" s="81">
        <v>240</v>
      </c>
      <c r="E9" s="59" t="s">
        <v>42</v>
      </c>
      <c r="F9" s="59"/>
    </row>
    <row r="10" spans="1:9" x14ac:dyDescent="0.25">
      <c r="A10" s="63">
        <v>1</v>
      </c>
      <c r="B10" s="63">
        <v>2</v>
      </c>
      <c r="C10" s="81">
        <v>230</v>
      </c>
      <c r="E10" s="59" t="s">
        <v>43</v>
      </c>
      <c r="F10" s="59"/>
    </row>
    <row r="11" spans="1:9" x14ac:dyDescent="0.25">
      <c r="A11" s="63">
        <v>1</v>
      </c>
      <c r="B11" s="63">
        <v>3</v>
      </c>
      <c r="C11" s="81">
        <v>250</v>
      </c>
      <c r="E11" s="59" t="s">
        <v>44</v>
      </c>
      <c r="F11" s="59"/>
    </row>
    <row r="12" spans="1:9" x14ac:dyDescent="0.25">
      <c r="A12" s="63">
        <v>1</v>
      </c>
      <c r="B12" s="63">
        <v>4</v>
      </c>
      <c r="C12" s="81">
        <v>250</v>
      </c>
      <c r="E12" s="59"/>
      <c r="F12" s="59"/>
    </row>
    <row r="13" spans="1:9" x14ac:dyDescent="0.25">
      <c r="A13" s="63">
        <v>1</v>
      </c>
      <c r="B13" s="63">
        <v>5</v>
      </c>
      <c r="C13" s="81">
        <v>250</v>
      </c>
      <c r="E13" s="59" t="s">
        <v>45</v>
      </c>
      <c r="F13" s="59"/>
    </row>
    <row r="14" spans="1:9" x14ac:dyDescent="0.25">
      <c r="A14" s="63">
        <v>1</v>
      </c>
      <c r="B14" s="63">
        <v>6</v>
      </c>
      <c r="C14" s="81">
        <v>250</v>
      </c>
      <c r="E14" s="59" t="s">
        <v>46</v>
      </c>
      <c r="F14" s="59"/>
    </row>
    <row r="15" spans="1:9" x14ac:dyDescent="0.25">
      <c r="A15" s="63">
        <v>1</v>
      </c>
      <c r="B15" s="63">
        <v>7</v>
      </c>
      <c r="C15" s="81">
        <v>240</v>
      </c>
      <c r="E15" s="59" t="s">
        <v>47</v>
      </c>
      <c r="F15" s="59"/>
    </row>
    <row r="16" spans="1:9" x14ac:dyDescent="0.25">
      <c r="A16" s="63">
        <v>1</v>
      </c>
      <c r="B16" s="63">
        <v>8</v>
      </c>
      <c r="C16" s="81">
        <v>245</v>
      </c>
      <c r="E16" s="59" t="s">
        <v>48</v>
      </c>
      <c r="F16" s="59"/>
    </row>
    <row r="17" spans="1:6" x14ac:dyDescent="0.25">
      <c r="A17" s="63">
        <v>1</v>
      </c>
      <c r="B17" s="63">
        <v>9</v>
      </c>
      <c r="C17" s="81">
        <v>240</v>
      </c>
      <c r="E17" s="59" t="s">
        <v>49</v>
      </c>
      <c r="F17" s="59"/>
    </row>
    <row r="18" spans="1:6" x14ac:dyDescent="0.25">
      <c r="A18" s="63">
        <v>1</v>
      </c>
      <c r="B18" s="63">
        <v>10</v>
      </c>
      <c r="C18" s="81">
        <v>230</v>
      </c>
      <c r="E18" s="59" t="s">
        <v>50</v>
      </c>
      <c r="F18" s="59"/>
    </row>
    <row r="19" spans="1:6" x14ac:dyDescent="0.25">
      <c r="A19" s="63">
        <v>1</v>
      </c>
      <c r="B19" s="63">
        <v>11</v>
      </c>
      <c r="C19" s="81">
        <v>245</v>
      </c>
      <c r="E19" s="59" t="s">
        <v>51</v>
      </c>
      <c r="F19" s="59"/>
    </row>
    <row r="20" spans="1:6" x14ac:dyDescent="0.25">
      <c r="A20" s="63">
        <v>1</v>
      </c>
      <c r="B20" s="63">
        <v>12</v>
      </c>
      <c r="C20" s="81">
        <v>250</v>
      </c>
      <c r="E20" s="59" t="s">
        <v>52</v>
      </c>
    </row>
    <row r="21" spans="1:6" x14ac:dyDescent="0.25">
      <c r="A21" s="63">
        <v>1</v>
      </c>
      <c r="B21" s="63">
        <v>13</v>
      </c>
      <c r="C21" s="81">
        <v>250</v>
      </c>
      <c r="E21" s="59" t="s">
        <v>53</v>
      </c>
    </row>
    <row r="22" spans="1:6" x14ac:dyDescent="0.25">
      <c r="A22" s="63">
        <v>1</v>
      </c>
      <c r="B22" s="63">
        <v>14</v>
      </c>
      <c r="C22" s="81">
        <v>250</v>
      </c>
      <c r="E22" s="59" t="s">
        <v>406</v>
      </c>
    </row>
    <row r="23" spans="1:6" x14ac:dyDescent="0.25">
      <c r="A23" s="63">
        <v>1</v>
      </c>
      <c r="B23" s="63">
        <v>15</v>
      </c>
      <c r="C23" s="81">
        <v>240</v>
      </c>
      <c r="E23" s="59"/>
    </row>
    <row r="24" spans="1:6" x14ac:dyDescent="0.25">
      <c r="A24" s="63">
        <v>1</v>
      </c>
      <c r="B24" s="63">
        <v>16</v>
      </c>
      <c r="C24" s="81">
        <v>250</v>
      </c>
    </row>
    <row r="25" spans="1:6" x14ac:dyDescent="0.25">
      <c r="A25" s="63">
        <v>1</v>
      </c>
      <c r="B25" s="63">
        <v>17</v>
      </c>
      <c r="C25" s="81">
        <v>225</v>
      </c>
    </row>
    <row r="26" spans="1:6" x14ac:dyDescent="0.25">
      <c r="A26" s="63">
        <v>1</v>
      </c>
      <c r="B26" s="63">
        <v>18</v>
      </c>
      <c r="C26" s="34">
        <v>250</v>
      </c>
    </row>
    <row r="27" spans="1:6" ht="15.75" x14ac:dyDescent="0.25">
      <c r="A27" s="63">
        <v>1</v>
      </c>
      <c r="B27" s="63">
        <v>19</v>
      </c>
      <c r="C27" s="67">
        <v>0</v>
      </c>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10" x14ac:dyDescent="0.25">
      <c r="A33" s="63"/>
      <c r="B33" s="63"/>
      <c r="C33" s="67"/>
    </row>
    <row r="34" spans="1:10" x14ac:dyDescent="0.25">
      <c r="A34" s="63"/>
      <c r="B34" s="63"/>
      <c r="C34" s="67"/>
    </row>
    <row r="35" spans="1:10" x14ac:dyDescent="0.25">
      <c r="A35" s="63"/>
      <c r="B35" s="63"/>
      <c r="C35" s="67"/>
    </row>
    <row r="36" spans="1:10" x14ac:dyDescent="0.25">
      <c r="A36" s="63"/>
      <c r="B36" s="63"/>
      <c r="C36" s="67"/>
    </row>
    <row r="37" spans="1:10" x14ac:dyDescent="0.25">
      <c r="A37" s="63"/>
      <c r="B37" s="63"/>
      <c r="C37" s="68"/>
    </row>
    <row r="38" spans="1:10" x14ac:dyDescent="0.25">
      <c r="A38" s="63"/>
      <c r="B38" s="63"/>
      <c r="C38" s="68"/>
    </row>
    <row r="39" spans="1:10" x14ac:dyDescent="0.25">
      <c r="A39" s="59"/>
      <c r="B39" s="62"/>
      <c r="C39" s="62">
        <f>SUM(C9:C38)</f>
        <v>4385</v>
      </c>
      <c r="D39" s="59" t="s">
        <v>56</v>
      </c>
    </row>
    <row r="40" spans="1:10" x14ac:dyDescent="0.25">
      <c r="A40" s="62">
        <f>SUM(A9:A38)</f>
        <v>19</v>
      </c>
      <c r="B40" s="59" t="s">
        <v>57</v>
      </c>
      <c r="C40" s="59"/>
    </row>
    <row r="41" spans="1:10" x14ac:dyDescent="0.25">
      <c r="A41" s="59"/>
      <c r="B41" s="62">
        <f>C39/A40</f>
        <v>230.78947368421052</v>
      </c>
      <c r="C41" s="59" t="s">
        <v>58</v>
      </c>
    </row>
    <row r="42" spans="1:10" x14ac:dyDescent="0.25">
      <c r="A42" s="59"/>
      <c r="B42" s="59"/>
      <c r="C42" s="59"/>
      <c r="D42" s="63">
        <v>250</v>
      </c>
      <c r="E42" s="59" t="s">
        <v>59</v>
      </c>
    </row>
    <row r="43" spans="1:10" x14ac:dyDescent="0.25">
      <c r="A43" s="59"/>
      <c r="B43" s="59"/>
      <c r="C43" s="59"/>
      <c r="D43" s="65">
        <f>B41/D42</f>
        <v>0.92315789473684207</v>
      </c>
      <c r="E43" s="59" t="s">
        <v>60</v>
      </c>
    </row>
    <row r="45" spans="1:10" ht="33" customHeight="1" x14ac:dyDescent="0.25">
      <c r="A45" s="498" t="s">
        <v>215</v>
      </c>
      <c r="B45" s="498"/>
      <c r="C45" s="498"/>
      <c r="D45" s="498"/>
      <c r="E45" s="498"/>
      <c r="F45" s="498"/>
      <c r="G45" s="498"/>
      <c r="H45" s="498"/>
      <c r="I45" s="498"/>
      <c r="J45" s="498"/>
    </row>
    <row r="46" spans="1:10" ht="15.75" x14ac:dyDescent="0.25">
      <c r="A46" s="120"/>
    </row>
  </sheetData>
  <mergeCells count="1">
    <mergeCell ref="A45:J45"/>
  </mergeCell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8"/>
  <sheetViews>
    <sheetView topLeftCell="A22" zoomScaleNormal="100" workbookViewId="0">
      <selection activeCell="K35" sqref="K35"/>
    </sheetView>
  </sheetViews>
  <sheetFormatPr defaultColWidth="9.140625" defaultRowHeight="15" x14ac:dyDescent="0.25"/>
  <cols>
    <col min="1" max="2" width="9.140625" style="57"/>
    <col min="3" max="3" width="10.28515625" style="57" customWidth="1"/>
    <col min="4" max="4" width="6.5703125" style="57" customWidth="1"/>
    <col min="5" max="16384" width="9.140625" style="57"/>
  </cols>
  <sheetData>
    <row r="1" spans="1:15" ht="21" x14ac:dyDescent="0.35">
      <c r="A1" s="61" t="s">
        <v>33</v>
      </c>
      <c r="B1" s="59"/>
      <c r="C1" s="59"/>
      <c r="I1" s="497" t="s">
        <v>65</v>
      </c>
      <c r="J1" s="497"/>
    </row>
    <row r="2" spans="1:15" x14ac:dyDescent="0.25">
      <c r="A2" s="59"/>
      <c r="B2" s="63">
        <v>18.100000000000001</v>
      </c>
      <c r="C2" s="59" t="s">
        <v>34</v>
      </c>
      <c r="D2" s="398" t="s">
        <v>646</v>
      </c>
    </row>
    <row r="3" spans="1:15" ht="15.75" x14ac:dyDescent="0.25">
      <c r="A3" s="59"/>
      <c r="B3" s="63" t="s">
        <v>424</v>
      </c>
      <c r="C3" s="59" t="s">
        <v>36</v>
      </c>
      <c r="D3" s="279" t="s">
        <v>592</v>
      </c>
    </row>
    <row r="4" spans="1:15" x14ac:dyDescent="0.25">
      <c r="A4" s="59"/>
      <c r="B4" s="36" t="s">
        <v>37</v>
      </c>
      <c r="C4" s="59"/>
      <c r="D4" s="37" t="s">
        <v>426</v>
      </c>
      <c r="E4" s="64"/>
      <c r="F4" s="64"/>
      <c r="G4" s="64"/>
      <c r="H4" s="64"/>
      <c r="I4" s="64"/>
      <c r="J4" s="64"/>
      <c r="O4" s="57" t="s">
        <v>646</v>
      </c>
    </row>
    <row r="5" spans="1:15" x14ac:dyDescent="0.25">
      <c r="A5" s="59"/>
      <c r="B5" s="39"/>
      <c r="C5" s="59"/>
    </row>
    <row r="6" spans="1:15" x14ac:dyDescent="0.25">
      <c r="A6" s="59"/>
      <c r="B6" s="59"/>
      <c r="C6" s="59"/>
      <c r="F6" s="37" t="s">
        <v>39</v>
      </c>
      <c r="G6" s="37"/>
      <c r="H6" s="37" t="s">
        <v>611</v>
      </c>
      <c r="I6" s="37"/>
      <c r="J6" s="37"/>
    </row>
    <row r="7" spans="1:15" ht="26.25" x14ac:dyDescent="0.25">
      <c r="A7" s="58" t="s">
        <v>31</v>
      </c>
      <c r="B7" s="58" t="s">
        <v>30</v>
      </c>
      <c r="C7" s="58" t="s">
        <v>32</v>
      </c>
    </row>
    <row r="8" spans="1:15" x14ac:dyDescent="0.25">
      <c r="A8" s="59"/>
      <c r="B8" s="60" t="s">
        <v>41</v>
      </c>
      <c r="C8" s="60" t="s">
        <v>23</v>
      </c>
      <c r="E8" s="59" t="s">
        <v>42</v>
      </c>
      <c r="F8" s="59"/>
    </row>
    <row r="9" spans="1:15" x14ac:dyDescent="0.25">
      <c r="A9" s="63">
        <v>1</v>
      </c>
      <c r="B9" s="63"/>
      <c r="C9" s="63">
        <v>118</v>
      </c>
      <c r="E9" s="59" t="s">
        <v>43</v>
      </c>
      <c r="F9" s="59"/>
    </row>
    <row r="10" spans="1:15" x14ac:dyDescent="0.25">
      <c r="A10" s="63">
        <v>1</v>
      </c>
      <c r="B10" s="63"/>
      <c r="C10" s="63">
        <v>110</v>
      </c>
      <c r="E10" s="59" t="s">
        <v>44</v>
      </c>
      <c r="F10" s="59"/>
    </row>
    <row r="11" spans="1:15" x14ac:dyDescent="0.25">
      <c r="A11" s="63">
        <v>1</v>
      </c>
      <c r="B11" s="63"/>
      <c r="C11" s="63">
        <v>124</v>
      </c>
      <c r="E11" s="59"/>
      <c r="F11" s="59"/>
    </row>
    <row r="12" spans="1:15" x14ac:dyDescent="0.25">
      <c r="A12" s="63">
        <v>1</v>
      </c>
      <c r="B12" s="63"/>
      <c r="C12" s="63">
        <v>122</v>
      </c>
      <c r="E12" s="59" t="s">
        <v>45</v>
      </c>
      <c r="F12" s="59"/>
    </row>
    <row r="13" spans="1:15" x14ac:dyDescent="0.25">
      <c r="A13" s="63">
        <v>1</v>
      </c>
      <c r="B13" s="63"/>
      <c r="C13" s="63">
        <v>120</v>
      </c>
      <c r="E13" s="59" t="s">
        <v>46</v>
      </c>
      <c r="F13" s="59"/>
    </row>
    <row r="14" spans="1:15" x14ac:dyDescent="0.25">
      <c r="A14" s="63">
        <v>1</v>
      </c>
      <c r="B14" s="63"/>
      <c r="C14" s="63">
        <v>128</v>
      </c>
      <c r="E14" s="59" t="s">
        <v>47</v>
      </c>
      <c r="F14" s="59"/>
    </row>
    <row r="15" spans="1:15" x14ac:dyDescent="0.25">
      <c r="A15" s="63">
        <v>1</v>
      </c>
      <c r="B15" s="63"/>
      <c r="C15" s="63">
        <v>118</v>
      </c>
      <c r="E15" s="59" t="s">
        <v>48</v>
      </c>
      <c r="F15" s="59"/>
    </row>
    <row r="16" spans="1:15" x14ac:dyDescent="0.25">
      <c r="A16" s="63">
        <v>1</v>
      </c>
      <c r="B16" s="63"/>
      <c r="C16" s="63">
        <v>114</v>
      </c>
      <c r="E16" s="59" t="s">
        <v>49</v>
      </c>
      <c r="F16" s="59"/>
    </row>
    <row r="17" spans="1:6" x14ac:dyDescent="0.25">
      <c r="A17" s="63">
        <v>1</v>
      </c>
      <c r="B17" s="63"/>
      <c r="C17" s="63">
        <v>130</v>
      </c>
      <c r="E17" s="59" t="s">
        <v>50</v>
      </c>
      <c r="F17" s="59"/>
    </row>
    <row r="18" spans="1:6" x14ac:dyDescent="0.25">
      <c r="A18" s="63">
        <v>1</v>
      </c>
      <c r="B18" s="63"/>
      <c r="C18" s="63">
        <v>120</v>
      </c>
      <c r="E18" s="59" t="s">
        <v>51</v>
      </c>
      <c r="F18" s="59"/>
    </row>
    <row r="19" spans="1:6" x14ac:dyDescent="0.25">
      <c r="A19" s="63">
        <v>1</v>
      </c>
      <c r="B19" s="63"/>
      <c r="C19" s="63">
        <v>105</v>
      </c>
      <c r="E19" s="59" t="s">
        <v>52</v>
      </c>
    </row>
    <row r="20" spans="1:6" x14ac:dyDescent="0.25">
      <c r="A20" s="63">
        <v>1</v>
      </c>
      <c r="B20" s="63"/>
      <c r="C20" s="63">
        <v>125</v>
      </c>
      <c r="E20" s="59" t="s">
        <v>53</v>
      </c>
    </row>
    <row r="21" spans="1:6" x14ac:dyDescent="0.25">
      <c r="A21" s="63"/>
      <c r="B21" s="63"/>
      <c r="C21" s="63"/>
      <c r="E21" s="59" t="s">
        <v>450</v>
      </c>
    </row>
    <row r="22" spans="1:6" x14ac:dyDescent="0.25">
      <c r="A22" s="63"/>
      <c r="B22" s="63"/>
      <c r="C22" s="63"/>
      <c r="E22" s="59" t="s">
        <v>451</v>
      </c>
    </row>
    <row r="23" spans="1:6" x14ac:dyDescent="0.25">
      <c r="A23" s="63"/>
      <c r="B23" s="63"/>
      <c r="C23" s="63"/>
    </row>
    <row r="24" spans="1:6" x14ac:dyDescent="0.25">
      <c r="A24" s="63"/>
      <c r="B24" s="63"/>
      <c r="C24" s="63"/>
    </row>
    <row r="25" spans="1:6" x14ac:dyDescent="0.25">
      <c r="A25" s="63"/>
      <c r="B25" s="63"/>
      <c r="C25" s="63"/>
    </row>
    <row r="26" spans="1:6" ht="15.75" x14ac:dyDescent="0.25">
      <c r="A26" s="63"/>
      <c r="B26" s="63"/>
      <c r="C26" s="63"/>
      <c r="E26" s="42"/>
    </row>
    <row r="27" spans="1:6" ht="15.75" x14ac:dyDescent="0.25">
      <c r="A27" s="63"/>
      <c r="B27" s="63"/>
      <c r="C27" s="63"/>
      <c r="E27" s="42"/>
    </row>
    <row r="28" spans="1:6" ht="15.75" x14ac:dyDescent="0.25">
      <c r="A28" s="63"/>
      <c r="B28" s="63"/>
      <c r="C28" s="63"/>
      <c r="E28" s="42"/>
    </row>
    <row r="29" spans="1:6" ht="15.75" x14ac:dyDescent="0.25">
      <c r="A29" s="56"/>
      <c r="B29" s="56"/>
      <c r="C29" s="56"/>
      <c r="E29" s="42"/>
    </row>
    <row r="30" spans="1:6" ht="15.75" x14ac:dyDescent="0.25">
      <c r="A30" s="56"/>
      <c r="B30" s="56"/>
      <c r="C30" s="56"/>
      <c r="E30" s="42"/>
    </row>
    <row r="31" spans="1:6" x14ac:dyDescent="0.25">
      <c r="A31" s="56"/>
      <c r="B31" s="56"/>
      <c r="C31" s="56"/>
    </row>
    <row r="32" spans="1:6" x14ac:dyDescent="0.25">
      <c r="A32" s="59"/>
      <c r="B32" s="62"/>
      <c r="C32" s="46">
        <f>SUM(C9:C31)</f>
        <v>1434</v>
      </c>
      <c r="D32" s="59" t="s">
        <v>56</v>
      </c>
    </row>
    <row r="33" spans="1:5" x14ac:dyDescent="0.25">
      <c r="A33" s="62">
        <f>SUM(A9:A27)</f>
        <v>12</v>
      </c>
      <c r="B33" s="59" t="s">
        <v>57</v>
      </c>
      <c r="C33" s="59"/>
    </row>
    <row r="34" spans="1:5" x14ac:dyDescent="0.25">
      <c r="A34" s="59"/>
      <c r="B34" s="62">
        <f>C32/A33</f>
        <v>119.5</v>
      </c>
      <c r="C34" s="59" t="s">
        <v>58</v>
      </c>
    </row>
    <row r="35" spans="1:5" x14ac:dyDescent="0.25">
      <c r="A35" s="59"/>
      <c r="B35" s="59"/>
      <c r="C35" s="59"/>
      <c r="D35" s="63">
        <v>130</v>
      </c>
      <c r="E35" s="59" t="s">
        <v>59</v>
      </c>
    </row>
    <row r="36" spans="1:5" x14ac:dyDescent="0.25">
      <c r="A36" s="59"/>
      <c r="B36" s="59"/>
      <c r="C36" s="59"/>
      <c r="D36" s="65">
        <f>B34/D35</f>
        <v>0.91923076923076918</v>
      </c>
      <c r="E36" s="59" t="s">
        <v>60</v>
      </c>
    </row>
    <row r="38" spans="1:5" ht="15.75" x14ac:dyDescent="0.25">
      <c r="A38" s="120" t="s">
        <v>221</v>
      </c>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56833" r:id="rId4">
          <objectPr defaultSize="0" r:id="rId5">
            <anchor moveWithCells="1">
              <from>
                <xdr:col>0</xdr:col>
                <xdr:colOff>542925</xdr:colOff>
                <xdr:row>39</xdr:row>
                <xdr:rowOff>57150</xdr:rowOff>
              </from>
              <to>
                <xdr:col>10</xdr:col>
                <xdr:colOff>485775</xdr:colOff>
                <xdr:row>50</xdr:row>
                <xdr:rowOff>171450</xdr:rowOff>
              </to>
            </anchor>
          </objectPr>
        </oleObject>
      </mc:Choice>
      <mc:Fallback>
        <oleObject progId="Word.Document.12" shapeId="1656833"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4"/>
  <sheetViews>
    <sheetView topLeftCell="A42" zoomScale="85" zoomScaleNormal="85" workbookViewId="0">
      <selection activeCell="L52" sqref="L52"/>
    </sheetView>
  </sheetViews>
  <sheetFormatPr defaultColWidth="9.140625" defaultRowHeight="18.75" x14ac:dyDescent="0.3"/>
  <cols>
    <col min="1" max="1" width="7.28515625" style="57" customWidth="1"/>
    <col min="2" max="2" width="8.28515625" style="57" customWidth="1"/>
    <col min="3" max="3" width="10.28515625" style="57" customWidth="1"/>
    <col min="4" max="4" width="8.2851562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2.2000000000000002</v>
      </c>
      <c r="C2" s="59" t="s">
        <v>34</v>
      </c>
      <c r="D2" s="398" t="s">
        <v>566</v>
      </c>
      <c r="G2" s="57"/>
      <c r="H2" s="57"/>
      <c r="I2" s="57"/>
      <c r="J2" s="57"/>
      <c r="K2" s="57"/>
      <c r="L2" s="57"/>
      <c r="M2" s="57"/>
      <c r="N2" s="57"/>
      <c r="O2" s="57"/>
      <c r="P2" s="57"/>
      <c r="Q2" s="57"/>
      <c r="R2" s="57"/>
      <c r="S2" s="57"/>
      <c r="T2" s="57"/>
      <c r="U2" s="57"/>
      <c r="V2" s="57"/>
      <c r="W2" s="57"/>
      <c r="X2" s="57"/>
      <c r="Y2" s="57"/>
      <c r="Z2" s="57"/>
      <c r="AB2" s="57"/>
      <c r="AC2" s="57"/>
    </row>
    <row r="3" spans="1:29" ht="15.75" x14ac:dyDescent="0.25">
      <c r="A3" s="59"/>
      <c r="B3" s="63" t="s">
        <v>568</v>
      </c>
      <c r="C3" s="59" t="s">
        <v>36</v>
      </c>
      <c r="D3" s="279" t="s">
        <v>594</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645</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30">
        <v>16</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30">
        <v>15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30">
        <v>16</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30">
        <v>14</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30">
        <v>16</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30">
        <v>15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30">
        <v>16</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30"/>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30"/>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30"/>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30"/>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30"/>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30"/>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30"/>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30"/>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30"/>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30"/>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4"/>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4"/>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4"/>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4"/>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4"/>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34"/>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45"/>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108</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15.428571428571429</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16</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0.9642857142857143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140</v>
      </c>
    </row>
    <row r="46" spans="1:29" x14ac:dyDescent="0.3">
      <c r="A46" s="457"/>
      <c r="B46" s="457"/>
      <c r="C46" s="457"/>
      <c r="D46" s="457"/>
      <c r="E46" s="457"/>
      <c r="F46" s="457"/>
      <c r="G46" s="457"/>
      <c r="H46" s="457"/>
      <c r="I46" s="457"/>
      <c r="J46" s="457"/>
    </row>
    <row r="47" spans="1:29" x14ac:dyDescent="0.3">
      <c r="A47" s="122"/>
      <c r="G47" s="57"/>
      <c r="H47" s="57"/>
      <c r="I47" s="57"/>
      <c r="J47" s="57"/>
    </row>
    <row r="48" spans="1:29" ht="72" customHeight="1" x14ac:dyDescent="0.3">
      <c r="A48" s="456"/>
      <c r="B48" s="456"/>
      <c r="C48" s="456"/>
      <c r="D48" s="456"/>
      <c r="E48" s="456"/>
      <c r="F48" s="456"/>
      <c r="G48" s="456"/>
      <c r="H48" s="456"/>
      <c r="I48" s="456"/>
      <c r="J48" s="456"/>
    </row>
    <row r="49" spans="1:29" x14ac:dyDescent="0.3">
      <c r="A49" s="122"/>
      <c r="G49" s="57"/>
      <c r="H49" s="57"/>
      <c r="I49" s="57"/>
      <c r="J49" s="57"/>
    </row>
    <row r="50" spans="1:29" s="127" customFormat="1" ht="57.75"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x14ac:dyDescent="0.3">
      <c r="A51" s="122"/>
      <c r="G51" s="57"/>
      <c r="H51" s="57"/>
      <c r="I51" s="57"/>
      <c r="J51" s="57"/>
    </row>
    <row r="52" spans="1:29" s="127" customFormat="1" ht="44.25" customHeight="1" x14ac:dyDescent="0.3">
      <c r="A52" s="457"/>
      <c r="B52" s="457"/>
      <c r="C52" s="457"/>
      <c r="D52" s="457"/>
      <c r="E52" s="457"/>
      <c r="F52" s="457"/>
      <c r="G52" s="457"/>
      <c r="H52" s="457"/>
      <c r="I52" s="457"/>
      <c r="J52" s="457"/>
      <c r="K52" s="153"/>
      <c r="L52" s="153"/>
      <c r="M52" s="153"/>
      <c r="N52" s="153"/>
      <c r="O52" s="153"/>
      <c r="P52" s="153"/>
      <c r="Q52" s="153"/>
      <c r="R52" s="153"/>
      <c r="S52" s="153"/>
      <c r="T52" s="153"/>
      <c r="U52" s="153"/>
      <c r="V52" s="153"/>
      <c r="W52" s="153"/>
      <c r="X52" s="153"/>
      <c r="Y52" s="153"/>
      <c r="Z52" s="153"/>
      <c r="AB52" s="154"/>
      <c r="AC52" s="155"/>
    </row>
    <row r="53" spans="1:29" x14ac:dyDescent="0.3">
      <c r="A53" s="122"/>
      <c r="G53" s="57"/>
      <c r="H53" s="57"/>
      <c r="I53" s="57"/>
      <c r="J53" s="57"/>
    </row>
    <row r="54" spans="1:29" s="127" customFormat="1" ht="46.5" customHeight="1" x14ac:dyDescent="0.3">
      <c r="A54" s="457"/>
      <c r="B54" s="457"/>
      <c r="C54" s="457"/>
      <c r="D54" s="457"/>
      <c r="E54" s="457"/>
      <c r="F54" s="457"/>
      <c r="G54" s="457"/>
      <c r="H54" s="457"/>
      <c r="I54" s="457"/>
      <c r="J54" s="457"/>
      <c r="K54" s="153"/>
      <c r="L54" s="153"/>
      <c r="M54" s="153"/>
      <c r="N54" s="153"/>
      <c r="O54" s="153"/>
      <c r="P54" s="153"/>
      <c r="Q54" s="153"/>
      <c r="R54" s="153"/>
      <c r="S54" s="153"/>
      <c r="T54" s="153"/>
      <c r="U54" s="153"/>
      <c r="V54" s="153"/>
      <c r="W54" s="153"/>
      <c r="X54" s="153"/>
      <c r="Y54" s="153"/>
      <c r="Z54" s="153"/>
      <c r="AB54" s="154"/>
      <c r="AC54" s="155"/>
    </row>
    <row r="55" spans="1:29" x14ac:dyDescent="0.3">
      <c r="A55" s="122"/>
      <c r="G55" s="57"/>
      <c r="H55" s="57"/>
      <c r="I55" s="57"/>
      <c r="J55" s="57"/>
    </row>
    <row r="56" spans="1:29" x14ac:dyDescent="0.3">
      <c r="A56" s="471"/>
      <c r="B56" s="471"/>
      <c r="C56" s="471"/>
      <c r="D56" s="471"/>
      <c r="E56" s="471"/>
      <c r="F56" s="142"/>
      <c r="G56" s="142"/>
      <c r="H56" s="142"/>
      <c r="I56" s="142"/>
      <c r="J56" s="142"/>
    </row>
    <row r="57" spans="1:29" x14ac:dyDescent="0.3">
      <c r="A57" s="468"/>
      <c r="B57" s="468"/>
      <c r="C57" s="468"/>
      <c r="D57" s="468"/>
      <c r="E57" s="468"/>
      <c r="F57" s="208"/>
      <c r="G57" s="397"/>
      <c r="H57" s="397"/>
      <c r="I57" s="397"/>
      <c r="J57" s="397"/>
    </row>
    <row r="58" spans="1:29" x14ac:dyDescent="0.3">
      <c r="A58" s="397"/>
      <c r="B58" s="397"/>
      <c r="C58" s="397"/>
      <c r="D58" s="397"/>
      <c r="E58" s="397"/>
      <c r="F58" s="208"/>
      <c r="G58" s="208"/>
      <c r="H58" s="208"/>
      <c r="I58" s="208"/>
      <c r="J58" s="208"/>
    </row>
    <row r="59" spans="1:29" x14ac:dyDescent="0.3">
      <c r="A59" s="469"/>
      <c r="B59" s="469"/>
      <c r="C59" s="469"/>
      <c r="D59" s="469"/>
      <c r="E59" s="469"/>
      <c r="F59" s="208"/>
      <c r="G59" s="396"/>
      <c r="H59" s="396"/>
      <c r="I59" s="396"/>
      <c r="J59" s="396"/>
    </row>
    <row r="60" spans="1:29" x14ac:dyDescent="0.3">
      <c r="A60" s="469"/>
      <c r="B60" s="469"/>
      <c r="C60" s="469"/>
      <c r="D60" s="469"/>
      <c r="E60" s="469"/>
      <c r="F60" s="208"/>
      <c r="G60" s="396"/>
      <c r="H60" s="396"/>
      <c r="I60" s="396"/>
      <c r="J60" s="396"/>
    </row>
    <row r="61" spans="1:29" x14ac:dyDescent="0.3">
      <c r="A61" s="469"/>
      <c r="B61" s="469"/>
      <c r="C61" s="469"/>
      <c r="D61" s="469"/>
      <c r="E61" s="469"/>
      <c r="F61" s="208"/>
      <c r="G61" s="396"/>
      <c r="H61" s="396"/>
      <c r="I61" s="396"/>
      <c r="J61" s="396"/>
    </row>
    <row r="62" spans="1:29" x14ac:dyDescent="0.3">
      <c r="A62" s="469"/>
      <c r="B62" s="469"/>
      <c r="C62" s="469"/>
      <c r="D62" s="469"/>
      <c r="E62" s="469"/>
      <c r="F62" s="208"/>
      <c r="G62" s="396"/>
      <c r="H62" s="396"/>
      <c r="I62" s="396"/>
      <c r="J62" s="396"/>
    </row>
    <row r="63" spans="1:29" x14ac:dyDescent="0.3">
      <c r="A63" s="469"/>
      <c r="B63" s="469"/>
      <c r="C63" s="469"/>
      <c r="D63" s="469"/>
      <c r="E63" s="469"/>
      <c r="F63" s="208"/>
      <c r="G63" s="396"/>
      <c r="H63" s="396"/>
      <c r="I63" s="396"/>
      <c r="J63" s="396"/>
    </row>
    <row r="64" spans="1:29" x14ac:dyDescent="0.3">
      <c r="A64" s="469"/>
      <c r="B64" s="469"/>
      <c r="C64" s="469"/>
      <c r="D64" s="469"/>
      <c r="E64" s="469"/>
      <c r="F64" s="208"/>
      <c r="G64" s="396"/>
      <c r="H64" s="396"/>
      <c r="I64" s="396"/>
      <c r="J64" s="396"/>
    </row>
    <row r="65" spans="1:10" x14ac:dyDescent="0.3">
      <c r="A65" s="469"/>
      <c r="B65" s="469"/>
      <c r="C65" s="469"/>
      <c r="D65" s="469"/>
      <c r="E65" s="469"/>
      <c r="F65" s="208"/>
      <c r="G65" s="396"/>
      <c r="H65" s="396"/>
      <c r="I65" s="396"/>
      <c r="J65" s="396"/>
    </row>
    <row r="66" spans="1:10" x14ac:dyDescent="0.3">
      <c r="A66" s="469"/>
      <c r="B66" s="469"/>
      <c r="C66" s="469"/>
      <c r="D66" s="469"/>
      <c r="E66" s="469"/>
      <c r="F66" s="208"/>
      <c r="G66" s="396"/>
      <c r="H66" s="396"/>
      <c r="I66" s="396"/>
      <c r="J66" s="396"/>
    </row>
    <row r="67" spans="1:10" x14ac:dyDescent="0.3">
      <c r="A67" s="469"/>
      <c r="B67" s="469"/>
      <c r="C67" s="469"/>
      <c r="D67" s="469"/>
      <c r="E67" s="469"/>
      <c r="F67" s="208"/>
      <c r="G67" s="396"/>
      <c r="H67" s="396"/>
      <c r="I67" s="396"/>
      <c r="J67" s="396"/>
    </row>
    <row r="68" spans="1:10" x14ac:dyDescent="0.3">
      <c r="A68" s="470"/>
      <c r="B68" s="470"/>
      <c r="C68" s="470"/>
      <c r="D68" s="470"/>
      <c r="E68" s="470"/>
      <c r="F68" s="208"/>
      <c r="G68" s="397"/>
      <c r="H68" s="397"/>
      <c r="I68" s="397"/>
      <c r="J68" s="397"/>
    </row>
    <row r="69" spans="1:10" ht="15" customHeight="1" x14ac:dyDescent="0.3">
      <c r="A69" s="467"/>
      <c r="B69" s="467"/>
      <c r="C69" s="226"/>
      <c r="D69" s="71"/>
      <c r="E69" s="226"/>
      <c r="F69" s="226"/>
      <c r="G69" s="226"/>
      <c r="H69" s="226"/>
      <c r="I69" s="226"/>
      <c r="J69" s="226"/>
    </row>
    <row r="70" spans="1:10" ht="15" customHeight="1" x14ac:dyDescent="0.3">
      <c r="A70" s="198"/>
      <c r="B70" s="71"/>
      <c r="C70" s="71"/>
      <c r="D70" s="71"/>
      <c r="E70" s="71"/>
      <c r="F70" s="71"/>
      <c r="G70" s="71"/>
      <c r="H70" s="71"/>
      <c r="I70" s="71"/>
      <c r="J70" s="71"/>
    </row>
    <row r="71" spans="1:10" ht="15" customHeight="1" x14ac:dyDescent="0.3">
      <c r="A71" s="198"/>
      <c r="B71" s="71"/>
      <c r="C71" s="71"/>
      <c r="D71" s="71"/>
      <c r="E71" s="71"/>
      <c r="F71" s="71"/>
      <c r="G71" s="71"/>
      <c r="H71" s="71"/>
      <c r="I71" s="71"/>
      <c r="J71" s="71"/>
    </row>
    <row r="72" spans="1:10" ht="15" customHeight="1" x14ac:dyDescent="0.3">
      <c r="A72" s="71"/>
      <c r="B72" s="71"/>
      <c r="C72" s="71"/>
      <c r="D72" s="71"/>
      <c r="E72" s="71"/>
      <c r="F72" s="71"/>
      <c r="G72" s="199"/>
      <c r="H72" s="199"/>
      <c r="I72" s="199"/>
      <c r="J72" s="200"/>
    </row>
    <row r="73" spans="1:10" ht="15" customHeight="1" x14ac:dyDescent="0.3">
      <c r="A73" s="71"/>
      <c r="B73" s="71"/>
      <c r="C73" s="71"/>
      <c r="D73" s="71"/>
      <c r="E73" s="71"/>
      <c r="F73" s="71"/>
      <c r="G73" s="199"/>
      <c r="H73" s="199"/>
      <c r="I73" s="199"/>
      <c r="J73" s="200"/>
    </row>
    <row r="74" spans="1:10" ht="15" customHeight="1" x14ac:dyDescent="0.3">
      <c r="A74" s="71"/>
      <c r="B74" s="71"/>
      <c r="C74" s="71"/>
      <c r="D74" s="71"/>
      <c r="E74" s="71"/>
      <c r="F74" s="71"/>
      <c r="G74" s="199"/>
      <c r="H74" s="199"/>
      <c r="I74" s="199"/>
      <c r="J74" s="200"/>
    </row>
  </sheetData>
  <mergeCells count="18">
    <mergeCell ref="A56:E56"/>
    <mergeCell ref="A46:J46"/>
    <mergeCell ref="A48:J48"/>
    <mergeCell ref="A50:J50"/>
    <mergeCell ref="A52:J52"/>
    <mergeCell ref="A54:J54"/>
    <mergeCell ref="A69:B69"/>
    <mergeCell ref="A57:E57"/>
    <mergeCell ref="A59:E59"/>
    <mergeCell ref="A60:E60"/>
    <mergeCell ref="A61:E61"/>
    <mergeCell ref="A62:E62"/>
    <mergeCell ref="A63:E63"/>
    <mergeCell ref="A64:E64"/>
    <mergeCell ref="A65:E65"/>
    <mergeCell ref="A66:E66"/>
    <mergeCell ref="A67:E67"/>
    <mergeCell ref="A68:E68"/>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29185" r:id="rId4">
          <objectPr defaultSize="0" autoPict="0" r:id="rId5">
            <anchor moveWithCells="1">
              <from>
                <xdr:col>0</xdr:col>
                <xdr:colOff>381000</xdr:colOff>
                <xdr:row>45</xdr:row>
                <xdr:rowOff>228600</xdr:rowOff>
              </from>
              <to>
                <xdr:col>11</xdr:col>
                <xdr:colOff>133350</xdr:colOff>
                <xdr:row>61</xdr:row>
                <xdr:rowOff>38100</xdr:rowOff>
              </to>
            </anchor>
          </objectPr>
        </oleObject>
      </mc:Choice>
      <mc:Fallback>
        <oleObject progId="Word.Document.12" shapeId="1629185" r:id="rId4"/>
      </mc:Fallback>
    </mc:AlternateContent>
  </oleObjects>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8"/>
  <sheetViews>
    <sheetView topLeftCell="A22" zoomScaleNormal="100" workbookViewId="0">
      <selection activeCell="M51" sqref="M51"/>
    </sheetView>
  </sheetViews>
  <sheetFormatPr defaultColWidth="9.140625" defaultRowHeight="15" x14ac:dyDescent="0.25"/>
  <cols>
    <col min="1" max="2" width="9.140625" style="57"/>
    <col min="3" max="3" width="10.28515625" style="57" customWidth="1"/>
    <col min="4" max="4" width="6.5703125" style="57" customWidth="1"/>
    <col min="5" max="16384" width="9.140625" style="57"/>
  </cols>
  <sheetData>
    <row r="1" spans="1:15" ht="21" x14ac:dyDescent="0.35">
      <c r="A1" s="61" t="s">
        <v>33</v>
      </c>
      <c r="B1" s="59"/>
      <c r="C1" s="59"/>
      <c r="I1" s="497" t="s">
        <v>65</v>
      </c>
      <c r="J1" s="497"/>
    </row>
    <row r="2" spans="1:15" x14ac:dyDescent="0.25">
      <c r="A2" s="59"/>
      <c r="B2" s="63">
        <v>18.100000000000001</v>
      </c>
      <c r="C2" s="59" t="s">
        <v>34</v>
      </c>
      <c r="D2" s="352" t="s">
        <v>646</v>
      </c>
    </row>
    <row r="3" spans="1:15" ht="15.75" x14ac:dyDescent="0.25">
      <c r="A3" s="59"/>
      <c r="B3" s="63" t="s">
        <v>424</v>
      </c>
      <c r="C3" s="59" t="s">
        <v>36</v>
      </c>
      <c r="D3" s="279" t="s">
        <v>592</v>
      </c>
    </row>
    <row r="4" spans="1:15" x14ac:dyDescent="0.25">
      <c r="A4" s="59"/>
      <c r="B4" s="36" t="s">
        <v>37</v>
      </c>
      <c r="C4" s="59"/>
      <c r="D4" s="37" t="s">
        <v>426</v>
      </c>
      <c r="E4" s="64"/>
      <c r="F4" s="64"/>
      <c r="G4" s="64"/>
      <c r="H4" s="64"/>
      <c r="I4" s="64"/>
      <c r="J4" s="64"/>
      <c r="O4" s="57" t="s">
        <v>646</v>
      </c>
    </row>
    <row r="5" spans="1:15" x14ac:dyDescent="0.25">
      <c r="A5" s="59"/>
      <c r="B5" s="39"/>
      <c r="C5" s="59"/>
    </row>
    <row r="6" spans="1:15" x14ac:dyDescent="0.25">
      <c r="A6" s="59"/>
      <c r="B6" s="59"/>
      <c r="C6" s="59"/>
      <c r="F6" s="37" t="s">
        <v>39</v>
      </c>
      <c r="G6" s="37"/>
      <c r="H6" s="37" t="s">
        <v>611</v>
      </c>
      <c r="I6" s="37"/>
      <c r="J6" s="37"/>
    </row>
    <row r="7" spans="1:15" ht="26.25" x14ac:dyDescent="0.25">
      <c r="A7" s="58" t="s">
        <v>31</v>
      </c>
      <c r="B7" s="58" t="s">
        <v>30</v>
      </c>
      <c r="C7" s="58" t="s">
        <v>32</v>
      </c>
    </row>
    <row r="8" spans="1:15" x14ac:dyDescent="0.25">
      <c r="A8" s="59"/>
      <c r="B8" s="60" t="s">
        <v>41</v>
      </c>
      <c r="C8" s="60" t="s">
        <v>23</v>
      </c>
      <c r="E8" s="59" t="s">
        <v>42</v>
      </c>
      <c r="F8" s="59"/>
    </row>
    <row r="9" spans="1:15" x14ac:dyDescent="0.25">
      <c r="A9" s="63">
        <v>1</v>
      </c>
      <c r="B9" s="63"/>
      <c r="C9" s="63">
        <v>118</v>
      </c>
      <c r="E9" s="59" t="s">
        <v>43</v>
      </c>
      <c r="F9" s="59"/>
    </row>
    <row r="10" spans="1:15" x14ac:dyDescent="0.25">
      <c r="A10" s="63">
        <v>1</v>
      </c>
      <c r="B10" s="63"/>
      <c r="C10" s="63">
        <v>110</v>
      </c>
      <c r="E10" s="59" t="s">
        <v>44</v>
      </c>
      <c r="F10" s="59"/>
    </row>
    <row r="11" spans="1:15" x14ac:dyDescent="0.25">
      <c r="A11" s="63">
        <v>1</v>
      </c>
      <c r="B11" s="63"/>
      <c r="C11" s="63">
        <v>124</v>
      </c>
      <c r="E11" s="59"/>
      <c r="F11" s="59"/>
    </row>
    <row r="12" spans="1:15" x14ac:dyDescent="0.25">
      <c r="A12" s="63">
        <v>1</v>
      </c>
      <c r="B12" s="63"/>
      <c r="C12" s="63">
        <v>122</v>
      </c>
      <c r="E12" s="59" t="s">
        <v>45</v>
      </c>
      <c r="F12" s="59"/>
    </row>
    <row r="13" spans="1:15" x14ac:dyDescent="0.25">
      <c r="A13" s="63">
        <v>1</v>
      </c>
      <c r="B13" s="63"/>
      <c r="C13" s="63">
        <v>120</v>
      </c>
      <c r="E13" s="59" t="s">
        <v>46</v>
      </c>
      <c r="F13" s="59"/>
    </row>
    <row r="14" spans="1:15" x14ac:dyDescent="0.25">
      <c r="A14" s="63">
        <v>1</v>
      </c>
      <c r="B14" s="63"/>
      <c r="C14" s="63">
        <v>128</v>
      </c>
      <c r="E14" s="59" t="s">
        <v>47</v>
      </c>
      <c r="F14" s="59"/>
    </row>
    <row r="15" spans="1:15" x14ac:dyDescent="0.25">
      <c r="A15" s="63">
        <v>1</v>
      </c>
      <c r="B15" s="63"/>
      <c r="C15" s="63">
        <v>118</v>
      </c>
      <c r="E15" s="59" t="s">
        <v>48</v>
      </c>
      <c r="F15" s="59"/>
    </row>
    <row r="16" spans="1:15" x14ac:dyDescent="0.25">
      <c r="A16" s="63">
        <v>1</v>
      </c>
      <c r="B16" s="63"/>
      <c r="C16" s="63">
        <v>114</v>
      </c>
      <c r="E16" s="59" t="s">
        <v>49</v>
      </c>
      <c r="F16" s="59"/>
    </row>
    <row r="17" spans="1:6" x14ac:dyDescent="0.25">
      <c r="A17" s="63">
        <v>1</v>
      </c>
      <c r="B17" s="63"/>
      <c r="C17" s="63">
        <v>130</v>
      </c>
      <c r="E17" s="59" t="s">
        <v>50</v>
      </c>
      <c r="F17" s="59"/>
    </row>
    <row r="18" spans="1:6" x14ac:dyDescent="0.25">
      <c r="A18" s="63">
        <v>1</v>
      </c>
      <c r="B18" s="63"/>
      <c r="C18" s="63">
        <v>120</v>
      </c>
      <c r="E18" s="59" t="s">
        <v>51</v>
      </c>
      <c r="F18" s="59"/>
    </row>
    <row r="19" spans="1:6" x14ac:dyDescent="0.25">
      <c r="A19" s="63">
        <v>1</v>
      </c>
      <c r="B19" s="63"/>
      <c r="C19" s="63">
        <v>105</v>
      </c>
      <c r="E19" s="59" t="s">
        <v>52</v>
      </c>
    </row>
    <row r="20" spans="1:6" x14ac:dyDescent="0.25">
      <c r="A20" s="63">
        <v>1</v>
      </c>
      <c r="B20" s="63"/>
      <c r="C20" s="63">
        <v>125</v>
      </c>
      <c r="E20" s="59" t="s">
        <v>53</v>
      </c>
    </row>
    <row r="21" spans="1:6" x14ac:dyDescent="0.25">
      <c r="A21" s="63"/>
      <c r="B21" s="63"/>
      <c r="C21" s="63"/>
      <c r="E21" s="59" t="s">
        <v>450</v>
      </c>
    </row>
    <row r="22" spans="1:6" x14ac:dyDescent="0.25">
      <c r="A22" s="63"/>
      <c r="B22" s="63"/>
      <c r="C22" s="63"/>
      <c r="E22" s="59" t="s">
        <v>451</v>
      </c>
    </row>
    <row r="23" spans="1:6" x14ac:dyDescent="0.25">
      <c r="A23" s="63"/>
      <c r="B23" s="63"/>
      <c r="C23" s="63"/>
    </row>
    <row r="24" spans="1:6" x14ac:dyDescent="0.25">
      <c r="A24" s="63"/>
      <c r="B24" s="63"/>
      <c r="C24" s="63"/>
    </row>
    <row r="25" spans="1:6" x14ac:dyDescent="0.25">
      <c r="A25" s="63"/>
      <c r="B25" s="63"/>
      <c r="C25" s="63"/>
    </row>
    <row r="26" spans="1:6" ht="15.75" x14ac:dyDescent="0.25">
      <c r="A26" s="63"/>
      <c r="B26" s="63"/>
      <c r="C26" s="63"/>
      <c r="E26" s="42"/>
    </row>
    <row r="27" spans="1:6" ht="15.75" x14ac:dyDescent="0.25">
      <c r="A27" s="63"/>
      <c r="B27" s="63"/>
      <c r="C27" s="63"/>
      <c r="E27" s="42"/>
    </row>
    <row r="28" spans="1:6" ht="15.75" x14ac:dyDescent="0.25">
      <c r="A28" s="63"/>
      <c r="B28" s="63"/>
      <c r="C28" s="63"/>
      <c r="E28" s="42"/>
    </row>
    <row r="29" spans="1:6" ht="15.75" x14ac:dyDescent="0.25">
      <c r="A29" s="56"/>
      <c r="B29" s="56"/>
      <c r="C29" s="56"/>
      <c r="E29" s="42"/>
    </row>
    <row r="30" spans="1:6" ht="15.75" x14ac:dyDescent="0.25">
      <c r="A30" s="56"/>
      <c r="B30" s="56"/>
      <c r="C30" s="56"/>
      <c r="E30" s="42"/>
    </row>
    <row r="31" spans="1:6" x14ac:dyDescent="0.25">
      <c r="A31" s="56"/>
      <c r="B31" s="56"/>
      <c r="C31" s="56"/>
    </row>
    <row r="32" spans="1:6" x14ac:dyDescent="0.25">
      <c r="A32" s="59"/>
      <c r="B32" s="62"/>
      <c r="C32" s="46">
        <f>SUM(C9:C31)</f>
        <v>1434</v>
      </c>
      <c r="D32" s="59" t="s">
        <v>56</v>
      </c>
    </row>
    <row r="33" spans="1:5" x14ac:dyDescent="0.25">
      <c r="A33" s="62">
        <f>SUM(A9:A27)</f>
        <v>12</v>
      </c>
      <c r="B33" s="59" t="s">
        <v>57</v>
      </c>
      <c r="C33" s="59"/>
    </row>
    <row r="34" spans="1:5" x14ac:dyDescent="0.25">
      <c r="A34" s="59"/>
      <c r="B34" s="62">
        <f>C32/A33</f>
        <v>119.5</v>
      </c>
      <c r="C34" s="59" t="s">
        <v>58</v>
      </c>
    </row>
    <row r="35" spans="1:5" x14ac:dyDescent="0.25">
      <c r="A35" s="59"/>
      <c r="B35" s="59"/>
      <c r="C35" s="59"/>
      <c r="D35" s="63">
        <v>130</v>
      </c>
      <c r="E35" s="59" t="s">
        <v>59</v>
      </c>
    </row>
    <row r="36" spans="1:5" x14ac:dyDescent="0.25">
      <c r="A36" s="59"/>
      <c r="B36" s="59"/>
      <c r="C36" s="59"/>
      <c r="D36" s="65">
        <f>B34/D35</f>
        <v>0.91923076923076918</v>
      </c>
      <c r="E36" s="59" t="s">
        <v>60</v>
      </c>
    </row>
    <row r="38" spans="1:5" ht="15.75" x14ac:dyDescent="0.25">
      <c r="A38" s="120" t="s">
        <v>221</v>
      </c>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517571" r:id="rId4">
          <objectPr defaultSize="0" r:id="rId5">
            <anchor moveWithCells="1">
              <from>
                <xdr:col>0</xdr:col>
                <xdr:colOff>542925</xdr:colOff>
                <xdr:row>39</xdr:row>
                <xdr:rowOff>57150</xdr:rowOff>
              </from>
              <to>
                <xdr:col>10</xdr:col>
                <xdr:colOff>485775</xdr:colOff>
                <xdr:row>50</xdr:row>
                <xdr:rowOff>171450</xdr:rowOff>
              </to>
            </anchor>
          </objectPr>
        </oleObject>
      </mc:Choice>
      <mc:Fallback>
        <oleObject progId="Word.Document.12" shapeId="1517571" r:id="rId4"/>
      </mc:Fallback>
    </mc:AlternateContent>
  </oleObjec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19" workbookViewId="0">
      <selection activeCell="I10" sqref="I10"/>
    </sheetView>
  </sheetViews>
  <sheetFormatPr defaultColWidth="9.140625" defaultRowHeight="15" x14ac:dyDescent="0.25"/>
  <cols>
    <col min="1" max="2" width="9.140625" style="57"/>
    <col min="3" max="3" width="10.28515625" style="57" customWidth="1"/>
    <col min="4" max="4" width="6.5703125" style="57" customWidth="1"/>
    <col min="5" max="16384" width="9.140625" style="57"/>
  </cols>
  <sheetData>
    <row r="1" spans="1:10" ht="21" x14ac:dyDescent="0.35">
      <c r="A1" s="61" t="s">
        <v>33</v>
      </c>
      <c r="B1" s="59"/>
      <c r="C1" s="59"/>
      <c r="I1" s="497" t="s">
        <v>65</v>
      </c>
      <c r="J1" s="497"/>
    </row>
    <row r="2" spans="1:10" x14ac:dyDescent="0.25">
      <c r="A2" s="59"/>
      <c r="B2" s="63">
        <v>18.100000000000001</v>
      </c>
      <c r="C2" s="59" t="s">
        <v>34</v>
      </c>
      <c r="D2" s="319" t="s">
        <v>448</v>
      </c>
    </row>
    <row r="3" spans="1:10" ht="15.75" x14ac:dyDescent="0.25">
      <c r="A3" s="59"/>
      <c r="B3" s="63" t="s">
        <v>424</v>
      </c>
      <c r="C3" s="59" t="s">
        <v>36</v>
      </c>
      <c r="D3" s="279" t="s">
        <v>570</v>
      </c>
    </row>
    <row r="4" spans="1:10" x14ac:dyDescent="0.25">
      <c r="A4" s="59"/>
      <c r="B4" s="36" t="s">
        <v>37</v>
      </c>
      <c r="C4" s="59"/>
      <c r="D4" s="37" t="s">
        <v>426</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c r="E8" s="59" t="s">
        <v>42</v>
      </c>
      <c r="F8" s="59"/>
    </row>
    <row r="9" spans="1:10" x14ac:dyDescent="0.25">
      <c r="A9" s="63">
        <v>1</v>
      </c>
      <c r="B9" s="63"/>
      <c r="C9" s="63">
        <v>68</v>
      </c>
      <c r="E9" s="59" t="s">
        <v>43</v>
      </c>
      <c r="F9" s="59"/>
    </row>
    <row r="10" spans="1:10" x14ac:dyDescent="0.25">
      <c r="A10" s="63">
        <v>1</v>
      </c>
      <c r="B10" s="63"/>
      <c r="C10" s="63">
        <v>64</v>
      </c>
      <c r="E10" s="59" t="s">
        <v>44</v>
      </c>
      <c r="F10" s="59"/>
    </row>
    <row r="11" spans="1:10" x14ac:dyDescent="0.25">
      <c r="A11" s="63">
        <v>1</v>
      </c>
      <c r="B11" s="63"/>
      <c r="C11" s="63">
        <v>61</v>
      </c>
      <c r="E11" s="59"/>
      <c r="F11" s="59"/>
    </row>
    <row r="12" spans="1:10" x14ac:dyDescent="0.25">
      <c r="A12" s="63">
        <v>1</v>
      </c>
      <c r="B12" s="63"/>
      <c r="C12" s="63">
        <v>65</v>
      </c>
      <c r="E12" s="59" t="s">
        <v>45</v>
      </c>
      <c r="F12" s="59"/>
    </row>
    <row r="13" spans="1:10" x14ac:dyDescent="0.25">
      <c r="A13" s="63">
        <v>1</v>
      </c>
      <c r="B13" s="63"/>
      <c r="C13" s="63">
        <v>36</v>
      </c>
      <c r="E13" s="59" t="s">
        <v>46</v>
      </c>
      <c r="F13" s="59"/>
    </row>
    <row r="14" spans="1:10" x14ac:dyDescent="0.25">
      <c r="A14" s="63">
        <v>1</v>
      </c>
      <c r="B14" s="63"/>
      <c r="C14" s="63">
        <v>52</v>
      </c>
      <c r="E14" s="59" t="s">
        <v>47</v>
      </c>
      <c r="F14" s="59"/>
    </row>
    <row r="15" spans="1:10" x14ac:dyDescent="0.25">
      <c r="A15" s="63">
        <v>1</v>
      </c>
      <c r="B15" s="63"/>
      <c r="C15" s="63">
        <v>56</v>
      </c>
      <c r="E15" s="59" t="s">
        <v>48</v>
      </c>
      <c r="F15" s="59"/>
    </row>
    <row r="16" spans="1:10" x14ac:dyDescent="0.25">
      <c r="A16" s="63">
        <v>1</v>
      </c>
      <c r="B16" s="63"/>
      <c r="C16" s="63">
        <v>52</v>
      </c>
      <c r="E16" s="59" t="s">
        <v>49</v>
      </c>
      <c r="F16" s="59"/>
    </row>
    <row r="17" spans="1:6" x14ac:dyDescent="0.25">
      <c r="A17" s="63">
        <v>1</v>
      </c>
      <c r="B17" s="63"/>
      <c r="C17" s="63">
        <v>27</v>
      </c>
      <c r="E17" s="59" t="s">
        <v>50</v>
      </c>
      <c r="F17" s="59"/>
    </row>
    <row r="18" spans="1:6" x14ac:dyDescent="0.25">
      <c r="A18" s="63">
        <v>1</v>
      </c>
      <c r="B18" s="63"/>
      <c r="C18" s="63">
        <v>57</v>
      </c>
      <c r="E18" s="59" t="s">
        <v>51</v>
      </c>
      <c r="F18" s="59"/>
    </row>
    <row r="19" spans="1:6" x14ac:dyDescent="0.25">
      <c r="A19" s="63">
        <v>1</v>
      </c>
      <c r="B19" s="63"/>
      <c r="C19" s="63">
        <v>74</v>
      </c>
      <c r="E19" s="59" t="s">
        <v>52</v>
      </c>
    </row>
    <row r="20" spans="1:6" x14ac:dyDescent="0.25">
      <c r="A20" s="63"/>
      <c r="B20" s="63"/>
      <c r="C20" s="63"/>
      <c r="E20" s="59" t="s">
        <v>53</v>
      </c>
    </row>
    <row r="21" spans="1:6" x14ac:dyDescent="0.25">
      <c r="A21" s="63"/>
      <c r="B21" s="63"/>
      <c r="C21" s="63"/>
      <c r="E21" s="59" t="s">
        <v>450</v>
      </c>
    </row>
    <row r="22" spans="1:6" x14ac:dyDescent="0.25">
      <c r="A22" s="63"/>
      <c r="B22" s="63"/>
      <c r="C22" s="63"/>
      <c r="E22" s="59" t="s">
        <v>451</v>
      </c>
    </row>
    <row r="23" spans="1:6" x14ac:dyDescent="0.25">
      <c r="A23" s="63"/>
      <c r="B23" s="63"/>
      <c r="C23" s="63"/>
    </row>
    <row r="24" spans="1:6" x14ac:dyDescent="0.25">
      <c r="A24" s="63"/>
      <c r="B24" s="63"/>
      <c r="C24" s="63"/>
    </row>
    <row r="25" spans="1:6" x14ac:dyDescent="0.25">
      <c r="A25" s="63"/>
      <c r="B25" s="63"/>
      <c r="C25" s="63"/>
    </row>
    <row r="26" spans="1:6" ht="15.75" x14ac:dyDescent="0.25">
      <c r="A26" s="63"/>
      <c r="B26" s="63"/>
      <c r="C26" s="63"/>
      <c r="E26" s="42"/>
    </row>
    <row r="27" spans="1:6" ht="15.75" x14ac:dyDescent="0.25">
      <c r="A27" s="63"/>
      <c r="B27" s="63"/>
      <c r="C27" s="63"/>
      <c r="E27" s="42"/>
    </row>
    <row r="28" spans="1:6" ht="15.75" x14ac:dyDescent="0.25">
      <c r="A28" s="63"/>
      <c r="B28" s="63"/>
      <c r="C28" s="63"/>
      <c r="E28" s="42"/>
    </row>
    <row r="29" spans="1:6" ht="15.75" x14ac:dyDescent="0.25">
      <c r="A29" s="56"/>
      <c r="B29" s="56"/>
      <c r="C29" s="56"/>
      <c r="E29" s="42"/>
    </row>
    <row r="30" spans="1:6" ht="15.75" x14ac:dyDescent="0.25">
      <c r="A30" s="56"/>
      <c r="B30" s="56"/>
      <c r="C30" s="56"/>
      <c r="E30" s="42"/>
    </row>
    <row r="31" spans="1:6" x14ac:dyDescent="0.25">
      <c r="A31" s="56"/>
      <c r="B31" s="56"/>
      <c r="C31" s="56"/>
    </row>
    <row r="32" spans="1:6" x14ac:dyDescent="0.25">
      <c r="A32" s="59"/>
      <c r="B32" s="62"/>
      <c r="C32" s="46">
        <f>SUM(C9:C31)</f>
        <v>612</v>
      </c>
      <c r="D32" s="59" t="s">
        <v>56</v>
      </c>
    </row>
    <row r="33" spans="1:5" x14ac:dyDescent="0.25">
      <c r="A33" s="62">
        <f>SUM(A9:A27)</f>
        <v>11</v>
      </c>
      <c r="B33" s="59" t="s">
        <v>57</v>
      </c>
      <c r="C33" s="59"/>
    </row>
    <row r="34" spans="1:5" x14ac:dyDescent="0.25">
      <c r="A34" s="59"/>
      <c r="B34" s="62">
        <f>C32/A33</f>
        <v>55.636363636363633</v>
      </c>
      <c r="C34" s="59" t="s">
        <v>58</v>
      </c>
    </row>
    <row r="35" spans="1:5" x14ac:dyDescent="0.25">
      <c r="A35" s="59"/>
      <c r="B35" s="59"/>
      <c r="C35" s="59"/>
      <c r="D35" s="63">
        <v>75</v>
      </c>
      <c r="E35" s="59" t="s">
        <v>59</v>
      </c>
    </row>
    <row r="36" spans="1:5" x14ac:dyDescent="0.25">
      <c r="A36" s="59"/>
      <c r="B36" s="59"/>
      <c r="C36" s="59"/>
      <c r="D36" s="65">
        <f>B34/D35</f>
        <v>0.74181818181818182</v>
      </c>
      <c r="E36" s="59" t="s">
        <v>60</v>
      </c>
    </row>
    <row r="38" spans="1:5" ht="15.75" x14ac:dyDescent="0.25">
      <c r="A38" s="120" t="s">
        <v>221</v>
      </c>
    </row>
  </sheetData>
  <mergeCells count="1">
    <mergeCell ref="I1:J1"/>
  </mergeCells>
  <pageMargins left="0.7" right="0.7" top="0.75" bottom="0.75" header="0.3" footer="0.3"/>
  <pageSetup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13" workbookViewId="0">
      <selection activeCell="J29" sqref="J29"/>
    </sheetView>
  </sheetViews>
  <sheetFormatPr defaultColWidth="9.140625" defaultRowHeight="15" x14ac:dyDescent="0.25"/>
  <cols>
    <col min="1" max="2" width="9.140625" style="57"/>
    <col min="3" max="3" width="10.28515625" style="57" customWidth="1"/>
    <col min="4" max="4" width="6.5703125" style="57" customWidth="1"/>
    <col min="5" max="16384" width="9.140625" style="57"/>
  </cols>
  <sheetData>
    <row r="1" spans="1:10" ht="21" x14ac:dyDescent="0.35">
      <c r="A1" s="61" t="s">
        <v>33</v>
      </c>
      <c r="B1" s="59"/>
      <c r="C1" s="59"/>
      <c r="I1" s="497" t="s">
        <v>65</v>
      </c>
      <c r="J1" s="497"/>
    </row>
    <row r="2" spans="1:10" x14ac:dyDescent="0.25">
      <c r="A2" s="59"/>
      <c r="B2" s="63">
        <v>18.100000000000001</v>
      </c>
      <c r="C2" s="59" t="s">
        <v>34</v>
      </c>
      <c r="D2" s="283" t="s">
        <v>448</v>
      </c>
    </row>
    <row r="3" spans="1:10" ht="15.75" x14ac:dyDescent="0.25">
      <c r="A3" s="59"/>
      <c r="B3" s="63" t="s">
        <v>424</v>
      </c>
      <c r="C3" s="59" t="s">
        <v>36</v>
      </c>
      <c r="D3" s="279" t="s">
        <v>517</v>
      </c>
    </row>
    <row r="4" spans="1:10" x14ac:dyDescent="0.25">
      <c r="A4" s="59"/>
      <c r="B4" s="36" t="s">
        <v>37</v>
      </c>
      <c r="C4" s="59"/>
      <c r="D4" s="37" t="s">
        <v>426</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c r="E8" s="59" t="s">
        <v>42</v>
      </c>
      <c r="F8" s="59"/>
    </row>
    <row r="9" spans="1:10" x14ac:dyDescent="0.25">
      <c r="A9" s="63">
        <v>1</v>
      </c>
      <c r="B9" s="63">
        <v>1</v>
      </c>
      <c r="C9" s="63">
        <v>55</v>
      </c>
      <c r="E9" s="59" t="s">
        <v>43</v>
      </c>
      <c r="F9" s="59"/>
    </row>
    <row r="10" spans="1:10" x14ac:dyDescent="0.25">
      <c r="A10" s="63">
        <v>1</v>
      </c>
      <c r="B10" s="63">
        <v>2</v>
      </c>
      <c r="C10" s="63">
        <v>53</v>
      </c>
      <c r="E10" s="59" t="s">
        <v>44</v>
      </c>
      <c r="F10" s="59"/>
    </row>
    <row r="11" spans="1:10" x14ac:dyDescent="0.25">
      <c r="A11" s="63">
        <v>1</v>
      </c>
      <c r="B11" s="63">
        <v>3</v>
      </c>
      <c r="C11" s="63">
        <v>55</v>
      </c>
      <c r="E11" s="59"/>
      <c r="F11" s="59"/>
    </row>
    <row r="12" spans="1:10" x14ac:dyDescent="0.25">
      <c r="A12" s="63">
        <v>1</v>
      </c>
      <c r="B12" s="63">
        <v>4</v>
      </c>
      <c r="C12" s="63">
        <v>64</v>
      </c>
      <c r="E12" s="59" t="s">
        <v>45</v>
      </c>
      <c r="F12" s="59"/>
    </row>
    <row r="13" spans="1:10" x14ac:dyDescent="0.25">
      <c r="A13" s="63">
        <v>1</v>
      </c>
      <c r="B13" s="63">
        <v>5</v>
      </c>
      <c r="C13" s="63">
        <v>62</v>
      </c>
      <c r="E13" s="59" t="s">
        <v>46</v>
      </c>
      <c r="F13" s="59"/>
    </row>
    <row r="14" spans="1:10" x14ac:dyDescent="0.25">
      <c r="A14" s="63">
        <v>1</v>
      </c>
      <c r="B14" s="63">
        <v>6</v>
      </c>
      <c r="C14" s="63">
        <v>61</v>
      </c>
      <c r="E14" s="59" t="s">
        <v>47</v>
      </c>
      <c r="F14" s="59"/>
    </row>
    <row r="15" spans="1:10" x14ac:dyDescent="0.25">
      <c r="A15" s="63">
        <v>1</v>
      </c>
      <c r="B15" s="63">
        <v>7</v>
      </c>
      <c r="C15" s="63">
        <v>44</v>
      </c>
      <c r="E15" s="59" t="s">
        <v>48</v>
      </c>
      <c r="F15" s="59"/>
    </row>
    <row r="16" spans="1:10" x14ac:dyDescent="0.25">
      <c r="A16" s="63">
        <v>1</v>
      </c>
      <c r="B16" s="63">
        <v>8</v>
      </c>
      <c r="C16" s="63">
        <v>33</v>
      </c>
      <c r="E16" s="59" t="s">
        <v>49</v>
      </c>
      <c r="F16" s="59"/>
    </row>
    <row r="17" spans="1:6" x14ac:dyDescent="0.25">
      <c r="A17" s="63">
        <v>1</v>
      </c>
      <c r="B17" s="63">
        <v>9</v>
      </c>
      <c r="C17" s="63">
        <v>73</v>
      </c>
      <c r="E17" s="59" t="s">
        <v>50</v>
      </c>
      <c r="F17" s="59"/>
    </row>
    <row r="18" spans="1:6" x14ac:dyDescent="0.25">
      <c r="A18" s="63">
        <v>1</v>
      </c>
      <c r="B18" s="63">
        <v>10</v>
      </c>
      <c r="C18" s="63">
        <v>60</v>
      </c>
      <c r="E18" s="59" t="s">
        <v>51</v>
      </c>
      <c r="F18" s="59"/>
    </row>
    <row r="19" spans="1:6" x14ac:dyDescent="0.25">
      <c r="A19" s="63">
        <v>1</v>
      </c>
      <c r="B19" s="63">
        <v>11</v>
      </c>
      <c r="C19" s="63">
        <v>48</v>
      </c>
      <c r="E19" s="59" t="s">
        <v>52</v>
      </c>
    </row>
    <row r="20" spans="1:6" x14ac:dyDescent="0.25">
      <c r="A20" s="63">
        <v>1</v>
      </c>
      <c r="B20" s="63">
        <v>12</v>
      </c>
      <c r="C20" s="63">
        <v>55</v>
      </c>
      <c r="E20" s="59" t="s">
        <v>53</v>
      </c>
    </row>
    <row r="21" spans="1:6" x14ac:dyDescent="0.25">
      <c r="A21" s="63">
        <v>1</v>
      </c>
      <c r="B21" s="63">
        <v>13</v>
      </c>
      <c r="C21" s="63">
        <v>66</v>
      </c>
      <c r="E21" s="59" t="s">
        <v>450</v>
      </c>
    </row>
    <row r="22" spans="1:6" x14ac:dyDescent="0.25">
      <c r="A22" s="63">
        <v>1</v>
      </c>
      <c r="B22" s="63">
        <v>14</v>
      </c>
      <c r="C22" s="63">
        <v>53</v>
      </c>
      <c r="E22" s="59" t="s">
        <v>451</v>
      </c>
    </row>
    <row r="23" spans="1:6" x14ac:dyDescent="0.25">
      <c r="A23" s="63">
        <v>1</v>
      </c>
      <c r="B23" s="63">
        <v>15</v>
      </c>
      <c r="C23" s="63">
        <v>53</v>
      </c>
    </row>
    <row r="24" spans="1:6" x14ac:dyDescent="0.25">
      <c r="A24" s="63">
        <v>1</v>
      </c>
      <c r="B24" s="63">
        <v>16</v>
      </c>
      <c r="C24" s="63">
        <v>55</v>
      </c>
    </row>
    <row r="25" spans="1:6" x14ac:dyDescent="0.25">
      <c r="A25" s="63">
        <v>1</v>
      </c>
      <c r="B25" s="63">
        <v>17</v>
      </c>
      <c r="C25" s="63">
        <v>54</v>
      </c>
    </row>
    <row r="26" spans="1:6" ht="15.75" x14ac:dyDescent="0.25">
      <c r="A26" s="63">
        <v>1</v>
      </c>
      <c r="B26" s="63">
        <v>18</v>
      </c>
      <c r="C26" s="63">
        <v>61</v>
      </c>
      <c r="E26" s="42"/>
    </row>
    <row r="27" spans="1:6" ht="15.75" x14ac:dyDescent="0.25">
      <c r="A27" s="63">
        <v>1</v>
      </c>
      <c r="B27" s="63">
        <v>19</v>
      </c>
      <c r="C27" s="63">
        <v>53</v>
      </c>
      <c r="E27" s="42"/>
    </row>
    <row r="28" spans="1:6" ht="15.75" x14ac:dyDescent="0.25">
      <c r="A28" s="63"/>
      <c r="B28" s="63"/>
      <c r="C28" s="63"/>
      <c r="E28" s="42"/>
    </row>
    <row r="29" spans="1:6" ht="15.75" x14ac:dyDescent="0.25">
      <c r="A29" s="56"/>
      <c r="B29" s="56"/>
      <c r="C29" s="56"/>
      <c r="E29" s="42"/>
    </row>
    <row r="30" spans="1:6" ht="15.75" x14ac:dyDescent="0.25">
      <c r="A30" s="56"/>
      <c r="B30" s="56"/>
      <c r="C30" s="56"/>
      <c r="E30" s="42"/>
    </row>
    <row r="31" spans="1:6" x14ac:dyDescent="0.25">
      <c r="A31" s="56"/>
      <c r="B31" s="56"/>
      <c r="C31" s="56"/>
    </row>
    <row r="32" spans="1:6" x14ac:dyDescent="0.25">
      <c r="A32" s="59"/>
      <c r="B32" s="62"/>
      <c r="C32" s="46">
        <f>SUM(C9:C31)</f>
        <v>1058</v>
      </c>
      <c r="D32" s="59" t="s">
        <v>56</v>
      </c>
    </row>
    <row r="33" spans="1:5" x14ac:dyDescent="0.25">
      <c r="A33" s="62">
        <f>SUM(A9:A27)</f>
        <v>19</v>
      </c>
      <c r="B33" s="59" t="s">
        <v>57</v>
      </c>
      <c r="C33" s="59"/>
    </row>
    <row r="34" spans="1:5" x14ac:dyDescent="0.25">
      <c r="A34" s="59"/>
      <c r="B34" s="62">
        <f>C32/A33</f>
        <v>55.684210526315788</v>
      </c>
      <c r="C34" s="59" t="s">
        <v>58</v>
      </c>
    </row>
    <row r="35" spans="1:5" x14ac:dyDescent="0.25">
      <c r="A35" s="59"/>
      <c r="B35" s="59"/>
      <c r="C35" s="59"/>
      <c r="D35" s="63">
        <v>75</v>
      </c>
      <c r="E35" s="59" t="s">
        <v>59</v>
      </c>
    </row>
    <row r="36" spans="1:5" x14ac:dyDescent="0.25">
      <c r="A36" s="59"/>
      <c r="B36" s="59"/>
      <c r="C36" s="59"/>
      <c r="D36" s="65">
        <f>B34/D35</f>
        <v>0.74245614035087715</v>
      </c>
      <c r="E36" s="59" t="s">
        <v>60</v>
      </c>
    </row>
    <row r="38" spans="1:5" ht="15.75" x14ac:dyDescent="0.25">
      <c r="A38" s="120" t="s">
        <v>221</v>
      </c>
    </row>
  </sheetData>
  <mergeCells count="1">
    <mergeCell ref="I1:J1"/>
  </mergeCells>
  <pageMargins left="0.7" right="0.7" top="0.75" bottom="0.75" header="0.3" footer="0.3"/>
  <pageSetup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J38"/>
  <sheetViews>
    <sheetView topLeftCell="A7" workbookViewId="0">
      <selection activeCell="M15" sqref="M15"/>
    </sheetView>
  </sheetViews>
  <sheetFormatPr defaultColWidth="9.140625" defaultRowHeight="15" x14ac:dyDescent="0.25"/>
  <cols>
    <col min="1" max="2" width="9.140625" style="57"/>
    <col min="3" max="3" width="10.28515625" style="57" customWidth="1"/>
    <col min="4" max="4" width="6.5703125" style="57" customWidth="1"/>
    <col min="5" max="16384" width="9.140625" style="57"/>
  </cols>
  <sheetData>
    <row r="1" spans="1:10" ht="21" x14ac:dyDescent="0.35">
      <c r="A1" s="61" t="s">
        <v>33</v>
      </c>
      <c r="B1" s="59"/>
      <c r="C1" s="59"/>
      <c r="I1" s="497" t="s">
        <v>65</v>
      </c>
      <c r="J1" s="497"/>
    </row>
    <row r="2" spans="1:10" x14ac:dyDescent="0.25">
      <c r="A2" s="59"/>
      <c r="B2" s="63">
        <v>18.100000000000001</v>
      </c>
      <c r="C2" s="59" t="s">
        <v>34</v>
      </c>
      <c r="D2" s="187" t="s">
        <v>448</v>
      </c>
    </row>
    <row r="3" spans="1:10" x14ac:dyDescent="0.25">
      <c r="A3" s="59"/>
      <c r="B3" s="63" t="s">
        <v>424</v>
      </c>
      <c r="C3" s="59" t="s">
        <v>36</v>
      </c>
      <c r="D3" s="187" t="s">
        <v>429</v>
      </c>
    </row>
    <row r="4" spans="1:10" x14ac:dyDescent="0.25">
      <c r="A4" s="59"/>
      <c r="B4" s="36" t="s">
        <v>37</v>
      </c>
      <c r="C4" s="59"/>
      <c r="D4" s="37" t="s">
        <v>426</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c r="E8" s="59" t="s">
        <v>42</v>
      </c>
      <c r="F8" s="59"/>
    </row>
    <row r="9" spans="1:10" x14ac:dyDescent="0.25">
      <c r="A9" s="63">
        <v>1</v>
      </c>
      <c r="B9" s="63">
        <v>1</v>
      </c>
      <c r="C9" s="63">
        <v>61</v>
      </c>
      <c r="E9" s="59" t="s">
        <v>43</v>
      </c>
      <c r="F9" s="59"/>
    </row>
    <row r="10" spans="1:10" x14ac:dyDescent="0.25">
      <c r="A10" s="63">
        <v>1</v>
      </c>
      <c r="B10" s="63">
        <v>2</v>
      </c>
      <c r="C10" s="63">
        <v>67</v>
      </c>
      <c r="E10" s="59" t="s">
        <v>44</v>
      </c>
      <c r="F10" s="59"/>
    </row>
    <row r="11" spans="1:10" x14ac:dyDescent="0.25">
      <c r="A11" s="63">
        <v>1</v>
      </c>
      <c r="B11" s="63">
        <v>3</v>
      </c>
      <c r="C11" s="63">
        <v>69</v>
      </c>
      <c r="E11" s="59"/>
      <c r="F11" s="59"/>
    </row>
    <row r="12" spans="1:10" x14ac:dyDescent="0.25">
      <c r="A12" s="63">
        <v>1</v>
      </c>
      <c r="B12" s="63">
        <v>4</v>
      </c>
      <c r="C12" s="63">
        <v>59</v>
      </c>
      <c r="E12" s="59" t="s">
        <v>45</v>
      </c>
      <c r="F12" s="59"/>
    </row>
    <row r="13" spans="1:10" x14ac:dyDescent="0.25">
      <c r="A13" s="63">
        <v>1</v>
      </c>
      <c r="B13" s="63">
        <v>5</v>
      </c>
      <c r="C13" s="63">
        <v>66</v>
      </c>
      <c r="E13" s="59" t="s">
        <v>46</v>
      </c>
      <c r="F13" s="59"/>
    </row>
    <row r="14" spans="1:10" x14ac:dyDescent="0.25">
      <c r="A14" s="63">
        <v>1</v>
      </c>
      <c r="B14" s="63">
        <v>6</v>
      </c>
      <c r="C14" s="63">
        <v>68</v>
      </c>
      <c r="E14" s="59" t="s">
        <v>47</v>
      </c>
      <c r="F14" s="59"/>
    </row>
    <row r="15" spans="1:10" x14ac:dyDescent="0.25">
      <c r="A15" s="63">
        <v>1</v>
      </c>
      <c r="B15" s="63">
        <v>7</v>
      </c>
      <c r="C15" s="63">
        <v>55</v>
      </c>
      <c r="E15" s="59" t="s">
        <v>48</v>
      </c>
      <c r="F15" s="59"/>
    </row>
    <row r="16" spans="1:10" x14ac:dyDescent="0.25">
      <c r="A16" s="63">
        <v>1</v>
      </c>
      <c r="B16" s="63">
        <v>8</v>
      </c>
      <c r="C16" s="63">
        <v>64</v>
      </c>
      <c r="E16" s="59" t="s">
        <v>49</v>
      </c>
      <c r="F16" s="59"/>
    </row>
    <row r="17" spans="1:6" x14ac:dyDescent="0.25">
      <c r="A17" s="63">
        <v>1</v>
      </c>
      <c r="B17" s="63">
        <v>9</v>
      </c>
      <c r="C17" s="63">
        <v>60</v>
      </c>
      <c r="E17" s="59" t="s">
        <v>50</v>
      </c>
      <c r="F17" s="59"/>
    </row>
    <row r="18" spans="1:6" x14ac:dyDescent="0.25">
      <c r="A18" s="63">
        <v>1</v>
      </c>
      <c r="B18" s="63">
        <v>10</v>
      </c>
      <c r="C18" s="63">
        <v>60</v>
      </c>
      <c r="E18" s="59" t="s">
        <v>51</v>
      </c>
      <c r="F18" s="59"/>
    </row>
    <row r="19" spans="1:6" x14ac:dyDescent="0.25">
      <c r="A19" s="63">
        <v>1</v>
      </c>
      <c r="B19" s="63">
        <v>11</v>
      </c>
      <c r="C19" s="63">
        <v>67</v>
      </c>
      <c r="E19" s="59" t="s">
        <v>52</v>
      </c>
    </row>
    <row r="20" spans="1:6" x14ac:dyDescent="0.25">
      <c r="A20" s="63">
        <v>1</v>
      </c>
      <c r="B20" s="63">
        <v>12</v>
      </c>
      <c r="C20" s="63">
        <v>62</v>
      </c>
      <c r="E20" s="59" t="s">
        <v>53</v>
      </c>
    </row>
    <row r="21" spans="1:6" x14ac:dyDescent="0.25">
      <c r="A21" s="63">
        <v>1</v>
      </c>
      <c r="B21" s="63">
        <v>13</v>
      </c>
      <c r="C21" s="63">
        <v>59</v>
      </c>
      <c r="E21" s="59" t="s">
        <v>450</v>
      </c>
    </row>
    <row r="22" spans="1:6" x14ac:dyDescent="0.25">
      <c r="A22" s="63">
        <v>1</v>
      </c>
      <c r="B22" s="63">
        <v>14</v>
      </c>
      <c r="C22" s="63">
        <v>45</v>
      </c>
      <c r="E22" s="59" t="s">
        <v>451</v>
      </c>
    </row>
    <row r="23" spans="1:6" x14ac:dyDescent="0.25">
      <c r="A23" s="63">
        <v>1</v>
      </c>
      <c r="B23" s="63">
        <v>15</v>
      </c>
      <c r="C23" s="63">
        <v>66</v>
      </c>
    </row>
    <row r="24" spans="1:6" x14ac:dyDescent="0.25">
      <c r="A24" s="63"/>
      <c r="B24" s="63"/>
      <c r="C24" s="63"/>
    </row>
    <row r="25" spans="1:6" x14ac:dyDescent="0.25">
      <c r="A25" s="63"/>
      <c r="B25" s="63"/>
      <c r="C25" s="63"/>
    </row>
    <row r="26" spans="1:6" ht="15.75" x14ac:dyDescent="0.25">
      <c r="A26" s="63"/>
      <c r="B26" s="63"/>
      <c r="C26" s="63"/>
      <c r="E26" s="42"/>
    </row>
    <row r="27" spans="1:6" ht="15.75" x14ac:dyDescent="0.25">
      <c r="A27" s="63"/>
      <c r="B27" s="63"/>
      <c r="C27" s="63"/>
      <c r="E27" s="42"/>
    </row>
    <row r="28" spans="1:6" ht="15.75" x14ac:dyDescent="0.25">
      <c r="A28" s="63"/>
      <c r="B28" s="63"/>
      <c r="C28" s="63"/>
      <c r="E28" s="42"/>
    </row>
    <row r="29" spans="1:6" ht="15.75" x14ac:dyDescent="0.25">
      <c r="A29" s="56"/>
      <c r="B29" s="56"/>
      <c r="C29" s="56"/>
      <c r="E29" s="42"/>
    </row>
    <row r="30" spans="1:6" ht="15.75" x14ac:dyDescent="0.25">
      <c r="A30" s="56"/>
      <c r="B30" s="56"/>
      <c r="C30" s="56"/>
      <c r="E30" s="42"/>
    </row>
    <row r="31" spans="1:6" x14ac:dyDescent="0.25">
      <c r="A31" s="56"/>
      <c r="B31" s="56"/>
      <c r="C31" s="56"/>
    </row>
    <row r="32" spans="1:6" x14ac:dyDescent="0.25">
      <c r="A32" s="59"/>
      <c r="B32" s="62"/>
      <c r="C32" s="46">
        <f>SUM(C9:C31)</f>
        <v>928</v>
      </c>
      <c r="D32" s="59" t="s">
        <v>56</v>
      </c>
    </row>
    <row r="33" spans="1:5" x14ac:dyDescent="0.25">
      <c r="A33" s="62">
        <f>SUM(A9:A23)</f>
        <v>15</v>
      </c>
      <c r="B33" s="59" t="s">
        <v>57</v>
      </c>
      <c r="C33" s="59"/>
    </row>
    <row r="34" spans="1:5" x14ac:dyDescent="0.25">
      <c r="A34" s="59"/>
      <c r="B34" s="62">
        <f>C32/A33</f>
        <v>61.866666666666667</v>
      </c>
      <c r="C34" s="59" t="s">
        <v>58</v>
      </c>
    </row>
    <row r="35" spans="1:5" x14ac:dyDescent="0.25">
      <c r="A35" s="59"/>
      <c r="B35" s="59"/>
      <c r="C35" s="59"/>
      <c r="D35" s="63">
        <v>75</v>
      </c>
      <c r="E35" s="59" t="s">
        <v>59</v>
      </c>
    </row>
    <row r="36" spans="1:5" x14ac:dyDescent="0.25">
      <c r="A36" s="59"/>
      <c r="B36" s="59"/>
      <c r="C36" s="59"/>
      <c r="D36" s="65">
        <f>B34/D35</f>
        <v>0.82488888888888889</v>
      </c>
      <c r="E36" s="59" t="s">
        <v>60</v>
      </c>
    </row>
    <row r="38" spans="1:5" ht="15.75" x14ac:dyDescent="0.25">
      <c r="A38" s="120" t="s">
        <v>221</v>
      </c>
    </row>
  </sheetData>
  <mergeCells count="1">
    <mergeCell ref="I1:J1"/>
  </mergeCells>
  <pageMargins left="0.7" right="0.7" top="0.75" bottom="0.75" header="0.3" footer="0.3"/>
  <pageSetup orientation="portrait" r:id="rId1"/>
  <drawing r:id="rId2"/>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3"/>
  <dimension ref="A1:R42"/>
  <sheetViews>
    <sheetView topLeftCell="A40" zoomScaleNormal="100" workbookViewId="0">
      <selection activeCell="K15" sqref="K15"/>
    </sheetView>
  </sheetViews>
  <sheetFormatPr defaultRowHeight="15" x14ac:dyDescent="0.25"/>
  <sheetData>
    <row r="1" spans="1:18" ht="15.75" x14ac:dyDescent="0.25">
      <c r="A1" s="120" t="s">
        <v>221</v>
      </c>
      <c r="B1" s="57"/>
      <c r="C1" s="57"/>
      <c r="D1" s="57"/>
      <c r="E1" s="57"/>
      <c r="F1" s="57"/>
      <c r="G1" s="57"/>
      <c r="H1" s="57"/>
      <c r="I1" s="57"/>
      <c r="J1" s="57"/>
      <c r="K1" s="57"/>
      <c r="L1" s="57"/>
      <c r="M1" s="57"/>
      <c r="N1" s="57"/>
      <c r="O1" s="57"/>
      <c r="P1" s="57"/>
      <c r="Q1" s="57"/>
      <c r="R1" s="57"/>
    </row>
    <row r="2" spans="1:18" ht="15.75" x14ac:dyDescent="0.25">
      <c r="A2" s="122"/>
      <c r="B2" s="57"/>
      <c r="C2" s="57"/>
      <c r="D2" s="57"/>
      <c r="E2" s="57"/>
      <c r="F2" s="57"/>
      <c r="G2" s="57"/>
      <c r="H2" s="57"/>
      <c r="I2" s="57"/>
      <c r="J2" s="57"/>
      <c r="K2" s="57"/>
      <c r="L2" s="57"/>
      <c r="M2" s="57"/>
      <c r="N2" s="57"/>
      <c r="O2" s="57"/>
      <c r="P2" s="57"/>
      <c r="Q2" s="57"/>
      <c r="R2" s="57"/>
    </row>
    <row r="3" spans="1:18" ht="15.75" x14ac:dyDescent="0.25">
      <c r="A3" s="457" t="s">
        <v>382</v>
      </c>
      <c r="B3" s="457"/>
      <c r="C3" s="457"/>
      <c r="D3" s="457"/>
      <c r="E3" s="457"/>
      <c r="F3" s="457"/>
      <c r="G3" s="457"/>
      <c r="H3" s="457"/>
      <c r="I3" s="457"/>
      <c r="J3" s="57"/>
      <c r="K3" s="57"/>
      <c r="L3" s="57"/>
      <c r="M3" s="57"/>
      <c r="N3" s="57"/>
      <c r="O3" s="57"/>
      <c r="P3" s="57"/>
      <c r="Q3" s="57"/>
      <c r="R3" s="57"/>
    </row>
    <row r="4" spans="1:18" ht="15.75" x14ac:dyDescent="0.25">
      <c r="A4" s="122"/>
      <c r="B4" s="57"/>
      <c r="C4" s="57"/>
      <c r="D4" s="57"/>
      <c r="E4" s="57"/>
      <c r="F4" s="57"/>
      <c r="G4" s="57"/>
      <c r="H4" s="57"/>
      <c r="I4" s="57"/>
      <c r="J4" s="57"/>
      <c r="K4" s="57"/>
      <c r="L4" s="57"/>
      <c r="M4" s="57"/>
      <c r="N4" s="57"/>
      <c r="O4" s="57"/>
      <c r="P4" s="57"/>
      <c r="Q4" s="57"/>
      <c r="R4" s="57"/>
    </row>
    <row r="5" spans="1:18" ht="100.5" customHeight="1" x14ac:dyDescent="0.25">
      <c r="A5" s="456" t="s">
        <v>383</v>
      </c>
      <c r="B5" s="456"/>
      <c r="C5" s="456"/>
      <c r="D5" s="456"/>
      <c r="E5" s="456"/>
      <c r="F5" s="456"/>
      <c r="G5" s="456"/>
      <c r="H5" s="456"/>
      <c r="I5" s="456"/>
      <c r="J5" s="456"/>
      <c r="K5" s="456"/>
      <c r="L5" s="456"/>
      <c r="M5" s="456"/>
      <c r="N5" s="456"/>
      <c r="O5" s="456"/>
      <c r="P5" s="456"/>
      <c r="Q5" s="456"/>
      <c r="R5" s="456"/>
    </row>
    <row r="6" spans="1:18" ht="15.75" x14ac:dyDescent="0.25">
      <c r="A6" s="456"/>
      <c r="B6" s="456"/>
      <c r="C6" s="456"/>
      <c r="D6" s="456"/>
      <c r="E6" s="456"/>
      <c r="F6" s="456"/>
      <c r="G6" s="456"/>
      <c r="H6" s="456"/>
      <c r="I6" s="456"/>
      <c r="J6" s="57"/>
      <c r="K6" s="57"/>
      <c r="L6" s="57"/>
      <c r="M6" s="57"/>
      <c r="N6" s="57"/>
      <c r="O6" s="57"/>
      <c r="P6" s="57"/>
      <c r="Q6" s="57"/>
      <c r="R6" s="57"/>
    </row>
    <row r="7" spans="1:18" ht="21" x14ac:dyDescent="0.35">
      <c r="A7" s="61" t="s">
        <v>33</v>
      </c>
      <c r="B7" s="59"/>
      <c r="C7" s="59"/>
      <c r="D7" s="57"/>
      <c r="E7" s="57"/>
      <c r="F7" s="57"/>
      <c r="G7" s="57"/>
      <c r="H7" s="57"/>
      <c r="I7" s="61" t="s">
        <v>65</v>
      </c>
      <c r="J7" s="57"/>
      <c r="K7" s="57"/>
      <c r="L7" s="57"/>
      <c r="M7" s="57"/>
      <c r="N7" s="57"/>
      <c r="O7" s="57"/>
      <c r="P7" s="57"/>
      <c r="Q7" s="57"/>
      <c r="R7" s="57"/>
    </row>
    <row r="8" spans="1:18" x14ac:dyDescent="0.25">
      <c r="A8" s="59"/>
      <c r="B8" s="63">
        <v>18.100000000000001</v>
      </c>
      <c r="C8" s="59" t="s">
        <v>34</v>
      </c>
      <c r="D8" s="57"/>
      <c r="E8" s="57"/>
      <c r="F8" s="57"/>
      <c r="G8" s="57"/>
      <c r="H8" s="57"/>
      <c r="I8" s="57"/>
      <c r="J8" s="57"/>
      <c r="K8" s="57"/>
      <c r="L8" s="57"/>
      <c r="M8" s="57"/>
      <c r="N8" s="57"/>
      <c r="O8" s="57"/>
      <c r="P8" s="57"/>
      <c r="Q8" s="57"/>
      <c r="R8" s="57"/>
    </row>
    <row r="9" spans="1:18" x14ac:dyDescent="0.25">
      <c r="A9" s="59"/>
      <c r="B9" s="63" t="s">
        <v>384</v>
      </c>
      <c r="C9" s="59" t="s">
        <v>36</v>
      </c>
      <c r="D9" s="57"/>
      <c r="E9" s="57"/>
      <c r="F9" s="57"/>
      <c r="G9" s="57"/>
      <c r="H9" s="57"/>
      <c r="I9" s="57"/>
      <c r="J9" s="57"/>
      <c r="K9" s="57"/>
      <c r="L9" s="57"/>
      <c r="M9" s="57"/>
      <c r="N9" s="57"/>
      <c r="O9" s="57"/>
      <c r="P9" s="57"/>
      <c r="Q9" s="57"/>
      <c r="R9" s="57"/>
    </row>
    <row r="10" spans="1:18" x14ac:dyDescent="0.25">
      <c r="A10" s="59"/>
      <c r="B10" s="36" t="s">
        <v>37</v>
      </c>
      <c r="C10" s="59"/>
      <c r="D10" s="37" t="s">
        <v>88</v>
      </c>
      <c r="E10" s="64"/>
      <c r="F10" s="64"/>
      <c r="G10" s="64"/>
      <c r="H10" s="64"/>
      <c r="I10" s="64"/>
      <c r="J10" s="64"/>
      <c r="K10" s="57"/>
      <c r="L10" s="57"/>
      <c r="M10" s="57"/>
      <c r="N10" s="57"/>
      <c r="O10" s="57"/>
      <c r="P10" s="57"/>
      <c r="Q10" s="57"/>
      <c r="R10" s="57"/>
    </row>
    <row r="11" spans="1:18" x14ac:dyDescent="0.25">
      <c r="A11" s="59"/>
      <c r="B11" s="39"/>
      <c r="C11" s="59"/>
      <c r="D11" s="57"/>
      <c r="E11" s="57"/>
      <c r="F11" s="57"/>
      <c r="G11" s="57"/>
      <c r="H11" s="57"/>
      <c r="I11" s="57"/>
      <c r="J11" s="57"/>
      <c r="K11" s="57"/>
      <c r="L11" s="57"/>
      <c r="M11" s="57"/>
      <c r="N11" s="57"/>
      <c r="O11" s="57"/>
      <c r="P11" s="57"/>
      <c r="Q11" s="57"/>
      <c r="R11" s="57"/>
    </row>
    <row r="12" spans="1:18" x14ac:dyDescent="0.25">
      <c r="A12" s="59"/>
      <c r="B12" s="59"/>
      <c r="C12" s="59"/>
      <c r="D12" s="57"/>
      <c r="E12" s="57"/>
      <c r="F12" s="37" t="s">
        <v>39</v>
      </c>
      <c r="G12" s="37"/>
      <c r="H12" s="37" t="s">
        <v>139</v>
      </c>
      <c r="I12" s="37"/>
      <c r="J12" s="37"/>
      <c r="K12" s="57"/>
      <c r="L12" s="57"/>
      <c r="M12" s="57"/>
      <c r="N12" s="57"/>
      <c r="O12" s="57"/>
      <c r="P12" s="57"/>
      <c r="Q12" s="57"/>
      <c r="R12" s="57"/>
    </row>
    <row r="13" spans="1:18" ht="26.25" x14ac:dyDescent="0.25">
      <c r="A13" s="58" t="s">
        <v>31</v>
      </c>
      <c r="B13" s="58" t="s">
        <v>30</v>
      </c>
      <c r="C13" s="58" t="s">
        <v>32</v>
      </c>
      <c r="D13" s="57"/>
      <c r="E13" s="57"/>
      <c r="F13" s="57"/>
      <c r="G13" s="57"/>
      <c r="H13" s="57"/>
      <c r="I13" s="57"/>
      <c r="J13" s="57"/>
      <c r="K13" s="57"/>
      <c r="L13" s="57"/>
      <c r="M13" s="57"/>
      <c r="N13" s="57"/>
      <c r="O13" s="57"/>
      <c r="P13" s="57"/>
      <c r="Q13" s="57"/>
      <c r="R13" s="57"/>
    </row>
    <row r="14" spans="1:18" x14ac:dyDescent="0.25">
      <c r="A14" s="59"/>
      <c r="B14" s="60" t="s">
        <v>41</v>
      </c>
      <c r="C14" s="60" t="s">
        <v>23</v>
      </c>
      <c r="D14" s="57"/>
      <c r="E14" s="59" t="s">
        <v>42</v>
      </c>
      <c r="F14" s="59"/>
      <c r="G14" s="57"/>
      <c r="H14" s="57"/>
      <c r="I14" s="57"/>
      <c r="J14" s="57"/>
      <c r="K14" s="57"/>
      <c r="L14" s="57"/>
      <c r="M14" s="57"/>
      <c r="N14" s="57"/>
      <c r="O14" s="57"/>
      <c r="P14" s="57"/>
      <c r="Q14" s="57"/>
      <c r="R14" s="57"/>
    </row>
    <row r="15" spans="1:18" x14ac:dyDescent="0.25">
      <c r="A15" s="63">
        <v>1</v>
      </c>
      <c r="B15" s="63">
        <v>1</v>
      </c>
      <c r="C15" s="63">
        <f>75+95</f>
        <v>170</v>
      </c>
      <c r="D15" s="57"/>
      <c r="E15" s="59" t="s">
        <v>43</v>
      </c>
      <c r="F15" s="59"/>
      <c r="G15" s="57"/>
      <c r="H15" s="57"/>
      <c r="I15" s="57"/>
      <c r="J15" s="57"/>
      <c r="K15" s="57"/>
      <c r="L15" s="57"/>
      <c r="M15" s="57"/>
      <c r="N15" s="57"/>
      <c r="O15" s="57"/>
      <c r="P15" s="57"/>
      <c r="Q15" s="57"/>
      <c r="R15" s="57"/>
    </row>
    <row r="16" spans="1:18" x14ac:dyDescent="0.25">
      <c r="A16" s="63">
        <v>1</v>
      </c>
      <c r="B16" s="63">
        <v>2</v>
      </c>
      <c r="C16" s="63">
        <f>100+97</f>
        <v>197</v>
      </c>
      <c r="D16" s="57"/>
      <c r="E16" s="59" t="s">
        <v>44</v>
      </c>
      <c r="F16" s="59"/>
      <c r="G16" s="57"/>
      <c r="H16" s="57"/>
      <c r="I16" s="57"/>
      <c r="J16" s="57"/>
      <c r="K16" s="57"/>
      <c r="L16" s="57"/>
      <c r="M16" s="57"/>
      <c r="N16" s="57"/>
      <c r="O16" s="57"/>
      <c r="P16" s="57"/>
      <c r="Q16" s="57"/>
      <c r="R16" s="57"/>
    </row>
    <row r="17" spans="1:18" x14ac:dyDescent="0.25">
      <c r="A17" s="63">
        <v>1</v>
      </c>
      <c r="B17" s="63">
        <v>3</v>
      </c>
      <c r="C17" s="63">
        <f>78+85</f>
        <v>163</v>
      </c>
      <c r="D17" s="57"/>
      <c r="E17" s="59"/>
      <c r="F17" s="59"/>
      <c r="G17" s="57"/>
      <c r="H17" s="57"/>
      <c r="I17" s="57"/>
      <c r="J17" s="57"/>
      <c r="K17" s="57"/>
      <c r="L17" s="57"/>
      <c r="M17" s="57"/>
      <c r="N17" s="57"/>
      <c r="O17" s="57"/>
      <c r="P17" s="57"/>
      <c r="Q17" s="57"/>
      <c r="R17" s="57"/>
    </row>
    <row r="18" spans="1:18" x14ac:dyDescent="0.25">
      <c r="A18" s="63">
        <v>1</v>
      </c>
      <c r="B18" s="63">
        <v>4</v>
      </c>
      <c r="C18" s="63">
        <f>96+84</f>
        <v>180</v>
      </c>
      <c r="D18" s="57"/>
      <c r="E18" s="59" t="s">
        <v>45</v>
      </c>
      <c r="F18" s="59"/>
      <c r="G18" s="57"/>
      <c r="H18" s="57"/>
      <c r="I18" s="57"/>
      <c r="J18" s="57"/>
      <c r="K18" s="57"/>
      <c r="L18" s="57"/>
      <c r="M18" s="57"/>
      <c r="N18" s="57"/>
      <c r="O18" s="57"/>
      <c r="P18" s="57"/>
      <c r="Q18" s="57"/>
      <c r="R18" s="57"/>
    </row>
    <row r="19" spans="1:18" x14ac:dyDescent="0.25">
      <c r="A19" s="63">
        <v>1</v>
      </c>
      <c r="B19" s="63">
        <v>5</v>
      </c>
      <c r="C19" s="63">
        <f>98+72</f>
        <v>170</v>
      </c>
      <c r="D19" s="57"/>
      <c r="E19" s="59" t="s">
        <v>46</v>
      </c>
      <c r="F19" s="59"/>
      <c r="G19" s="57"/>
      <c r="H19" s="57"/>
      <c r="I19" s="57"/>
      <c r="J19" s="57"/>
      <c r="K19" s="57"/>
      <c r="L19" s="57"/>
      <c r="M19" s="57"/>
      <c r="N19" s="57"/>
      <c r="O19" s="57"/>
      <c r="P19" s="57"/>
      <c r="Q19" s="57"/>
      <c r="R19" s="57"/>
    </row>
    <row r="20" spans="1:18" x14ac:dyDescent="0.25">
      <c r="A20" s="63">
        <v>1</v>
      </c>
      <c r="B20" s="63">
        <v>6</v>
      </c>
      <c r="C20" s="63">
        <f>93+92</f>
        <v>185</v>
      </c>
      <c r="D20" s="57"/>
      <c r="E20" s="59" t="s">
        <v>47</v>
      </c>
      <c r="F20" s="59"/>
      <c r="G20" s="57"/>
      <c r="H20" s="57"/>
      <c r="I20" s="57"/>
      <c r="J20" s="57"/>
      <c r="K20" s="57"/>
      <c r="L20" s="57"/>
      <c r="M20" s="57"/>
      <c r="N20" s="57"/>
      <c r="O20" s="57"/>
      <c r="P20" s="57"/>
      <c r="Q20" s="57"/>
      <c r="R20" s="57"/>
    </row>
    <row r="21" spans="1:18" x14ac:dyDescent="0.25">
      <c r="A21" s="63">
        <v>1</v>
      </c>
      <c r="B21" s="63">
        <v>7</v>
      </c>
      <c r="C21" s="63">
        <f>95+85</f>
        <v>180</v>
      </c>
      <c r="D21" s="57"/>
      <c r="E21" s="59" t="s">
        <v>48</v>
      </c>
      <c r="F21" s="59"/>
      <c r="G21" s="57"/>
      <c r="H21" s="57"/>
      <c r="I21" s="57"/>
      <c r="J21" s="57"/>
      <c r="K21" s="57"/>
      <c r="L21" s="57"/>
      <c r="M21" s="57"/>
      <c r="N21" s="57"/>
      <c r="O21" s="57"/>
      <c r="P21" s="57"/>
      <c r="Q21" s="57"/>
      <c r="R21" s="57"/>
    </row>
    <row r="22" spans="1:18" x14ac:dyDescent="0.25">
      <c r="A22" s="63">
        <v>1</v>
      </c>
      <c r="B22" s="63">
        <v>8</v>
      </c>
      <c r="C22" s="63">
        <f>75+85</f>
        <v>160</v>
      </c>
      <c r="D22" s="57"/>
      <c r="E22" s="59" t="s">
        <v>49</v>
      </c>
      <c r="F22" s="59"/>
      <c r="G22" s="57"/>
      <c r="H22" s="57"/>
      <c r="I22" s="57"/>
      <c r="J22" s="57"/>
      <c r="K22" s="57"/>
      <c r="L22" s="57"/>
      <c r="M22" s="57"/>
      <c r="N22" s="57"/>
      <c r="O22" s="57"/>
      <c r="P22" s="57"/>
      <c r="Q22" s="57"/>
      <c r="R22" s="57"/>
    </row>
    <row r="23" spans="1:18" x14ac:dyDescent="0.25">
      <c r="A23" s="63">
        <v>1</v>
      </c>
      <c r="B23" s="63">
        <v>9</v>
      </c>
      <c r="C23" s="63">
        <f>78</f>
        <v>78</v>
      </c>
      <c r="D23" s="57"/>
      <c r="E23" s="59" t="s">
        <v>50</v>
      </c>
      <c r="F23" s="59"/>
      <c r="G23" s="57"/>
      <c r="H23" s="57"/>
      <c r="I23" s="57"/>
      <c r="J23" s="57"/>
      <c r="K23" s="57"/>
      <c r="L23" s="57"/>
      <c r="M23" s="57"/>
      <c r="N23" s="57"/>
      <c r="O23" s="57"/>
      <c r="P23" s="57"/>
      <c r="Q23" s="57"/>
      <c r="R23" s="57"/>
    </row>
    <row r="24" spans="1:18" x14ac:dyDescent="0.25">
      <c r="A24" s="63">
        <v>1</v>
      </c>
      <c r="B24" s="63">
        <v>10</v>
      </c>
      <c r="C24" s="63">
        <v>100</v>
      </c>
      <c r="D24" s="57"/>
      <c r="E24" s="59" t="s">
        <v>51</v>
      </c>
      <c r="F24" s="59"/>
      <c r="G24" s="57"/>
      <c r="H24" s="57"/>
      <c r="I24" s="57"/>
      <c r="J24" s="57"/>
      <c r="K24" s="57"/>
      <c r="L24" s="57"/>
      <c r="M24" s="57"/>
      <c r="N24" s="57"/>
      <c r="O24" s="57"/>
      <c r="P24" s="57"/>
      <c r="Q24" s="57"/>
      <c r="R24" s="57"/>
    </row>
    <row r="25" spans="1:18" x14ac:dyDescent="0.25">
      <c r="A25" s="63">
        <v>1</v>
      </c>
      <c r="B25" s="63">
        <v>11</v>
      </c>
      <c r="C25" s="63">
        <v>90</v>
      </c>
      <c r="D25" s="57"/>
      <c r="E25" s="59" t="s">
        <v>52</v>
      </c>
      <c r="F25" s="57"/>
      <c r="G25" s="57"/>
      <c r="H25" s="57"/>
      <c r="I25" s="57"/>
      <c r="J25" s="57"/>
      <c r="K25" s="57"/>
      <c r="L25" s="57"/>
      <c r="M25" s="57"/>
      <c r="N25" s="57"/>
      <c r="O25" s="57"/>
      <c r="P25" s="57"/>
      <c r="Q25" s="57"/>
      <c r="R25" s="57"/>
    </row>
    <row r="26" spans="1:18" x14ac:dyDescent="0.25">
      <c r="A26" s="63"/>
      <c r="B26" s="63"/>
      <c r="C26" s="63"/>
      <c r="D26" s="57"/>
      <c r="E26" s="59" t="s">
        <v>53</v>
      </c>
      <c r="F26" s="57"/>
      <c r="G26" s="57"/>
      <c r="H26" s="57"/>
      <c r="I26" s="57"/>
      <c r="J26" s="57"/>
      <c r="K26" s="57"/>
      <c r="L26" s="57"/>
      <c r="M26" s="57"/>
      <c r="N26" s="57"/>
      <c r="O26" s="57"/>
      <c r="P26" s="57"/>
      <c r="Q26" s="57"/>
      <c r="R26" s="57"/>
    </row>
    <row r="27" spans="1:18" x14ac:dyDescent="0.25">
      <c r="A27" s="63"/>
      <c r="B27" s="63"/>
      <c r="C27" s="63"/>
      <c r="D27" s="57"/>
      <c r="E27" s="59" t="s">
        <v>385</v>
      </c>
      <c r="F27" s="57"/>
      <c r="G27" s="57"/>
      <c r="H27" s="57"/>
      <c r="I27" s="57"/>
      <c r="J27" s="57"/>
      <c r="K27" s="57"/>
      <c r="L27" s="57"/>
      <c r="M27" s="57"/>
      <c r="N27" s="57"/>
      <c r="O27" s="57"/>
      <c r="P27" s="57"/>
      <c r="Q27" s="57"/>
      <c r="R27" s="57"/>
    </row>
    <row r="28" spans="1:18" x14ac:dyDescent="0.25">
      <c r="A28" s="63"/>
      <c r="B28" s="63"/>
      <c r="C28" s="63"/>
      <c r="D28" s="57"/>
      <c r="E28" s="59"/>
      <c r="F28" s="57"/>
      <c r="G28" s="57"/>
      <c r="H28" s="57"/>
      <c r="I28" s="57"/>
      <c r="J28" s="57"/>
      <c r="K28" s="57"/>
      <c r="L28" s="57"/>
      <c r="M28" s="57"/>
      <c r="N28" s="57"/>
      <c r="O28" s="57"/>
      <c r="P28" s="57"/>
      <c r="Q28" s="57"/>
      <c r="R28" s="57"/>
    </row>
    <row r="29" spans="1:18" x14ac:dyDescent="0.25">
      <c r="A29" s="56"/>
      <c r="B29" s="56"/>
      <c r="C29" s="56"/>
      <c r="D29" s="57"/>
      <c r="E29" s="57"/>
      <c r="F29" s="57"/>
      <c r="G29" s="57"/>
      <c r="H29" s="57"/>
      <c r="I29" s="57"/>
      <c r="J29" s="57"/>
      <c r="K29" s="57"/>
      <c r="L29" s="57"/>
      <c r="M29" s="57"/>
      <c r="N29" s="57"/>
      <c r="O29" s="57"/>
      <c r="P29" s="57"/>
      <c r="Q29" s="57"/>
      <c r="R29" s="57"/>
    </row>
    <row r="30" spans="1:18" x14ac:dyDescent="0.25">
      <c r="A30" s="56"/>
      <c r="B30" s="56"/>
      <c r="C30" s="56"/>
      <c r="D30" s="57"/>
      <c r="E30" s="57"/>
      <c r="F30" s="57"/>
      <c r="G30" s="57"/>
      <c r="H30" s="57"/>
      <c r="I30" s="57"/>
      <c r="J30" s="57"/>
      <c r="K30" s="57"/>
      <c r="L30" s="57"/>
      <c r="M30" s="57"/>
      <c r="N30" s="57"/>
      <c r="O30" s="57"/>
      <c r="P30" s="57"/>
      <c r="Q30" s="57"/>
      <c r="R30" s="57"/>
    </row>
    <row r="31" spans="1:18" x14ac:dyDescent="0.25">
      <c r="A31" s="56"/>
      <c r="B31" s="56"/>
      <c r="C31" s="56"/>
      <c r="D31" s="57"/>
      <c r="E31" s="57"/>
      <c r="F31" s="57"/>
      <c r="G31" s="57"/>
      <c r="H31" s="57"/>
      <c r="I31" s="57"/>
      <c r="J31" s="57"/>
      <c r="K31" s="57"/>
      <c r="L31" s="57"/>
      <c r="M31" s="57"/>
      <c r="N31" s="57"/>
      <c r="O31" s="57"/>
      <c r="P31" s="57"/>
      <c r="Q31" s="57"/>
      <c r="R31" s="57"/>
    </row>
    <row r="32" spans="1:18" x14ac:dyDescent="0.25">
      <c r="A32" s="56"/>
      <c r="B32" s="56"/>
      <c r="C32" s="56"/>
      <c r="D32" s="57"/>
      <c r="E32" s="188" t="s">
        <v>417</v>
      </c>
      <c r="F32" s="57"/>
      <c r="G32" s="57"/>
      <c r="H32" s="57"/>
      <c r="I32" s="57"/>
      <c r="J32" s="57"/>
      <c r="K32" s="57"/>
      <c r="L32" s="57"/>
      <c r="M32" s="57"/>
      <c r="N32" s="57"/>
      <c r="O32" s="57"/>
      <c r="P32" s="57"/>
      <c r="Q32" s="57"/>
      <c r="R32" s="57"/>
    </row>
    <row r="33" spans="1:18" ht="15.75" x14ac:dyDescent="0.25">
      <c r="A33" s="56"/>
      <c r="B33" s="56"/>
      <c r="C33" s="56"/>
      <c r="D33" s="57"/>
      <c r="E33" s="42"/>
      <c r="F33" s="57"/>
      <c r="G33" s="57"/>
      <c r="H33" s="57"/>
      <c r="I33" s="57"/>
      <c r="J33" s="57"/>
      <c r="K33" s="57"/>
      <c r="L33" s="57"/>
      <c r="M33" s="57"/>
      <c r="N33" s="57"/>
      <c r="O33" s="57"/>
      <c r="P33" s="57"/>
      <c r="Q33" s="57"/>
      <c r="R33" s="57"/>
    </row>
    <row r="34" spans="1:18" ht="15.75" x14ac:dyDescent="0.25">
      <c r="A34" s="56"/>
      <c r="B34" s="56"/>
      <c r="C34" s="56"/>
      <c r="D34" s="57"/>
      <c r="E34" s="42"/>
      <c r="F34" s="57"/>
      <c r="G34" s="57"/>
      <c r="H34" s="57"/>
      <c r="I34" s="57"/>
      <c r="J34" s="57"/>
      <c r="K34" s="57"/>
      <c r="L34" s="57"/>
      <c r="M34" s="57"/>
      <c r="N34" s="57"/>
      <c r="O34" s="57"/>
      <c r="P34" s="57"/>
      <c r="Q34" s="57"/>
      <c r="R34" s="57"/>
    </row>
    <row r="35" spans="1:18" ht="15.75" x14ac:dyDescent="0.25">
      <c r="A35" s="56"/>
      <c r="B35" s="56"/>
      <c r="C35" s="56"/>
      <c r="D35" s="57"/>
      <c r="E35" s="42"/>
      <c r="F35" s="57"/>
      <c r="G35" s="57"/>
      <c r="H35" s="57"/>
      <c r="I35" s="57"/>
      <c r="J35" s="57"/>
      <c r="K35" s="57"/>
      <c r="L35" s="57"/>
      <c r="M35" s="57"/>
      <c r="N35" s="57"/>
      <c r="O35" s="57"/>
      <c r="P35" s="57"/>
      <c r="Q35" s="57"/>
      <c r="R35" s="57"/>
    </row>
    <row r="36" spans="1:18" ht="15.75" x14ac:dyDescent="0.25">
      <c r="A36" s="56"/>
      <c r="B36" s="56"/>
      <c r="C36" s="56"/>
      <c r="D36" s="57"/>
      <c r="E36" s="42"/>
      <c r="F36" s="57"/>
      <c r="G36" s="57"/>
      <c r="H36" s="57"/>
      <c r="I36" s="57"/>
      <c r="J36" s="57"/>
      <c r="K36" s="57"/>
      <c r="L36" s="57"/>
      <c r="M36" s="57"/>
      <c r="N36" s="57"/>
      <c r="O36" s="57"/>
      <c r="P36" s="57"/>
      <c r="Q36" s="57"/>
      <c r="R36" s="57"/>
    </row>
    <row r="37" spans="1:18" x14ac:dyDescent="0.25">
      <c r="A37" s="56"/>
      <c r="B37" s="56"/>
      <c r="C37" s="56"/>
      <c r="D37" s="57"/>
      <c r="E37" s="57"/>
      <c r="F37" s="57"/>
      <c r="G37" s="57"/>
      <c r="H37" s="57"/>
      <c r="I37" s="57"/>
      <c r="J37" s="57"/>
      <c r="K37" s="57"/>
      <c r="L37" s="57"/>
      <c r="M37" s="57"/>
      <c r="N37" s="57"/>
      <c r="O37" s="57"/>
      <c r="P37" s="57"/>
      <c r="Q37" s="57"/>
      <c r="R37" s="57"/>
    </row>
    <row r="38" spans="1:18" x14ac:dyDescent="0.25">
      <c r="A38" s="59"/>
      <c r="B38" s="59"/>
      <c r="C38" s="46">
        <f>SUM(C15:C37)/1.74</f>
        <v>961.49425287356325</v>
      </c>
      <c r="D38" s="59" t="s">
        <v>56</v>
      </c>
      <c r="E38" s="57"/>
      <c r="F38" s="57"/>
      <c r="G38" s="57"/>
      <c r="H38" s="57"/>
      <c r="I38" s="57"/>
      <c r="J38" s="57"/>
      <c r="K38" s="57"/>
      <c r="L38" s="57"/>
      <c r="M38" s="57"/>
      <c r="N38" s="57"/>
      <c r="O38" s="57"/>
      <c r="P38" s="57"/>
      <c r="Q38" s="57"/>
      <c r="R38" s="57"/>
    </row>
    <row r="39" spans="1:18" x14ac:dyDescent="0.25">
      <c r="A39" s="62">
        <f>SUM(A15:A37)</f>
        <v>11</v>
      </c>
      <c r="B39" s="59" t="s">
        <v>57</v>
      </c>
      <c r="C39" s="59"/>
      <c r="D39" s="57"/>
      <c r="E39" s="57"/>
      <c r="F39" s="57"/>
      <c r="G39" s="57"/>
      <c r="H39" s="57"/>
      <c r="I39" s="57"/>
      <c r="J39" s="57"/>
      <c r="K39" s="57"/>
      <c r="L39" s="57"/>
      <c r="M39" s="57"/>
      <c r="N39" s="57"/>
      <c r="O39" s="57"/>
      <c r="P39" s="57"/>
      <c r="Q39" s="57"/>
      <c r="R39" s="57"/>
    </row>
    <row r="40" spans="1:18" x14ac:dyDescent="0.25">
      <c r="A40" s="59"/>
      <c r="B40" s="62">
        <f>C38/A39</f>
        <v>87.408568443051209</v>
      </c>
      <c r="C40" s="59" t="s">
        <v>58</v>
      </c>
      <c r="D40" s="57"/>
      <c r="E40" s="57"/>
      <c r="F40" s="57"/>
      <c r="G40" s="57"/>
      <c r="H40" s="57"/>
      <c r="I40" s="57"/>
      <c r="J40" s="57"/>
      <c r="K40" s="57"/>
      <c r="L40" s="57"/>
      <c r="M40" s="57"/>
      <c r="N40" s="57"/>
      <c r="O40" s="57"/>
      <c r="P40" s="57"/>
      <c r="Q40" s="57"/>
      <c r="R40" s="57"/>
    </row>
    <row r="41" spans="1:18" x14ac:dyDescent="0.25">
      <c r="A41" s="59"/>
      <c r="B41" s="59"/>
      <c r="C41" s="59"/>
      <c r="D41" s="63">
        <v>100</v>
      </c>
      <c r="E41" s="59" t="s">
        <v>59</v>
      </c>
      <c r="F41" s="57"/>
      <c r="G41" s="57"/>
      <c r="H41" s="57"/>
      <c r="I41" s="57"/>
      <c r="J41" s="57"/>
      <c r="K41" s="57"/>
      <c r="L41" s="57"/>
      <c r="M41" s="57"/>
      <c r="N41" s="57"/>
      <c r="O41" s="57"/>
      <c r="P41" s="57"/>
      <c r="Q41" s="57"/>
      <c r="R41" s="57"/>
    </row>
    <row r="42" spans="1:18" x14ac:dyDescent="0.25">
      <c r="A42" s="59"/>
      <c r="B42" s="59"/>
      <c r="C42" s="59"/>
      <c r="D42" s="65">
        <f>B40/D41</f>
        <v>0.87408568443051204</v>
      </c>
      <c r="E42" s="59" t="s">
        <v>60</v>
      </c>
      <c r="F42" s="57"/>
      <c r="G42" s="57"/>
      <c r="H42" s="57"/>
      <c r="I42" s="57"/>
      <c r="J42" s="57"/>
      <c r="K42" s="57"/>
      <c r="L42" s="57"/>
      <c r="M42" s="57"/>
      <c r="N42" s="57"/>
      <c r="O42" s="57"/>
      <c r="P42" s="57"/>
      <c r="Q42" s="57"/>
      <c r="R42" s="57"/>
    </row>
  </sheetData>
  <mergeCells count="4">
    <mergeCell ref="A3:I3"/>
    <mergeCell ref="A5:I5"/>
    <mergeCell ref="J5:R5"/>
    <mergeCell ref="A6:I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28002" r:id="rId4">
          <objectPr defaultSize="0" r:id="rId5">
            <anchor moveWithCells="1">
              <from>
                <xdr:col>0</xdr:col>
                <xdr:colOff>85725</xdr:colOff>
                <xdr:row>44</xdr:row>
                <xdr:rowOff>180975</xdr:rowOff>
              </from>
              <to>
                <xdr:col>12</xdr:col>
                <xdr:colOff>371475</xdr:colOff>
                <xdr:row>62</xdr:row>
                <xdr:rowOff>57150</xdr:rowOff>
              </to>
            </anchor>
          </objectPr>
        </oleObject>
      </mc:Choice>
      <mc:Fallback>
        <oleObject progId="Word.Document.12" shapeId="128002" r:id="rId4"/>
      </mc:Fallback>
    </mc:AlternateContent>
  </oleObjects>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8"/>
  <sheetViews>
    <sheetView topLeftCell="A34" zoomScaleNormal="100" workbookViewId="0">
      <selection activeCell="L46" sqref="L46"/>
    </sheetView>
  </sheetViews>
  <sheetFormatPr defaultColWidth="9.140625" defaultRowHeight="15" x14ac:dyDescent="0.25"/>
  <cols>
    <col min="1" max="2" width="9.140625" style="57"/>
    <col min="3" max="3" width="10.7109375" style="57" customWidth="1"/>
    <col min="4" max="16384" width="9.140625" style="57"/>
  </cols>
  <sheetData>
    <row r="1" spans="1:13" ht="21" x14ac:dyDescent="0.35">
      <c r="A1" s="61" t="s">
        <v>33</v>
      </c>
      <c r="B1" s="59"/>
      <c r="C1" s="59"/>
      <c r="I1" s="497" t="s">
        <v>65</v>
      </c>
      <c r="J1" s="497"/>
    </row>
    <row r="2" spans="1:13" x14ac:dyDescent="0.25">
      <c r="A2" s="59"/>
      <c r="B2" s="63">
        <v>18.2</v>
      </c>
      <c r="C2" s="59" t="s">
        <v>34</v>
      </c>
      <c r="D2" s="398" t="s">
        <v>647</v>
      </c>
      <c r="M2" s="57" t="s">
        <v>86</v>
      </c>
    </row>
    <row r="3" spans="1:13" ht="15.75" x14ac:dyDescent="0.25">
      <c r="A3" s="59"/>
      <c r="B3" s="63" t="s">
        <v>424</v>
      </c>
      <c r="C3" s="59" t="s">
        <v>36</v>
      </c>
      <c r="D3" s="279" t="s">
        <v>592</v>
      </c>
    </row>
    <row r="4" spans="1:13" x14ac:dyDescent="0.25">
      <c r="A4" s="59"/>
      <c r="B4" s="36" t="s">
        <v>37</v>
      </c>
      <c r="C4" s="59"/>
      <c r="D4" s="37" t="s">
        <v>426</v>
      </c>
      <c r="E4" s="64"/>
      <c r="F4" s="64"/>
      <c r="G4" s="64"/>
      <c r="H4" s="64"/>
      <c r="I4" s="64"/>
      <c r="J4" s="64"/>
    </row>
    <row r="5" spans="1:13" ht="32.25" customHeight="1" x14ac:dyDescent="0.25">
      <c r="A5" s="59"/>
      <c r="B5" s="39"/>
      <c r="C5" s="59"/>
    </row>
    <row r="6" spans="1:13" x14ac:dyDescent="0.25">
      <c r="A6" s="59"/>
      <c r="B6" s="59"/>
      <c r="C6" s="59"/>
      <c r="F6" s="37" t="s">
        <v>39</v>
      </c>
      <c r="G6" s="37"/>
      <c r="H6" s="37" t="s">
        <v>611</v>
      </c>
      <c r="I6" s="37"/>
      <c r="J6" s="37"/>
    </row>
    <row r="7" spans="1:13" ht="26.25" x14ac:dyDescent="0.25">
      <c r="A7" s="58" t="s">
        <v>31</v>
      </c>
      <c r="B7" s="58" t="s">
        <v>30</v>
      </c>
      <c r="C7" s="58" t="s">
        <v>32</v>
      </c>
    </row>
    <row r="8" spans="1:13" ht="33.75" customHeight="1" x14ac:dyDescent="0.25">
      <c r="A8" s="59"/>
      <c r="B8" s="60" t="s">
        <v>41</v>
      </c>
      <c r="C8" s="60" t="s">
        <v>23</v>
      </c>
      <c r="E8" s="59" t="s">
        <v>42</v>
      </c>
      <c r="F8" s="59"/>
    </row>
    <row r="9" spans="1:13" ht="17.25" customHeight="1" x14ac:dyDescent="0.25">
      <c r="A9" s="63"/>
      <c r="B9" s="63"/>
      <c r="C9" s="63"/>
      <c r="E9" s="59" t="s">
        <v>43</v>
      </c>
      <c r="F9" s="59"/>
    </row>
    <row r="10" spans="1:13" x14ac:dyDescent="0.25">
      <c r="A10" s="63"/>
      <c r="B10" s="63"/>
      <c r="C10" s="63"/>
      <c r="E10" s="59" t="s">
        <v>44</v>
      </c>
      <c r="F10" s="59"/>
    </row>
    <row r="11" spans="1:13" x14ac:dyDescent="0.25">
      <c r="A11" s="63"/>
      <c r="B11" s="63"/>
      <c r="C11" s="63"/>
      <c r="E11" s="59"/>
      <c r="F11" s="59"/>
    </row>
    <row r="12" spans="1:13" x14ac:dyDescent="0.25">
      <c r="A12" s="63"/>
      <c r="B12" s="63"/>
      <c r="C12" s="63"/>
      <c r="E12" s="59" t="s">
        <v>45</v>
      </c>
      <c r="F12" s="59"/>
    </row>
    <row r="13" spans="1:13" x14ac:dyDescent="0.25">
      <c r="A13" s="63"/>
      <c r="B13" s="63"/>
      <c r="C13" s="63"/>
      <c r="E13" s="59" t="s">
        <v>46</v>
      </c>
      <c r="F13" s="59"/>
    </row>
    <row r="14" spans="1:13" x14ac:dyDescent="0.25">
      <c r="A14" s="63"/>
      <c r="B14" s="63"/>
      <c r="C14" s="63"/>
      <c r="E14" s="59" t="s">
        <v>47</v>
      </c>
      <c r="F14" s="59"/>
    </row>
    <row r="15" spans="1:13" x14ac:dyDescent="0.25">
      <c r="A15" s="63"/>
      <c r="B15" s="63"/>
      <c r="C15" s="63"/>
      <c r="E15" s="59" t="s">
        <v>48</v>
      </c>
      <c r="F15" s="59"/>
    </row>
    <row r="16" spans="1:13" x14ac:dyDescent="0.25">
      <c r="A16" s="63"/>
      <c r="B16" s="63"/>
      <c r="C16" s="63"/>
      <c r="E16" s="59" t="s">
        <v>49</v>
      </c>
      <c r="F16" s="59"/>
    </row>
    <row r="17" spans="1:6" x14ac:dyDescent="0.25">
      <c r="A17" s="63"/>
      <c r="B17" s="63"/>
      <c r="C17" s="63"/>
      <c r="E17" s="59" t="s">
        <v>50</v>
      </c>
      <c r="F17" s="59"/>
    </row>
    <row r="18" spans="1:6" x14ac:dyDescent="0.25">
      <c r="A18" s="63"/>
      <c r="B18" s="63"/>
      <c r="C18" s="63"/>
      <c r="E18" s="59" t="s">
        <v>51</v>
      </c>
      <c r="F18" s="59"/>
    </row>
    <row r="19" spans="1:6" x14ac:dyDescent="0.25">
      <c r="A19" s="63"/>
      <c r="B19" s="63"/>
      <c r="C19" s="63"/>
      <c r="E19" s="59" t="s">
        <v>52</v>
      </c>
    </row>
    <row r="20" spans="1:6" x14ac:dyDescent="0.25">
      <c r="A20" s="63"/>
      <c r="B20" s="63"/>
      <c r="C20" s="63"/>
      <c r="E20" s="59" t="s">
        <v>53</v>
      </c>
    </row>
    <row r="21" spans="1:6" x14ac:dyDescent="0.25">
      <c r="A21" s="63"/>
      <c r="B21" s="63"/>
      <c r="C21" s="63"/>
      <c r="E21" s="59" t="s">
        <v>453</v>
      </c>
    </row>
    <row r="22" spans="1:6" x14ac:dyDescent="0.25">
      <c r="A22" s="63"/>
      <c r="B22" s="63"/>
      <c r="C22" s="63"/>
      <c r="E22" s="59" t="s">
        <v>451</v>
      </c>
    </row>
    <row r="23" spans="1:6" x14ac:dyDescent="0.25">
      <c r="A23" s="63"/>
      <c r="B23" s="63"/>
      <c r="C23" s="63"/>
    </row>
    <row r="24" spans="1:6" x14ac:dyDescent="0.25">
      <c r="A24" s="63"/>
      <c r="B24" s="63"/>
      <c r="C24" s="63"/>
    </row>
    <row r="25" spans="1:6" x14ac:dyDescent="0.25">
      <c r="A25" s="63"/>
      <c r="B25" s="63"/>
      <c r="C25" s="63"/>
    </row>
    <row r="26" spans="1:6" x14ac:dyDescent="0.25">
      <c r="A26" s="63"/>
      <c r="B26" s="63"/>
      <c r="C26" s="63"/>
    </row>
    <row r="27" spans="1:6" ht="15.75" x14ac:dyDescent="0.25">
      <c r="A27" s="63"/>
      <c r="B27" s="63"/>
      <c r="C27" s="63"/>
      <c r="E27" s="42"/>
    </row>
    <row r="28" spans="1:6" ht="15.75" x14ac:dyDescent="0.25">
      <c r="A28" s="63"/>
      <c r="B28" s="63"/>
      <c r="C28" s="63"/>
      <c r="E28" s="42"/>
    </row>
    <row r="29" spans="1:6" ht="15.75" x14ac:dyDescent="0.25">
      <c r="A29" s="63"/>
      <c r="B29" s="63"/>
      <c r="C29" s="63"/>
      <c r="E29" s="42"/>
    </row>
    <row r="30" spans="1:6" ht="15.75" x14ac:dyDescent="0.25">
      <c r="A30" s="56"/>
      <c r="B30" s="56"/>
      <c r="C30" s="56"/>
      <c r="E30" s="42"/>
    </row>
    <row r="31" spans="1:6" x14ac:dyDescent="0.25">
      <c r="A31" s="56"/>
      <c r="B31" s="56"/>
      <c r="C31" s="56"/>
    </row>
    <row r="32" spans="1:6" x14ac:dyDescent="0.25">
      <c r="A32" s="59"/>
      <c r="B32" s="62"/>
      <c r="C32" s="46">
        <f>SUM(C9:C31)</f>
        <v>0</v>
      </c>
      <c r="D32" s="59" t="s">
        <v>56</v>
      </c>
    </row>
    <row r="33" spans="1:5" x14ac:dyDescent="0.25">
      <c r="A33" s="62">
        <f>SUM(A9:A29)</f>
        <v>0</v>
      </c>
      <c r="B33" s="59" t="s">
        <v>57</v>
      </c>
      <c r="C33" s="59"/>
    </row>
    <row r="34" spans="1:5" x14ac:dyDescent="0.25">
      <c r="A34" s="59"/>
      <c r="B34" s="62" t="e">
        <f>C32/A33</f>
        <v>#DIV/0!</v>
      </c>
      <c r="C34" s="59" t="s">
        <v>58</v>
      </c>
    </row>
    <row r="35" spans="1:5" x14ac:dyDescent="0.25">
      <c r="A35" s="59"/>
      <c r="B35" s="59"/>
      <c r="C35" s="59"/>
      <c r="D35" s="63"/>
      <c r="E35" s="59" t="s">
        <v>59</v>
      </c>
    </row>
    <row r="36" spans="1:5" x14ac:dyDescent="0.25">
      <c r="A36" s="59"/>
      <c r="B36" s="59"/>
      <c r="C36" s="59"/>
      <c r="D36" s="65" t="e">
        <f>B34/D35</f>
        <v>#DIV/0!</v>
      </c>
      <c r="E36" s="59" t="s">
        <v>60</v>
      </c>
    </row>
    <row r="38" spans="1:5" ht="15.75" x14ac:dyDescent="0.25">
      <c r="A38" s="120" t="s">
        <v>221</v>
      </c>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57857" r:id="rId4">
          <objectPr defaultSize="0" r:id="rId5">
            <anchor moveWithCells="1">
              <from>
                <xdr:col>1</xdr:col>
                <xdr:colOff>0</xdr:colOff>
                <xdr:row>40</xdr:row>
                <xdr:rowOff>0</xdr:rowOff>
              </from>
              <to>
                <xdr:col>10</xdr:col>
                <xdr:colOff>352425</xdr:colOff>
                <xdr:row>51</xdr:row>
                <xdr:rowOff>171450</xdr:rowOff>
              </to>
            </anchor>
          </objectPr>
        </oleObject>
      </mc:Choice>
      <mc:Fallback>
        <oleObject progId="Word.Document.12" shapeId="1657857" r:id="rId4"/>
      </mc:Fallback>
    </mc:AlternateContent>
  </oleObjects>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8"/>
  <sheetViews>
    <sheetView topLeftCell="A34" zoomScaleNormal="100" workbookViewId="0">
      <selection activeCell="O45" sqref="O45"/>
    </sheetView>
  </sheetViews>
  <sheetFormatPr defaultColWidth="9.140625" defaultRowHeight="15" x14ac:dyDescent="0.25"/>
  <cols>
    <col min="1" max="2" width="9.140625" style="57"/>
    <col min="3" max="3" width="10.7109375" style="57" customWidth="1"/>
    <col min="4" max="16384" width="9.140625" style="57"/>
  </cols>
  <sheetData>
    <row r="1" spans="1:13" ht="21" x14ac:dyDescent="0.35">
      <c r="A1" s="61" t="s">
        <v>33</v>
      </c>
      <c r="B1" s="59"/>
      <c r="C1" s="59"/>
      <c r="I1" s="497" t="s">
        <v>65</v>
      </c>
      <c r="J1" s="497"/>
    </row>
    <row r="2" spans="1:13" x14ac:dyDescent="0.25">
      <c r="A2" s="59"/>
      <c r="B2" s="63">
        <v>18.2</v>
      </c>
      <c r="C2" s="59" t="s">
        <v>34</v>
      </c>
      <c r="D2" s="373" t="s">
        <v>647</v>
      </c>
      <c r="M2" s="57" t="s">
        <v>86</v>
      </c>
    </row>
    <row r="3" spans="1:13" ht="15.75" x14ac:dyDescent="0.25">
      <c r="A3" s="59"/>
      <c r="B3" s="63" t="s">
        <v>424</v>
      </c>
      <c r="C3" s="59" t="s">
        <v>36</v>
      </c>
      <c r="D3" s="279" t="s">
        <v>592</v>
      </c>
    </row>
    <row r="4" spans="1:13" x14ac:dyDescent="0.25">
      <c r="A4" s="59"/>
      <c r="B4" s="36" t="s">
        <v>37</v>
      </c>
      <c r="C4" s="59"/>
      <c r="D4" s="37" t="s">
        <v>426</v>
      </c>
      <c r="E4" s="64"/>
      <c r="F4" s="64"/>
      <c r="G4" s="64"/>
      <c r="H4" s="64"/>
      <c r="I4" s="64"/>
      <c r="J4" s="64"/>
    </row>
    <row r="5" spans="1:13" ht="32.25" customHeight="1" x14ac:dyDescent="0.25">
      <c r="A5" s="59"/>
      <c r="B5" s="39"/>
      <c r="C5" s="59"/>
    </row>
    <row r="6" spans="1:13" x14ac:dyDescent="0.25">
      <c r="A6" s="59"/>
      <c r="B6" s="59"/>
      <c r="C6" s="59"/>
      <c r="F6" s="37" t="s">
        <v>39</v>
      </c>
      <c r="G6" s="37"/>
      <c r="H6" s="37" t="s">
        <v>611</v>
      </c>
      <c r="I6" s="37"/>
      <c r="J6" s="37"/>
    </row>
    <row r="7" spans="1:13" ht="26.25" x14ac:dyDescent="0.25">
      <c r="A7" s="58" t="s">
        <v>31</v>
      </c>
      <c r="B7" s="58" t="s">
        <v>30</v>
      </c>
      <c r="C7" s="58" t="s">
        <v>32</v>
      </c>
    </row>
    <row r="8" spans="1:13" ht="33.75" customHeight="1" x14ac:dyDescent="0.25">
      <c r="A8" s="59"/>
      <c r="B8" s="60" t="s">
        <v>41</v>
      </c>
      <c r="C8" s="60" t="s">
        <v>23</v>
      </c>
      <c r="E8" s="59" t="s">
        <v>42</v>
      </c>
      <c r="F8" s="59"/>
    </row>
    <row r="9" spans="1:13" ht="17.25" customHeight="1" x14ac:dyDescent="0.25">
      <c r="A9" s="63"/>
      <c r="B9" s="63"/>
      <c r="C9" s="63"/>
      <c r="E9" s="59" t="s">
        <v>43</v>
      </c>
      <c r="F9" s="59"/>
    </row>
    <row r="10" spans="1:13" x14ac:dyDescent="0.25">
      <c r="A10" s="63"/>
      <c r="B10" s="63"/>
      <c r="C10" s="63"/>
      <c r="E10" s="59" t="s">
        <v>44</v>
      </c>
      <c r="F10" s="59"/>
    </row>
    <row r="11" spans="1:13" x14ac:dyDescent="0.25">
      <c r="A11" s="63"/>
      <c r="B11" s="63"/>
      <c r="C11" s="63"/>
      <c r="E11" s="59"/>
      <c r="F11" s="59"/>
    </row>
    <row r="12" spans="1:13" x14ac:dyDescent="0.25">
      <c r="A12" s="63"/>
      <c r="B12" s="63"/>
      <c r="C12" s="63"/>
      <c r="E12" s="59" t="s">
        <v>45</v>
      </c>
      <c r="F12" s="59"/>
    </row>
    <row r="13" spans="1:13" x14ac:dyDescent="0.25">
      <c r="A13" s="63"/>
      <c r="B13" s="63"/>
      <c r="C13" s="63"/>
      <c r="E13" s="59" t="s">
        <v>46</v>
      </c>
      <c r="F13" s="59"/>
    </row>
    <row r="14" spans="1:13" x14ac:dyDescent="0.25">
      <c r="A14" s="63"/>
      <c r="B14" s="63"/>
      <c r="C14" s="63"/>
      <c r="E14" s="59" t="s">
        <v>47</v>
      </c>
      <c r="F14" s="59"/>
    </row>
    <row r="15" spans="1:13" x14ac:dyDescent="0.25">
      <c r="A15" s="63"/>
      <c r="B15" s="63"/>
      <c r="C15" s="63"/>
      <c r="E15" s="59" t="s">
        <v>48</v>
      </c>
      <c r="F15" s="59"/>
    </row>
    <row r="16" spans="1:13" x14ac:dyDescent="0.25">
      <c r="A16" s="63"/>
      <c r="B16" s="63"/>
      <c r="C16" s="63"/>
      <c r="E16" s="59" t="s">
        <v>49</v>
      </c>
      <c r="F16" s="59"/>
    </row>
    <row r="17" spans="1:6" x14ac:dyDescent="0.25">
      <c r="A17" s="63"/>
      <c r="B17" s="63"/>
      <c r="C17" s="63"/>
      <c r="E17" s="59" t="s">
        <v>50</v>
      </c>
      <c r="F17" s="59"/>
    </row>
    <row r="18" spans="1:6" x14ac:dyDescent="0.25">
      <c r="A18" s="63"/>
      <c r="B18" s="63"/>
      <c r="C18" s="63"/>
      <c r="E18" s="59" t="s">
        <v>51</v>
      </c>
      <c r="F18" s="59"/>
    </row>
    <row r="19" spans="1:6" x14ac:dyDescent="0.25">
      <c r="A19" s="63"/>
      <c r="B19" s="63"/>
      <c r="C19" s="63"/>
      <c r="E19" s="59" t="s">
        <v>52</v>
      </c>
    </row>
    <row r="20" spans="1:6" x14ac:dyDescent="0.25">
      <c r="A20" s="63"/>
      <c r="B20" s="63"/>
      <c r="C20" s="63"/>
      <c r="E20" s="59" t="s">
        <v>53</v>
      </c>
    </row>
    <row r="21" spans="1:6" x14ac:dyDescent="0.25">
      <c r="A21" s="63"/>
      <c r="B21" s="63"/>
      <c r="C21" s="63"/>
      <c r="E21" s="59" t="s">
        <v>453</v>
      </c>
    </row>
    <row r="22" spans="1:6" x14ac:dyDescent="0.25">
      <c r="A22" s="63"/>
      <c r="B22" s="63"/>
      <c r="C22" s="63"/>
      <c r="E22" s="59" t="s">
        <v>451</v>
      </c>
    </row>
    <row r="23" spans="1:6" x14ac:dyDescent="0.25">
      <c r="A23" s="63"/>
      <c r="B23" s="63"/>
      <c r="C23" s="63"/>
    </row>
    <row r="24" spans="1:6" x14ac:dyDescent="0.25">
      <c r="A24" s="63"/>
      <c r="B24" s="63"/>
      <c r="C24" s="63"/>
    </row>
    <row r="25" spans="1:6" x14ac:dyDescent="0.25">
      <c r="A25" s="63"/>
      <c r="B25" s="63"/>
      <c r="C25" s="63"/>
    </row>
    <row r="26" spans="1:6" x14ac:dyDescent="0.25">
      <c r="A26" s="63"/>
      <c r="B26" s="63"/>
      <c r="C26" s="63"/>
    </row>
    <row r="27" spans="1:6" ht="15.75" x14ac:dyDescent="0.25">
      <c r="A27" s="63"/>
      <c r="B27" s="63"/>
      <c r="C27" s="63"/>
      <c r="E27" s="42"/>
    </row>
    <row r="28" spans="1:6" ht="15.75" x14ac:dyDescent="0.25">
      <c r="A28" s="63"/>
      <c r="B28" s="63"/>
      <c r="C28" s="63"/>
      <c r="E28" s="42"/>
    </row>
    <row r="29" spans="1:6" ht="15.75" x14ac:dyDescent="0.25">
      <c r="A29" s="63"/>
      <c r="B29" s="63"/>
      <c r="C29" s="63"/>
      <c r="E29" s="42"/>
    </row>
    <row r="30" spans="1:6" ht="15.75" x14ac:dyDescent="0.25">
      <c r="A30" s="56"/>
      <c r="B30" s="56"/>
      <c r="C30" s="56"/>
      <c r="E30" s="42"/>
    </row>
    <row r="31" spans="1:6" x14ac:dyDescent="0.25">
      <c r="A31" s="56"/>
      <c r="B31" s="56"/>
      <c r="C31" s="56"/>
    </row>
    <row r="32" spans="1:6" x14ac:dyDescent="0.25">
      <c r="A32" s="59"/>
      <c r="B32" s="62"/>
      <c r="C32" s="46">
        <f>SUM(C9:C31)</f>
        <v>0</v>
      </c>
      <c r="D32" s="59" t="s">
        <v>56</v>
      </c>
    </row>
    <row r="33" spans="1:5" x14ac:dyDescent="0.25">
      <c r="A33" s="62">
        <f>SUM(A9:A29)</f>
        <v>0</v>
      </c>
      <c r="B33" s="59" t="s">
        <v>57</v>
      </c>
      <c r="C33" s="59"/>
    </row>
    <row r="34" spans="1:5" x14ac:dyDescent="0.25">
      <c r="A34" s="59"/>
      <c r="B34" s="62" t="e">
        <f>C32/A33</f>
        <v>#DIV/0!</v>
      </c>
      <c r="C34" s="59" t="s">
        <v>58</v>
      </c>
    </row>
    <row r="35" spans="1:5" x14ac:dyDescent="0.25">
      <c r="A35" s="59"/>
      <c r="B35" s="59"/>
      <c r="C35" s="59"/>
      <c r="D35" s="63"/>
      <c r="E35" s="59" t="s">
        <v>59</v>
      </c>
    </row>
    <row r="36" spans="1:5" x14ac:dyDescent="0.25">
      <c r="A36" s="59"/>
      <c r="B36" s="59"/>
      <c r="C36" s="59"/>
      <c r="D36" s="65" t="e">
        <f>B34/D35</f>
        <v>#DIV/0!</v>
      </c>
      <c r="E36" s="59" t="s">
        <v>60</v>
      </c>
    </row>
    <row r="38" spans="1:5" ht="15.75" x14ac:dyDescent="0.25">
      <c r="A38" s="120" t="s">
        <v>221</v>
      </c>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573889" r:id="rId4">
          <objectPr defaultSize="0" r:id="rId5">
            <anchor moveWithCells="1">
              <from>
                <xdr:col>1</xdr:col>
                <xdr:colOff>0</xdr:colOff>
                <xdr:row>40</xdr:row>
                <xdr:rowOff>0</xdr:rowOff>
              </from>
              <to>
                <xdr:col>10</xdr:col>
                <xdr:colOff>352425</xdr:colOff>
                <xdr:row>51</xdr:row>
                <xdr:rowOff>171450</xdr:rowOff>
              </to>
            </anchor>
          </objectPr>
        </oleObject>
      </mc:Choice>
      <mc:Fallback>
        <oleObject progId="Word.Document.12" shapeId="1573889" r:id="rId4"/>
      </mc:Fallback>
    </mc:AlternateContent>
  </oleObjec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opLeftCell="A46" workbookViewId="0">
      <selection activeCell="L40" sqref="L40"/>
    </sheetView>
  </sheetViews>
  <sheetFormatPr defaultColWidth="9.140625" defaultRowHeight="15" x14ac:dyDescent="0.25"/>
  <cols>
    <col min="1" max="2" width="9.140625" style="57"/>
    <col min="3" max="3" width="10.7109375" style="57" customWidth="1"/>
    <col min="4" max="16384" width="9.140625" style="57"/>
  </cols>
  <sheetData>
    <row r="1" spans="1:13" ht="21" x14ac:dyDescent="0.35">
      <c r="A1" s="61" t="s">
        <v>33</v>
      </c>
      <c r="B1" s="59"/>
      <c r="C1" s="59"/>
      <c r="I1" s="497" t="s">
        <v>65</v>
      </c>
      <c r="J1" s="497"/>
    </row>
    <row r="2" spans="1:13" x14ac:dyDescent="0.25">
      <c r="A2" s="59"/>
      <c r="B2" s="63">
        <v>18.2</v>
      </c>
      <c r="C2" s="59" t="s">
        <v>34</v>
      </c>
      <c r="D2" s="319" t="s">
        <v>452</v>
      </c>
      <c r="M2" s="57" t="s">
        <v>86</v>
      </c>
    </row>
    <row r="3" spans="1:13" ht="15.75" x14ac:dyDescent="0.25">
      <c r="A3" s="59"/>
      <c r="B3" s="63" t="s">
        <v>424</v>
      </c>
      <c r="C3" s="59" t="s">
        <v>36</v>
      </c>
      <c r="D3" s="279" t="s">
        <v>570</v>
      </c>
    </row>
    <row r="4" spans="1:13" x14ac:dyDescent="0.25">
      <c r="A4" s="59"/>
      <c r="B4" s="36" t="s">
        <v>37</v>
      </c>
      <c r="C4" s="59"/>
      <c r="D4" s="37" t="s">
        <v>426</v>
      </c>
      <c r="E4" s="64"/>
      <c r="F4" s="64"/>
      <c r="G4" s="64"/>
      <c r="H4" s="64"/>
      <c r="I4" s="64"/>
      <c r="J4" s="64"/>
    </row>
    <row r="5" spans="1:13" ht="32.25" customHeight="1" x14ac:dyDescent="0.25">
      <c r="A5" s="59"/>
      <c r="B5" s="39"/>
      <c r="C5" s="59"/>
    </row>
    <row r="6" spans="1:13" x14ac:dyDescent="0.25">
      <c r="A6" s="59"/>
      <c r="B6" s="59"/>
      <c r="C6" s="59"/>
      <c r="F6" s="37" t="s">
        <v>39</v>
      </c>
      <c r="G6" s="37"/>
      <c r="H6" s="37" t="s">
        <v>430</v>
      </c>
      <c r="I6" s="37"/>
      <c r="J6" s="37"/>
    </row>
    <row r="7" spans="1:13" ht="26.25" x14ac:dyDescent="0.25">
      <c r="A7" s="58" t="s">
        <v>31</v>
      </c>
      <c r="B7" s="58" t="s">
        <v>30</v>
      </c>
      <c r="C7" s="58" t="s">
        <v>32</v>
      </c>
    </row>
    <row r="8" spans="1:13" ht="33.75" customHeight="1" x14ac:dyDescent="0.25">
      <c r="A8" s="59"/>
      <c r="B8" s="60" t="s">
        <v>41</v>
      </c>
      <c r="C8" s="60" t="s">
        <v>23</v>
      </c>
      <c r="E8" s="59" t="s">
        <v>42</v>
      </c>
      <c r="F8" s="59"/>
    </row>
    <row r="9" spans="1:13" ht="17.25" customHeight="1" x14ac:dyDescent="0.25">
      <c r="A9" s="63">
        <v>1</v>
      </c>
      <c r="B9" s="63"/>
      <c r="C9" s="63">
        <v>69</v>
      </c>
      <c r="E9" s="59" t="s">
        <v>43</v>
      </c>
      <c r="F9" s="59"/>
    </row>
    <row r="10" spans="1:13" x14ac:dyDescent="0.25">
      <c r="A10" s="63">
        <v>1</v>
      </c>
      <c r="B10" s="63"/>
      <c r="C10" s="63">
        <v>62</v>
      </c>
      <c r="E10" s="59" t="s">
        <v>44</v>
      </c>
      <c r="F10" s="59"/>
    </row>
    <row r="11" spans="1:13" x14ac:dyDescent="0.25">
      <c r="A11" s="63">
        <v>1</v>
      </c>
      <c r="B11" s="63"/>
      <c r="C11" s="63">
        <v>50</v>
      </c>
      <c r="E11" s="59"/>
      <c r="F11" s="59"/>
    </row>
    <row r="12" spans="1:13" x14ac:dyDescent="0.25">
      <c r="A12" s="63">
        <v>1</v>
      </c>
      <c r="B12" s="63"/>
      <c r="C12" s="63">
        <v>71</v>
      </c>
      <c r="E12" s="59" t="s">
        <v>45</v>
      </c>
      <c r="F12" s="59"/>
    </row>
    <row r="13" spans="1:13" x14ac:dyDescent="0.25">
      <c r="A13" s="63">
        <v>1</v>
      </c>
      <c r="B13" s="63"/>
      <c r="C13" s="63">
        <v>73</v>
      </c>
      <c r="E13" s="59" t="s">
        <v>46</v>
      </c>
      <c r="F13" s="59"/>
    </row>
    <row r="14" spans="1:13" x14ac:dyDescent="0.25">
      <c r="A14" s="63">
        <v>1</v>
      </c>
      <c r="B14" s="63"/>
      <c r="C14" s="63">
        <v>64</v>
      </c>
      <c r="E14" s="59" t="s">
        <v>47</v>
      </c>
      <c r="F14" s="59"/>
    </row>
    <row r="15" spans="1:13" x14ac:dyDescent="0.25">
      <c r="A15" s="63">
        <v>1</v>
      </c>
      <c r="B15" s="63"/>
      <c r="C15" s="63">
        <v>71</v>
      </c>
      <c r="E15" s="59" t="s">
        <v>48</v>
      </c>
      <c r="F15" s="59"/>
    </row>
    <row r="16" spans="1:13" x14ac:dyDescent="0.25">
      <c r="A16" s="63">
        <v>1</v>
      </c>
      <c r="B16" s="63"/>
      <c r="C16" s="63">
        <v>71</v>
      </c>
      <c r="E16" s="59" t="s">
        <v>49</v>
      </c>
      <c r="F16" s="59"/>
    </row>
    <row r="17" spans="1:6" x14ac:dyDescent="0.25">
      <c r="A17" s="63">
        <v>1</v>
      </c>
      <c r="B17" s="63"/>
      <c r="C17" s="63">
        <v>64</v>
      </c>
      <c r="E17" s="59" t="s">
        <v>50</v>
      </c>
      <c r="F17" s="59"/>
    </row>
    <row r="18" spans="1:6" x14ac:dyDescent="0.25">
      <c r="A18" s="63">
        <v>1</v>
      </c>
      <c r="B18" s="63"/>
      <c r="C18" s="63">
        <v>61</v>
      </c>
      <c r="E18" s="59" t="s">
        <v>51</v>
      </c>
      <c r="F18" s="59"/>
    </row>
    <row r="19" spans="1:6" x14ac:dyDescent="0.25">
      <c r="A19" s="63">
        <v>1</v>
      </c>
      <c r="B19" s="63"/>
      <c r="C19" s="63">
        <v>70</v>
      </c>
      <c r="E19" s="59" t="s">
        <v>52</v>
      </c>
    </row>
    <row r="20" spans="1:6" x14ac:dyDescent="0.25">
      <c r="A20" s="63"/>
      <c r="B20" s="63"/>
      <c r="C20" s="63"/>
      <c r="E20" s="59" t="s">
        <v>53</v>
      </c>
    </row>
    <row r="21" spans="1:6" x14ac:dyDescent="0.25">
      <c r="A21" s="63"/>
      <c r="B21" s="63"/>
      <c r="C21" s="63"/>
      <c r="E21" s="59" t="s">
        <v>453</v>
      </c>
    </row>
    <row r="22" spans="1:6" x14ac:dyDescent="0.25">
      <c r="A22" s="63"/>
      <c r="B22" s="63"/>
      <c r="C22" s="63"/>
      <c r="E22" s="59" t="s">
        <v>451</v>
      </c>
    </row>
    <row r="23" spans="1:6" x14ac:dyDescent="0.25">
      <c r="A23" s="63"/>
      <c r="B23" s="63"/>
      <c r="C23" s="63"/>
    </row>
    <row r="24" spans="1:6" x14ac:dyDescent="0.25">
      <c r="A24" s="63"/>
      <c r="B24" s="63"/>
      <c r="C24" s="63"/>
    </row>
    <row r="25" spans="1:6" x14ac:dyDescent="0.25">
      <c r="A25" s="63"/>
      <c r="B25" s="63"/>
      <c r="C25" s="63"/>
    </row>
    <row r="26" spans="1:6" x14ac:dyDescent="0.25">
      <c r="A26" s="63"/>
      <c r="B26" s="63"/>
      <c r="C26" s="63"/>
    </row>
    <row r="27" spans="1:6" ht="15.75" x14ac:dyDescent="0.25">
      <c r="A27" s="63"/>
      <c r="B27" s="63"/>
      <c r="C27" s="63"/>
      <c r="E27" s="42"/>
    </row>
    <row r="28" spans="1:6" ht="15.75" x14ac:dyDescent="0.25">
      <c r="A28" s="63"/>
      <c r="B28" s="63"/>
      <c r="C28" s="63"/>
      <c r="E28" s="42"/>
    </row>
    <row r="29" spans="1:6" ht="15.75" x14ac:dyDescent="0.25">
      <c r="A29" s="63"/>
      <c r="B29" s="63"/>
      <c r="C29" s="63"/>
      <c r="E29" s="42"/>
    </row>
    <row r="30" spans="1:6" ht="15.75" x14ac:dyDescent="0.25">
      <c r="A30" s="56"/>
      <c r="B30" s="56"/>
      <c r="C30" s="56"/>
      <c r="E30" s="42"/>
    </row>
    <row r="31" spans="1:6" x14ac:dyDescent="0.25">
      <c r="A31" s="56"/>
      <c r="B31" s="56"/>
      <c r="C31" s="56"/>
    </row>
    <row r="32" spans="1:6" x14ac:dyDescent="0.25">
      <c r="A32" s="59"/>
      <c r="B32" s="62"/>
      <c r="C32" s="46">
        <f>SUM(C9:C31)</f>
        <v>726</v>
      </c>
      <c r="D32" s="59" t="s">
        <v>56</v>
      </c>
    </row>
    <row r="33" spans="1:5" x14ac:dyDescent="0.25">
      <c r="A33" s="62">
        <f>SUM(A9:A29)</f>
        <v>11</v>
      </c>
      <c r="B33" s="59" t="s">
        <v>57</v>
      </c>
      <c r="C33" s="59"/>
    </row>
    <row r="34" spans="1:5" x14ac:dyDescent="0.25">
      <c r="A34" s="59"/>
      <c r="B34" s="62">
        <f>C32/A33</f>
        <v>66</v>
      </c>
      <c r="C34" s="59" t="s">
        <v>58</v>
      </c>
    </row>
    <row r="35" spans="1:5" x14ac:dyDescent="0.25">
      <c r="A35" s="59"/>
      <c r="B35" s="59"/>
      <c r="C35" s="59"/>
      <c r="D35" s="63">
        <v>75</v>
      </c>
      <c r="E35" s="59" t="s">
        <v>59</v>
      </c>
    </row>
    <row r="36" spans="1:5" x14ac:dyDescent="0.25">
      <c r="A36" s="59"/>
      <c r="B36" s="59"/>
      <c r="C36" s="59"/>
      <c r="D36" s="65">
        <f>B34/D35</f>
        <v>0.88</v>
      </c>
      <c r="E36" s="59" t="s">
        <v>60</v>
      </c>
    </row>
    <row r="38" spans="1:5" ht="15.75" x14ac:dyDescent="0.25">
      <c r="A38" s="120" t="s">
        <v>221</v>
      </c>
    </row>
  </sheetData>
  <mergeCells count="1">
    <mergeCell ref="I1:J1"/>
  </mergeCells>
  <pageMargins left="0.7" right="0.7" top="0.75" bottom="0.75" header="0.3" footer="0.3"/>
  <pageSetup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opLeftCell="A46" workbookViewId="0">
      <selection activeCell="M60" sqref="M60"/>
    </sheetView>
  </sheetViews>
  <sheetFormatPr defaultColWidth="9.140625" defaultRowHeight="15" x14ac:dyDescent="0.25"/>
  <cols>
    <col min="1" max="2" width="9.140625" style="57"/>
    <col min="3" max="3" width="10.7109375" style="57" customWidth="1"/>
    <col min="4" max="16384" width="9.140625" style="57"/>
  </cols>
  <sheetData>
    <row r="1" spans="1:13" ht="21" x14ac:dyDescent="0.35">
      <c r="A1" s="61" t="s">
        <v>33</v>
      </c>
      <c r="B1" s="59"/>
      <c r="C1" s="59"/>
      <c r="I1" s="497" t="s">
        <v>65</v>
      </c>
      <c r="J1" s="497"/>
    </row>
    <row r="2" spans="1:13" x14ac:dyDescent="0.25">
      <c r="A2" s="59"/>
      <c r="B2" s="63">
        <v>18.2</v>
      </c>
      <c r="C2" s="59" t="s">
        <v>34</v>
      </c>
      <c r="D2" s="283" t="s">
        <v>452</v>
      </c>
      <c r="M2" s="57" t="s">
        <v>86</v>
      </c>
    </row>
    <row r="3" spans="1:13" ht="15.75" x14ac:dyDescent="0.25">
      <c r="A3" s="59"/>
      <c r="B3" s="63" t="s">
        <v>424</v>
      </c>
      <c r="C3" s="59" t="s">
        <v>36</v>
      </c>
      <c r="D3" s="279" t="s">
        <v>517</v>
      </c>
    </row>
    <row r="4" spans="1:13" x14ac:dyDescent="0.25">
      <c r="A4" s="59"/>
      <c r="B4" s="36" t="s">
        <v>37</v>
      </c>
      <c r="C4" s="59"/>
      <c r="D4" s="37" t="s">
        <v>426</v>
      </c>
      <c r="E4" s="64"/>
      <c r="F4" s="64"/>
      <c r="G4" s="64"/>
      <c r="H4" s="64"/>
      <c r="I4" s="64"/>
      <c r="J4" s="64"/>
    </row>
    <row r="5" spans="1:13" ht="32.25" customHeight="1" x14ac:dyDescent="0.25">
      <c r="A5" s="59"/>
      <c r="B5" s="39"/>
      <c r="C5" s="59"/>
    </row>
    <row r="6" spans="1:13" x14ac:dyDescent="0.25">
      <c r="A6" s="59"/>
      <c r="B6" s="59"/>
      <c r="C6" s="59"/>
      <c r="F6" s="37" t="s">
        <v>39</v>
      </c>
      <c r="G6" s="37"/>
      <c r="H6" s="37" t="s">
        <v>430</v>
      </c>
      <c r="I6" s="37"/>
      <c r="J6" s="37"/>
    </row>
    <row r="7" spans="1:13" ht="26.25" x14ac:dyDescent="0.25">
      <c r="A7" s="58" t="s">
        <v>31</v>
      </c>
      <c r="B7" s="58" t="s">
        <v>30</v>
      </c>
      <c r="C7" s="58" t="s">
        <v>32</v>
      </c>
    </row>
    <row r="8" spans="1:13" ht="33.75" customHeight="1" x14ac:dyDescent="0.25">
      <c r="A8" s="59"/>
      <c r="B8" s="60" t="s">
        <v>41</v>
      </c>
      <c r="C8" s="60" t="s">
        <v>23</v>
      </c>
      <c r="E8" s="59" t="s">
        <v>42</v>
      </c>
      <c r="F8" s="59"/>
    </row>
    <row r="9" spans="1:13" ht="17.25" customHeight="1" x14ac:dyDescent="0.25">
      <c r="A9" s="63">
        <v>1</v>
      </c>
      <c r="B9" s="63">
        <v>1</v>
      </c>
      <c r="C9" s="63">
        <v>66</v>
      </c>
      <c r="E9" s="59" t="s">
        <v>43</v>
      </c>
      <c r="F9" s="59"/>
    </row>
    <row r="10" spans="1:13" x14ac:dyDescent="0.25">
      <c r="A10" s="63">
        <v>1</v>
      </c>
      <c r="B10" s="63">
        <v>2</v>
      </c>
      <c r="C10" s="63">
        <v>60</v>
      </c>
      <c r="E10" s="59" t="s">
        <v>44</v>
      </c>
      <c r="F10" s="59"/>
    </row>
    <row r="11" spans="1:13" x14ac:dyDescent="0.25">
      <c r="A11" s="63">
        <v>1</v>
      </c>
      <c r="B11" s="63">
        <v>3</v>
      </c>
      <c r="C11" s="63">
        <v>64</v>
      </c>
      <c r="E11" s="59"/>
      <c r="F11" s="59"/>
    </row>
    <row r="12" spans="1:13" x14ac:dyDescent="0.25">
      <c r="A12" s="63">
        <v>1</v>
      </c>
      <c r="B12" s="63">
        <v>4</v>
      </c>
      <c r="C12" s="63">
        <v>68</v>
      </c>
      <c r="E12" s="59" t="s">
        <v>45</v>
      </c>
      <c r="F12" s="59"/>
    </row>
    <row r="13" spans="1:13" x14ac:dyDescent="0.25">
      <c r="A13" s="63">
        <v>1</v>
      </c>
      <c r="B13" s="63">
        <v>5</v>
      </c>
      <c r="C13" s="63">
        <v>65</v>
      </c>
      <c r="E13" s="59" t="s">
        <v>46</v>
      </c>
      <c r="F13" s="59"/>
    </row>
    <row r="14" spans="1:13" x14ac:dyDescent="0.25">
      <c r="A14" s="63">
        <v>1</v>
      </c>
      <c r="B14" s="63">
        <v>6</v>
      </c>
      <c r="C14" s="63">
        <v>65</v>
      </c>
      <c r="E14" s="59" t="s">
        <v>47</v>
      </c>
      <c r="F14" s="59"/>
    </row>
    <row r="15" spans="1:13" x14ac:dyDescent="0.25">
      <c r="A15" s="63">
        <v>1</v>
      </c>
      <c r="B15" s="63">
        <v>7</v>
      </c>
      <c r="C15" s="63">
        <v>73</v>
      </c>
      <c r="E15" s="59" t="s">
        <v>48</v>
      </c>
      <c r="F15" s="59"/>
    </row>
    <row r="16" spans="1:13" x14ac:dyDescent="0.25">
      <c r="A16" s="63">
        <v>1</v>
      </c>
      <c r="B16" s="63">
        <v>8</v>
      </c>
      <c r="C16" s="63">
        <v>60</v>
      </c>
      <c r="E16" s="59" t="s">
        <v>49</v>
      </c>
      <c r="F16" s="59"/>
    </row>
    <row r="17" spans="1:6" x14ac:dyDescent="0.25">
      <c r="A17" s="63">
        <v>1</v>
      </c>
      <c r="B17" s="63">
        <v>9</v>
      </c>
      <c r="C17" s="63">
        <v>72</v>
      </c>
      <c r="E17" s="59" t="s">
        <v>50</v>
      </c>
      <c r="F17" s="59"/>
    </row>
    <row r="18" spans="1:6" x14ac:dyDescent="0.25">
      <c r="A18" s="63">
        <v>1</v>
      </c>
      <c r="B18" s="63">
        <v>10</v>
      </c>
      <c r="C18" s="63">
        <v>52</v>
      </c>
      <c r="E18" s="59" t="s">
        <v>51</v>
      </c>
      <c r="F18" s="59"/>
    </row>
    <row r="19" spans="1:6" x14ac:dyDescent="0.25">
      <c r="A19" s="63">
        <v>1</v>
      </c>
      <c r="B19" s="63">
        <v>11</v>
      </c>
      <c r="C19" s="63">
        <v>62</v>
      </c>
      <c r="E19" s="59" t="s">
        <v>52</v>
      </c>
    </row>
    <row r="20" spans="1:6" x14ac:dyDescent="0.25">
      <c r="A20" s="63">
        <v>1</v>
      </c>
      <c r="B20" s="63">
        <v>12</v>
      </c>
      <c r="C20" s="63">
        <v>69</v>
      </c>
      <c r="E20" s="59" t="s">
        <v>53</v>
      </c>
    </row>
    <row r="21" spans="1:6" x14ac:dyDescent="0.25">
      <c r="A21" s="63">
        <v>1</v>
      </c>
      <c r="B21" s="63">
        <v>13</v>
      </c>
      <c r="C21" s="63">
        <v>70</v>
      </c>
      <c r="E21" s="59" t="s">
        <v>453</v>
      </c>
    </row>
    <row r="22" spans="1:6" x14ac:dyDescent="0.25">
      <c r="A22" s="63">
        <v>1</v>
      </c>
      <c r="B22" s="63">
        <v>14</v>
      </c>
      <c r="C22" s="63">
        <v>52</v>
      </c>
      <c r="E22" s="59" t="s">
        <v>451</v>
      </c>
    </row>
    <row r="23" spans="1:6" x14ac:dyDescent="0.25">
      <c r="A23" s="63">
        <v>1</v>
      </c>
      <c r="B23" s="63">
        <v>15</v>
      </c>
      <c r="C23" s="63">
        <v>25</v>
      </c>
    </row>
    <row r="24" spans="1:6" x14ac:dyDescent="0.25">
      <c r="A24" s="63">
        <v>1</v>
      </c>
      <c r="B24" s="63">
        <v>16</v>
      </c>
      <c r="C24" s="63">
        <v>73</v>
      </c>
    </row>
    <row r="25" spans="1:6" x14ac:dyDescent="0.25">
      <c r="A25" s="63">
        <v>1</v>
      </c>
      <c r="B25" s="63">
        <v>17</v>
      </c>
      <c r="C25" s="63">
        <v>74</v>
      </c>
    </row>
    <row r="26" spans="1:6" ht="15.75" x14ac:dyDescent="0.25">
      <c r="A26" s="63">
        <v>1</v>
      </c>
      <c r="B26" s="63">
        <v>18</v>
      </c>
      <c r="C26" s="63">
        <v>62</v>
      </c>
      <c r="E26" s="42"/>
    </row>
    <row r="27" spans="1:6" ht="15.75" x14ac:dyDescent="0.25">
      <c r="A27" s="63">
        <v>1</v>
      </c>
      <c r="B27" s="63">
        <v>19</v>
      </c>
      <c r="C27" s="63">
        <v>70</v>
      </c>
      <c r="E27" s="42"/>
    </row>
    <row r="28" spans="1:6" ht="15.75" x14ac:dyDescent="0.25">
      <c r="A28" s="63"/>
      <c r="B28" s="63"/>
      <c r="C28" s="63"/>
      <c r="E28" s="42"/>
    </row>
    <row r="29" spans="1:6" ht="15.75" x14ac:dyDescent="0.25">
      <c r="A29" s="63"/>
      <c r="B29" s="63"/>
      <c r="C29" s="63"/>
      <c r="E29" s="42"/>
    </row>
    <row r="30" spans="1:6" ht="15.75" x14ac:dyDescent="0.25">
      <c r="A30" s="56"/>
      <c r="B30" s="56"/>
      <c r="C30" s="56"/>
      <c r="E30" s="42"/>
    </row>
    <row r="31" spans="1:6" x14ac:dyDescent="0.25">
      <c r="A31" s="56"/>
      <c r="B31" s="56"/>
      <c r="C31" s="56"/>
    </row>
    <row r="32" spans="1:6" x14ac:dyDescent="0.25">
      <c r="A32" s="59"/>
      <c r="B32" s="62"/>
      <c r="C32" s="46">
        <f>SUM(C9:C31)</f>
        <v>1202</v>
      </c>
      <c r="D32" s="59" t="s">
        <v>56</v>
      </c>
    </row>
    <row r="33" spans="1:5" x14ac:dyDescent="0.25">
      <c r="A33" s="62">
        <f>SUM(A9:A29)</f>
        <v>19</v>
      </c>
      <c r="B33" s="59" t="s">
        <v>57</v>
      </c>
      <c r="C33" s="59"/>
    </row>
    <row r="34" spans="1:5" x14ac:dyDescent="0.25">
      <c r="A34" s="59"/>
      <c r="B34" s="62">
        <f>C32/A33</f>
        <v>63.263157894736842</v>
      </c>
      <c r="C34" s="59" t="s">
        <v>58</v>
      </c>
    </row>
    <row r="35" spans="1:5" x14ac:dyDescent="0.25">
      <c r="A35" s="59"/>
      <c r="B35" s="59"/>
      <c r="C35" s="59"/>
      <c r="D35" s="63">
        <v>75</v>
      </c>
      <c r="E35" s="59" t="s">
        <v>59</v>
      </c>
    </row>
    <row r="36" spans="1:5" x14ac:dyDescent="0.25">
      <c r="A36" s="59"/>
      <c r="B36" s="59"/>
      <c r="C36" s="59"/>
      <c r="D36" s="65">
        <f>B34/D35</f>
        <v>0.84350877192982454</v>
      </c>
      <c r="E36" s="59" t="s">
        <v>60</v>
      </c>
    </row>
    <row r="38" spans="1:5" ht="15.75" x14ac:dyDescent="0.25">
      <c r="A38" s="120" t="s">
        <v>221</v>
      </c>
    </row>
  </sheetData>
  <mergeCells count="1">
    <mergeCell ref="I1:J1"/>
  </mergeCells>
  <pageMargins left="0.7" right="0.7" top="0.75" bottom="0.75" header="0.3" footer="0.3"/>
  <pageSetup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M38"/>
  <sheetViews>
    <sheetView zoomScale="70" zoomScaleNormal="70" workbookViewId="0">
      <selection activeCell="O13" sqref="O13"/>
    </sheetView>
  </sheetViews>
  <sheetFormatPr defaultColWidth="9.140625" defaultRowHeight="15" x14ac:dyDescent="0.25"/>
  <cols>
    <col min="1" max="2" width="9.140625" style="57"/>
    <col min="3" max="3" width="10.7109375" style="57" customWidth="1"/>
    <col min="4" max="16384" width="9.140625" style="57"/>
  </cols>
  <sheetData>
    <row r="1" spans="1:13" ht="21" x14ac:dyDescent="0.35">
      <c r="A1" s="61" t="s">
        <v>33</v>
      </c>
      <c r="B1" s="59"/>
      <c r="C1" s="59"/>
      <c r="I1" s="497" t="s">
        <v>65</v>
      </c>
      <c r="J1" s="497"/>
    </row>
    <row r="2" spans="1:13" x14ac:dyDescent="0.25">
      <c r="A2" s="59"/>
      <c r="B2" s="63">
        <v>18.2</v>
      </c>
      <c r="C2" s="59" t="s">
        <v>34</v>
      </c>
      <c r="D2" s="187" t="s">
        <v>452</v>
      </c>
      <c r="M2" s="57" t="s">
        <v>86</v>
      </c>
    </row>
    <row r="3" spans="1:13" x14ac:dyDescent="0.25">
      <c r="A3" s="59"/>
      <c r="B3" s="63" t="s">
        <v>424</v>
      </c>
      <c r="C3" s="59" t="s">
        <v>36</v>
      </c>
      <c r="D3" s="187" t="s">
        <v>429</v>
      </c>
    </row>
    <row r="4" spans="1:13" x14ac:dyDescent="0.25">
      <c r="A4" s="59"/>
      <c r="B4" s="36" t="s">
        <v>37</v>
      </c>
      <c r="C4" s="59"/>
      <c r="D4" s="37" t="s">
        <v>426</v>
      </c>
      <c r="E4" s="64"/>
      <c r="F4" s="64"/>
      <c r="G4" s="64"/>
      <c r="H4" s="64"/>
      <c r="I4" s="64"/>
      <c r="J4" s="64"/>
    </row>
    <row r="5" spans="1:13" ht="32.25" customHeight="1" x14ac:dyDescent="0.25">
      <c r="A5" s="59"/>
      <c r="B5" s="39"/>
      <c r="C5" s="59"/>
    </row>
    <row r="6" spans="1:13" x14ac:dyDescent="0.25">
      <c r="A6" s="59"/>
      <c r="B6" s="59"/>
      <c r="C6" s="59"/>
      <c r="F6" s="37" t="s">
        <v>39</v>
      </c>
      <c r="G6" s="37"/>
      <c r="H6" s="37" t="s">
        <v>430</v>
      </c>
      <c r="I6" s="37"/>
      <c r="J6" s="37"/>
    </row>
    <row r="7" spans="1:13" ht="26.25" x14ac:dyDescent="0.25">
      <c r="A7" s="58" t="s">
        <v>31</v>
      </c>
      <c r="B7" s="58" t="s">
        <v>30</v>
      </c>
      <c r="C7" s="58" t="s">
        <v>32</v>
      </c>
    </row>
    <row r="8" spans="1:13" ht="33.75" customHeight="1" x14ac:dyDescent="0.25">
      <c r="A8" s="59"/>
      <c r="B8" s="60" t="s">
        <v>41</v>
      </c>
      <c r="C8" s="60" t="s">
        <v>23</v>
      </c>
      <c r="E8" s="59" t="s">
        <v>42</v>
      </c>
      <c r="F8" s="59"/>
    </row>
    <row r="9" spans="1:13" ht="17.25" customHeight="1" x14ac:dyDescent="0.25">
      <c r="A9" s="63">
        <v>1</v>
      </c>
      <c r="B9" s="63">
        <v>1</v>
      </c>
      <c r="C9" s="63">
        <v>64</v>
      </c>
      <c r="E9" s="59" t="s">
        <v>43</v>
      </c>
      <c r="F9" s="59"/>
    </row>
    <row r="10" spans="1:13" x14ac:dyDescent="0.25">
      <c r="A10" s="63">
        <v>1</v>
      </c>
      <c r="B10" s="63">
        <v>2</v>
      </c>
      <c r="C10" s="63">
        <v>63</v>
      </c>
      <c r="E10" s="59" t="s">
        <v>44</v>
      </c>
      <c r="F10" s="59"/>
    </row>
    <row r="11" spans="1:13" x14ac:dyDescent="0.25">
      <c r="A11" s="63">
        <v>1</v>
      </c>
      <c r="B11" s="63">
        <v>3</v>
      </c>
      <c r="C11" s="63">
        <v>66</v>
      </c>
      <c r="E11" s="59"/>
      <c r="F11" s="59"/>
    </row>
    <row r="12" spans="1:13" x14ac:dyDescent="0.25">
      <c r="A12" s="63">
        <v>1</v>
      </c>
      <c r="B12" s="63">
        <v>4</v>
      </c>
      <c r="C12" s="63">
        <v>53</v>
      </c>
      <c r="E12" s="59" t="s">
        <v>45</v>
      </c>
      <c r="F12" s="59"/>
    </row>
    <row r="13" spans="1:13" x14ac:dyDescent="0.25">
      <c r="A13" s="63">
        <v>1</v>
      </c>
      <c r="B13" s="63">
        <v>5</v>
      </c>
      <c r="C13" s="63">
        <v>75</v>
      </c>
      <c r="E13" s="59" t="s">
        <v>46</v>
      </c>
      <c r="F13" s="59"/>
    </row>
    <row r="14" spans="1:13" x14ac:dyDescent="0.25">
      <c r="A14" s="63">
        <v>1</v>
      </c>
      <c r="B14" s="63">
        <v>6</v>
      </c>
      <c r="C14" s="63">
        <v>61</v>
      </c>
      <c r="E14" s="59" t="s">
        <v>47</v>
      </c>
      <c r="F14" s="59"/>
    </row>
    <row r="15" spans="1:13" x14ac:dyDescent="0.25">
      <c r="A15" s="63">
        <v>1</v>
      </c>
      <c r="B15" s="63">
        <v>7</v>
      </c>
      <c r="C15" s="63">
        <v>59</v>
      </c>
      <c r="E15" s="59" t="s">
        <v>48</v>
      </c>
      <c r="F15" s="59"/>
    </row>
    <row r="16" spans="1:13" x14ac:dyDescent="0.25">
      <c r="A16" s="63">
        <v>1</v>
      </c>
      <c r="B16" s="63">
        <v>8</v>
      </c>
      <c r="C16" s="63">
        <v>66</v>
      </c>
      <c r="E16" s="59" t="s">
        <v>49</v>
      </c>
      <c r="F16" s="59"/>
    </row>
    <row r="17" spans="1:6" x14ac:dyDescent="0.25">
      <c r="A17" s="63">
        <v>1</v>
      </c>
      <c r="B17" s="63">
        <v>9</v>
      </c>
      <c r="C17" s="63">
        <v>58</v>
      </c>
      <c r="E17" s="59" t="s">
        <v>50</v>
      </c>
      <c r="F17" s="59"/>
    </row>
    <row r="18" spans="1:6" x14ac:dyDescent="0.25">
      <c r="A18" s="63">
        <v>1</v>
      </c>
      <c r="B18" s="63">
        <v>10</v>
      </c>
      <c r="C18" s="63">
        <v>67</v>
      </c>
      <c r="E18" s="59" t="s">
        <v>51</v>
      </c>
      <c r="F18" s="59"/>
    </row>
    <row r="19" spans="1:6" x14ac:dyDescent="0.25">
      <c r="A19" s="63">
        <v>1</v>
      </c>
      <c r="B19" s="63">
        <v>11</v>
      </c>
      <c r="C19" s="63">
        <v>70</v>
      </c>
      <c r="E19" s="59" t="s">
        <v>52</v>
      </c>
    </row>
    <row r="20" spans="1:6" x14ac:dyDescent="0.25">
      <c r="A20" s="63">
        <v>1</v>
      </c>
      <c r="B20" s="63">
        <v>12</v>
      </c>
      <c r="C20" s="63">
        <v>61</v>
      </c>
      <c r="E20" s="59" t="s">
        <v>53</v>
      </c>
    </row>
    <row r="21" spans="1:6" x14ac:dyDescent="0.25">
      <c r="A21" s="63">
        <v>1</v>
      </c>
      <c r="B21" s="63">
        <v>13</v>
      </c>
      <c r="C21" s="63">
        <v>59</v>
      </c>
      <c r="E21" s="59" t="s">
        <v>453</v>
      </c>
    </row>
    <row r="22" spans="1:6" x14ac:dyDescent="0.25">
      <c r="A22" s="63">
        <v>1</v>
      </c>
      <c r="B22" s="63">
        <v>14</v>
      </c>
      <c r="C22" s="63">
        <v>75</v>
      </c>
      <c r="E22" s="59" t="s">
        <v>451</v>
      </c>
    </row>
    <row r="23" spans="1:6" x14ac:dyDescent="0.25">
      <c r="A23" s="63">
        <v>1</v>
      </c>
      <c r="B23" s="63">
        <v>15</v>
      </c>
      <c r="C23" s="63">
        <v>67</v>
      </c>
    </row>
    <row r="24" spans="1:6" x14ac:dyDescent="0.25">
      <c r="A24" s="63">
        <v>1</v>
      </c>
      <c r="B24" s="63">
        <v>16</v>
      </c>
      <c r="C24" s="63">
        <v>59</v>
      </c>
    </row>
    <row r="25" spans="1:6" x14ac:dyDescent="0.25">
      <c r="A25" s="63"/>
      <c r="B25" s="63"/>
      <c r="C25" s="63"/>
    </row>
    <row r="26" spans="1:6" ht="15.75" x14ac:dyDescent="0.25">
      <c r="A26" s="63"/>
      <c r="B26" s="63"/>
      <c r="C26" s="63"/>
      <c r="E26" s="42"/>
    </row>
    <row r="27" spans="1:6" ht="15.75" x14ac:dyDescent="0.25">
      <c r="A27" s="63"/>
      <c r="B27" s="63"/>
      <c r="C27" s="63"/>
      <c r="E27" s="42"/>
    </row>
    <row r="28" spans="1:6" ht="15.75" x14ac:dyDescent="0.25">
      <c r="A28" s="63"/>
      <c r="B28" s="63"/>
      <c r="C28" s="63"/>
      <c r="E28" s="42"/>
    </row>
    <row r="29" spans="1:6" ht="15.75" x14ac:dyDescent="0.25">
      <c r="A29" s="63"/>
      <c r="B29" s="63"/>
      <c r="C29" s="63"/>
      <c r="E29" s="42"/>
    </row>
    <row r="30" spans="1:6" ht="15.75" x14ac:dyDescent="0.25">
      <c r="A30" s="56"/>
      <c r="B30" s="56"/>
      <c r="C30" s="56"/>
      <c r="E30" s="42"/>
    </row>
    <row r="31" spans="1:6" x14ac:dyDescent="0.25">
      <c r="A31" s="56"/>
      <c r="B31" s="56"/>
      <c r="C31" s="56"/>
    </row>
    <row r="32" spans="1:6" x14ac:dyDescent="0.25">
      <c r="A32" s="59"/>
      <c r="B32" s="62"/>
      <c r="C32" s="46">
        <f>SUM(C9:C31)</f>
        <v>1023</v>
      </c>
      <c r="D32" s="59" t="s">
        <v>56</v>
      </c>
    </row>
    <row r="33" spans="1:5" x14ac:dyDescent="0.25">
      <c r="A33" s="62">
        <f>SUM(A9:A29)</f>
        <v>16</v>
      </c>
      <c r="B33" s="59" t="s">
        <v>57</v>
      </c>
      <c r="C33" s="59"/>
    </row>
    <row r="34" spans="1:5" x14ac:dyDescent="0.25">
      <c r="A34" s="59"/>
      <c r="B34" s="62">
        <f>C32/A33</f>
        <v>63.9375</v>
      </c>
      <c r="C34" s="59" t="s">
        <v>58</v>
      </c>
    </row>
    <row r="35" spans="1:5" x14ac:dyDescent="0.25">
      <c r="A35" s="59"/>
      <c r="B35" s="59"/>
      <c r="C35" s="59"/>
      <c r="D35" s="63">
        <v>75</v>
      </c>
      <c r="E35" s="59" t="s">
        <v>59</v>
      </c>
    </row>
    <row r="36" spans="1:5" x14ac:dyDescent="0.25">
      <c r="A36" s="59"/>
      <c r="B36" s="59"/>
      <c r="C36" s="59"/>
      <c r="D36" s="65">
        <f>B34/D35</f>
        <v>0.85250000000000004</v>
      </c>
      <c r="E36" s="59" t="s">
        <v>60</v>
      </c>
    </row>
    <row r="38" spans="1:5" ht="15.75" x14ac:dyDescent="0.25">
      <c r="A38" s="120" t="s">
        <v>221</v>
      </c>
    </row>
  </sheetData>
  <mergeCells count="1">
    <mergeCell ref="I1:J1"/>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4"/>
  <sheetViews>
    <sheetView topLeftCell="A42" zoomScale="85" zoomScaleNormal="85" workbookViewId="0">
      <selection activeCell="M9" sqref="M9"/>
    </sheetView>
  </sheetViews>
  <sheetFormatPr defaultColWidth="9.140625" defaultRowHeight="18.75" x14ac:dyDescent="0.3"/>
  <cols>
    <col min="1" max="1" width="7.28515625" style="57" customWidth="1"/>
    <col min="2" max="2" width="8.28515625" style="57" customWidth="1"/>
    <col min="3" max="3" width="10.28515625" style="57" customWidth="1"/>
    <col min="4" max="4" width="8.2851562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2.2000000000000002</v>
      </c>
      <c r="C2" s="59" t="s">
        <v>34</v>
      </c>
      <c r="D2" s="352" t="s">
        <v>566</v>
      </c>
      <c r="G2" s="57"/>
      <c r="H2" s="57"/>
      <c r="I2" s="57"/>
      <c r="J2" s="57"/>
      <c r="K2" s="57"/>
      <c r="L2" s="57"/>
      <c r="M2" s="57"/>
      <c r="N2" s="57"/>
      <c r="O2" s="57"/>
      <c r="P2" s="57"/>
      <c r="Q2" s="57"/>
      <c r="R2" s="57"/>
      <c r="S2" s="57"/>
      <c r="T2" s="57"/>
      <c r="U2" s="57"/>
      <c r="V2" s="57"/>
      <c r="W2" s="57"/>
      <c r="X2" s="57"/>
      <c r="Y2" s="57"/>
      <c r="Z2" s="57"/>
      <c r="AB2" s="57"/>
      <c r="AC2" s="57"/>
    </row>
    <row r="3" spans="1:29" ht="15.75" x14ac:dyDescent="0.25">
      <c r="A3" s="59"/>
      <c r="B3" s="63" t="s">
        <v>568</v>
      </c>
      <c r="C3" s="59" t="s">
        <v>36</v>
      </c>
      <c r="D3" s="279" t="s">
        <v>594</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645</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30">
        <v>16</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30">
        <v>15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30">
        <v>16</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30">
        <v>14</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30">
        <v>16</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30">
        <v>15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30">
        <v>16</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30"/>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30"/>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30"/>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30"/>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30"/>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30"/>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30"/>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30"/>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30"/>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30"/>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4"/>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4"/>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4"/>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4"/>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4"/>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34"/>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45"/>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108</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15.428571428571429</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16</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0.9642857142857143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140</v>
      </c>
    </row>
    <row r="46" spans="1:29" x14ac:dyDescent="0.3">
      <c r="A46" s="457"/>
      <c r="B46" s="457"/>
      <c r="C46" s="457"/>
      <c r="D46" s="457"/>
      <c r="E46" s="457"/>
      <c r="F46" s="457"/>
      <c r="G46" s="457"/>
      <c r="H46" s="457"/>
      <c r="I46" s="457"/>
      <c r="J46" s="457"/>
    </row>
    <row r="47" spans="1:29" x14ac:dyDescent="0.3">
      <c r="A47" s="122"/>
      <c r="G47" s="57"/>
      <c r="H47" s="57"/>
      <c r="I47" s="57"/>
      <c r="J47" s="57"/>
    </row>
    <row r="48" spans="1:29" ht="72" customHeight="1" x14ac:dyDescent="0.3">
      <c r="A48" s="456"/>
      <c r="B48" s="456"/>
      <c r="C48" s="456"/>
      <c r="D48" s="456"/>
      <c r="E48" s="456"/>
      <c r="F48" s="456"/>
      <c r="G48" s="456"/>
      <c r="H48" s="456"/>
      <c r="I48" s="456"/>
      <c r="J48" s="456"/>
    </row>
    <row r="49" spans="1:29" x14ac:dyDescent="0.3">
      <c r="A49" s="122"/>
      <c r="G49" s="57"/>
      <c r="H49" s="57"/>
      <c r="I49" s="57"/>
      <c r="J49" s="57"/>
    </row>
    <row r="50" spans="1:29" s="127" customFormat="1" ht="57.75"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x14ac:dyDescent="0.3">
      <c r="A51" s="122"/>
      <c r="G51" s="57"/>
      <c r="H51" s="57"/>
      <c r="I51" s="57"/>
      <c r="J51" s="57"/>
    </row>
    <row r="52" spans="1:29" s="127" customFormat="1" ht="44.25" customHeight="1" x14ac:dyDescent="0.3">
      <c r="A52" s="457"/>
      <c r="B52" s="457"/>
      <c r="C52" s="457"/>
      <c r="D52" s="457"/>
      <c r="E52" s="457"/>
      <c r="F52" s="457"/>
      <c r="G52" s="457"/>
      <c r="H52" s="457"/>
      <c r="I52" s="457"/>
      <c r="J52" s="457"/>
      <c r="K52" s="153"/>
      <c r="L52" s="153"/>
      <c r="M52" s="153"/>
      <c r="N52" s="153"/>
      <c r="O52" s="153"/>
      <c r="P52" s="153"/>
      <c r="Q52" s="153"/>
      <c r="R52" s="153"/>
      <c r="S52" s="153"/>
      <c r="T52" s="153"/>
      <c r="U52" s="153"/>
      <c r="V52" s="153"/>
      <c r="W52" s="153"/>
      <c r="X52" s="153"/>
      <c r="Y52" s="153"/>
      <c r="Z52" s="153"/>
      <c r="AB52" s="154"/>
      <c r="AC52" s="155"/>
    </row>
    <row r="53" spans="1:29" x14ac:dyDescent="0.3">
      <c r="A53" s="122"/>
      <c r="G53" s="57"/>
      <c r="H53" s="57"/>
      <c r="I53" s="57"/>
      <c r="J53" s="57"/>
    </row>
    <row r="54" spans="1:29" s="127" customFormat="1" ht="46.5" customHeight="1" x14ac:dyDescent="0.3">
      <c r="A54" s="457"/>
      <c r="B54" s="457"/>
      <c r="C54" s="457"/>
      <c r="D54" s="457"/>
      <c r="E54" s="457"/>
      <c r="F54" s="457"/>
      <c r="G54" s="457"/>
      <c r="H54" s="457"/>
      <c r="I54" s="457"/>
      <c r="J54" s="457"/>
      <c r="K54" s="153"/>
      <c r="L54" s="153"/>
      <c r="M54" s="153"/>
      <c r="N54" s="153"/>
      <c r="O54" s="153"/>
      <c r="P54" s="153"/>
      <c r="Q54" s="153"/>
      <c r="R54" s="153"/>
      <c r="S54" s="153"/>
      <c r="T54" s="153"/>
      <c r="U54" s="153"/>
      <c r="V54" s="153"/>
      <c r="W54" s="153"/>
      <c r="X54" s="153"/>
      <c r="Y54" s="153"/>
      <c r="Z54" s="153"/>
      <c r="AB54" s="154"/>
      <c r="AC54" s="155"/>
    </row>
    <row r="55" spans="1:29" x14ac:dyDescent="0.3">
      <c r="A55" s="122"/>
      <c r="G55" s="57"/>
      <c r="H55" s="57"/>
      <c r="I55" s="57"/>
      <c r="J55" s="57"/>
    </row>
    <row r="56" spans="1:29" x14ac:dyDescent="0.3">
      <c r="A56" s="471"/>
      <c r="B56" s="471"/>
      <c r="C56" s="471"/>
      <c r="D56" s="471"/>
      <c r="E56" s="471"/>
      <c r="F56" s="142"/>
      <c r="G56" s="142"/>
      <c r="H56" s="142"/>
      <c r="I56" s="142"/>
      <c r="J56" s="142"/>
    </row>
    <row r="57" spans="1:29" x14ac:dyDescent="0.3">
      <c r="A57" s="468"/>
      <c r="B57" s="468"/>
      <c r="C57" s="468"/>
      <c r="D57" s="468"/>
      <c r="E57" s="468"/>
      <c r="F57" s="208"/>
      <c r="G57" s="351"/>
      <c r="H57" s="351"/>
      <c r="I57" s="351"/>
      <c r="J57" s="351"/>
    </row>
    <row r="58" spans="1:29" x14ac:dyDescent="0.3">
      <c r="A58" s="351"/>
      <c r="B58" s="351"/>
      <c r="C58" s="351"/>
      <c r="D58" s="351"/>
      <c r="E58" s="351"/>
      <c r="F58" s="208"/>
      <c r="G58" s="208"/>
      <c r="H58" s="208"/>
      <c r="I58" s="208"/>
      <c r="J58" s="208"/>
    </row>
    <row r="59" spans="1:29" x14ac:dyDescent="0.3">
      <c r="A59" s="469"/>
      <c r="B59" s="469"/>
      <c r="C59" s="469"/>
      <c r="D59" s="469"/>
      <c r="E59" s="469"/>
      <c r="F59" s="208"/>
      <c r="G59" s="350"/>
      <c r="H59" s="350"/>
      <c r="I59" s="350"/>
      <c r="J59" s="350"/>
    </row>
    <row r="60" spans="1:29" x14ac:dyDescent="0.3">
      <c r="A60" s="469"/>
      <c r="B60" s="469"/>
      <c r="C60" s="469"/>
      <c r="D60" s="469"/>
      <c r="E60" s="469"/>
      <c r="F60" s="208"/>
      <c r="G60" s="350"/>
      <c r="H60" s="350"/>
      <c r="I60" s="350"/>
      <c r="J60" s="350"/>
    </row>
    <row r="61" spans="1:29" x14ac:dyDescent="0.3">
      <c r="A61" s="469"/>
      <c r="B61" s="469"/>
      <c r="C61" s="469"/>
      <c r="D61" s="469"/>
      <c r="E61" s="469"/>
      <c r="F61" s="208"/>
      <c r="G61" s="350"/>
      <c r="H61" s="350"/>
      <c r="I61" s="350"/>
      <c r="J61" s="350"/>
    </row>
    <row r="62" spans="1:29" x14ac:dyDescent="0.3">
      <c r="A62" s="469"/>
      <c r="B62" s="469"/>
      <c r="C62" s="469"/>
      <c r="D62" s="469"/>
      <c r="E62" s="469"/>
      <c r="F62" s="208"/>
      <c r="G62" s="350"/>
      <c r="H62" s="350"/>
      <c r="I62" s="350"/>
      <c r="J62" s="350"/>
    </row>
    <row r="63" spans="1:29" x14ac:dyDescent="0.3">
      <c r="A63" s="469"/>
      <c r="B63" s="469"/>
      <c r="C63" s="469"/>
      <c r="D63" s="469"/>
      <c r="E63" s="469"/>
      <c r="F63" s="208"/>
      <c r="G63" s="350"/>
      <c r="H63" s="350"/>
      <c r="I63" s="350"/>
      <c r="J63" s="350"/>
    </row>
    <row r="64" spans="1:29" x14ac:dyDescent="0.3">
      <c r="A64" s="469"/>
      <c r="B64" s="469"/>
      <c r="C64" s="469"/>
      <c r="D64" s="469"/>
      <c r="E64" s="469"/>
      <c r="F64" s="208"/>
      <c r="G64" s="350"/>
      <c r="H64" s="350"/>
      <c r="I64" s="350"/>
      <c r="J64" s="350"/>
    </row>
    <row r="65" spans="1:10" x14ac:dyDescent="0.3">
      <c r="A65" s="469"/>
      <c r="B65" s="469"/>
      <c r="C65" s="469"/>
      <c r="D65" s="469"/>
      <c r="E65" s="469"/>
      <c r="F65" s="208"/>
      <c r="G65" s="350"/>
      <c r="H65" s="350"/>
      <c r="I65" s="350"/>
      <c r="J65" s="350"/>
    </row>
    <row r="66" spans="1:10" x14ac:dyDescent="0.3">
      <c r="A66" s="469"/>
      <c r="B66" s="469"/>
      <c r="C66" s="469"/>
      <c r="D66" s="469"/>
      <c r="E66" s="469"/>
      <c r="F66" s="208"/>
      <c r="G66" s="350"/>
      <c r="H66" s="350"/>
      <c r="I66" s="350"/>
      <c r="J66" s="350"/>
    </row>
    <row r="67" spans="1:10" x14ac:dyDescent="0.3">
      <c r="A67" s="469"/>
      <c r="B67" s="469"/>
      <c r="C67" s="469"/>
      <c r="D67" s="469"/>
      <c r="E67" s="469"/>
      <c r="F67" s="208"/>
      <c r="G67" s="350"/>
      <c r="H67" s="350"/>
      <c r="I67" s="350"/>
      <c r="J67" s="350"/>
    </row>
    <row r="68" spans="1:10" x14ac:dyDescent="0.3">
      <c r="A68" s="470"/>
      <c r="B68" s="470"/>
      <c r="C68" s="470"/>
      <c r="D68" s="470"/>
      <c r="E68" s="470"/>
      <c r="F68" s="208"/>
      <c r="G68" s="351"/>
      <c r="H68" s="351"/>
      <c r="I68" s="351"/>
      <c r="J68" s="351"/>
    </row>
    <row r="69" spans="1:10" ht="15" customHeight="1" x14ac:dyDescent="0.3">
      <c r="A69" s="467"/>
      <c r="B69" s="467"/>
      <c r="C69" s="226"/>
      <c r="D69" s="71"/>
      <c r="E69" s="226"/>
      <c r="F69" s="226"/>
      <c r="G69" s="226"/>
      <c r="H69" s="226"/>
      <c r="I69" s="226"/>
      <c r="J69" s="226"/>
    </row>
    <row r="70" spans="1:10" ht="15" customHeight="1" x14ac:dyDescent="0.3">
      <c r="A70" s="198"/>
      <c r="B70" s="71"/>
      <c r="C70" s="71"/>
      <c r="D70" s="71"/>
      <c r="E70" s="71"/>
      <c r="F70" s="71"/>
      <c r="G70" s="71"/>
      <c r="H70" s="71"/>
      <c r="I70" s="71"/>
      <c r="J70" s="71"/>
    </row>
    <row r="71" spans="1:10" ht="15" customHeight="1" x14ac:dyDescent="0.3">
      <c r="A71" s="198"/>
      <c r="B71" s="71"/>
      <c r="C71" s="71"/>
      <c r="D71" s="71"/>
      <c r="E71" s="71"/>
      <c r="F71" s="71"/>
      <c r="G71" s="71"/>
      <c r="H71" s="71"/>
      <c r="I71" s="71"/>
      <c r="J71" s="71"/>
    </row>
    <row r="72" spans="1:10" ht="15" customHeight="1" x14ac:dyDescent="0.3">
      <c r="A72" s="71"/>
      <c r="B72" s="71"/>
      <c r="C72" s="71"/>
      <c r="D72" s="71"/>
      <c r="E72" s="71"/>
      <c r="F72" s="71"/>
      <c r="G72" s="199"/>
      <c r="H72" s="199"/>
      <c r="I72" s="199"/>
      <c r="J72" s="200"/>
    </row>
    <row r="73" spans="1:10" ht="15" customHeight="1" x14ac:dyDescent="0.3">
      <c r="A73" s="71"/>
      <c r="B73" s="71"/>
      <c r="C73" s="71"/>
      <c r="D73" s="71"/>
      <c r="E73" s="71"/>
      <c r="F73" s="71"/>
      <c r="G73" s="199"/>
      <c r="H73" s="199"/>
      <c r="I73" s="199"/>
      <c r="J73" s="200"/>
    </row>
    <row r="74" spans="1:10" ht="15" customHeight="1" x14ac:dyDescent="0.3">
      <c r="A74" s="71"/>
      <c r="B74" s="71"/>
      <c r="C74" s="71"/>
      <c r="D74" s="71"/>
      <c r="E74" s="71"/>
      <c r="F74" s="71"/>
      <c r="G74" s="199"/>
      <c r="H74" s="199"/>
      <c r="I74" s="199"/>
      <c r="J74" s="200"/>
    </row>
  </sheetData>
  <mergeCells count="18">
    <mergeCell ref="A69:B69"/>
    <mergeCell ref="A57:E57"/>
    <mergeCell ref="A59:E59"/>
    <mergeCell ref="A60:E60"/>
    <mergeCell ref="A61:E61"/>
    <mergeCell ref="A62:E62"/>
    <mergeCell ref="A63:E63"/>
    <mergeCell ref="A64:E64"/>
    <mergeCell ref="A65:E65"/>
    <mergeCell ref="A66:E66"/>
    <mergeCell ref="A67:E67"/>
    <mergeCell ref="A68:E68"/>
    <mergeCell ref="A56:E56"/>
    <mergeCell ref="A46:J46"/>
    <mergeCell ref="A48:J48"/>
    <mergeCell ref="A50:J50"/>
    <mergeCell ref="A52:J52"/>
    <mergeCell ref="A54:J54"/>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45858" r:id="rId4">
          <objectPr defaultSize="0" autoPict="0" r:id="rId5">
            <anchor moveWithCells="1">
              <from>
                <xdr:col>0</xdr:col>
                <xdr:colOff>381000</xdr:colOff>
                <xdr:row>45</xdr:row>
                <xdr:rowOff>228600</xdr:rowOff>
              </from>
              <to>
                <xdr:col>11</xdr:col>
                <xdr:colOff>133350</xdr:colOff>
                <xdr:row>61</xdr:row>
                <xdr:rowOff>38100</xdr:rowOff>
              </to>
            </anchor>
          </objectPr>
        </oleObject>
      </mc:Choice>
      <mc:Fallback>
        <oleObject progId="Word.Document.12" shapeId="1145858" r:id="rId4"/>
      </mc:Fallback>
    </mc:AlternateContent>
  </oleObjects>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K41"/>
  <sheetViews>
    <sheetView topLeftCell="A40" workbookViewId="0">
      <selection activeCell="L40" sqref="L40"/>
    </sheetView>
  </sheetViews>
  <sheetFormatPr defaultRowHeight="15" x14ac:dyDescent="0.25"/>
  <sheetData>
    <row r="1" spans="1:11" ht="15.75" x14ac:dyDescent="0.25">
      <c r="A1" s="457" t="s">
        <v>386</v>
      </c>
      <c r="B1" s="457"/>
      <c r="C1" s="457"/>
      <c r="D1" s="457"/>
      <c r="E1" s="457"/>
      <c r="F1" s="457"/>
      <c r="G1" s="457"/>
      <c r="H1" s="457"/>
      <c r="I1" s="457"/>
      <c r="J1" s="57"/>
      <c r="K1" s="57"/>
    </row>
    <row r="2" spans="1:11" ht="15.75" x14ac:dyDescent="0.25">
      <c r="A2" s="122"/>
      <c r="B2" s="57"/>
      <c r="C2" s="57"/>
      <c r="D2" s="57"/>
      <c r="E2" s="57"/>
      <c r="F2" s="57"/>
      <c r="G2" s="57"/>
      <c r="H2" s="57"/>
      <c r="I2" s="57"/>
      <c r="J2" s="57"/>
      <c r="K2" s="57"/>
    </row>
    <row r="3" spans="1:11" ht="106.5" customHeight="1" x14ac:dyDescent="0.25">
      <c r="A3" s="456" t="s">
        <v>387</v>
      </c>
      <c r="B3" s="456"/>
      <c r="C3" s="456"/>
      <c r="D3" s="456"/>
      <c r="E3" s="456"/>
      <c r="F3" s="456"/>
      <c r="G3" s="456"/>
      <c r="H3" s="456"/>
      <c r="I3" s="456"/>
      <c r="J3" s="57"/>
      <c r="K3" s="57"/>
    </row>
    <row r="4" spans="1:11" ht="15.75" x14ac:dyDescent="0.25">
      <c r="A4" s="121"/>
      <c r="B4" s="57"/>
      <c r="C4" s="57"/>
      <c r="D4" s="57"/>
      <c r="E4" s="57"/>
      <c r="F4" s="57"/>
      <c r="G4" s="57"/>
      <c r="H4" s="57"/>
      <c r="I4" s="57"/>
      <c r="J4" s="57"/>
      <c r="K4" s="57"/>
    </row>
    <row r="5" spans="1:11" ht="21" x14ac:dyDescent="0.35">
      <c r="A5" s="61" t="s">
        <v>33</v>
      </c>
      <c r="B5" s="59"/>
      <c r="C5" s="59"/>
      <c r="D5" s="57"/>
      <c r="E5" s="57"/>
      <c r="F5" s="57"/>
      <c r="G5" s="57"/>
      <c r="H5" s="57"/>
      <c r="I5" s="61" t="s">
        <v>65</v>
      </c>
      <c r="J5" s="57"/>
      <c r="K5" s="57"/>
    </row>
    <row r="6" spans="1:11" x14ac:dyDescent="0.25">
      <c r="A6" s="59"/>
      <c r="B6" s="63">
        <v>18.2</v>
      </c>
      <c r="C6" s="59" t="s">
        <v>34</v>
      </c>
      <c r="D6" s="57"/>
      <c r="E6" s="57"/>
      <c r="F6" s="57"/>
      <c r="G6" s="57"/>
      <c r="H6" s="57"/>
      <c r="I6" s="57"/>
      <c r="J6" s="57"/>
      <c r="K6" s="57"/>
    </row>
    <row r="7" spans="1:11" x14ac:dyDescent="0.25">
      <c r="A7" s="59"/>
      <c r="B7" s="63" t="s">
        <v>384</v>
      </c>
      <c r="C7" s="59" t="s">
        <v>36</v>
      </c>
      <c r="D7" s="57"/>
      <c r="E7" s="57"/>
      <c r="F7" s="57"/>
      <c r="G7" s="57"/>
      <c r="H7" s="57"/>
      <c r="I7" s="57"/>
      <c r="J7" s="57"/>
      <c r="K7" s="57"/>
    </row>
    <row r="8" spans="1:11" x14ac:dyDescent="0.25">
      <c r="A8" s="59"/>
      <c r="B8" s="36" t="s">
        <v>37</v>
      </c>
      <c r="C8" s="59"/>
      <c r="D8" s="37" t="s">
        <v>88</v>
      </c>
      <c r="E8" s="64"/>
      <c r="F8" s="64"/>
      <c r="G8" s="64"/>
      <c r="H8" s="64"/>
      <c r="I8" s="64"/>
      <c r="J8" s="64"/>
      <c r="K8" s="57"/>
    </row>
    <row r="9" spans="1:11" ht="32.25" customHeight="1" x14ac:dyDescent="0.25">
      <c r="A9" s="59"/>
      <c r="B9" s="39"/>
      <c r="C9" s="59"/>
      <c r="D9" s="57"/>
      <c r="E9" s="57"/>
      <c r="F9" s="57"/>
      <c r="G9" s="57"/>
      <c r="H9" s="57"/>
      <c r="I9" s="57"/>
      <c r="J9" s="57"/>
      <c r="K9" s="57"/>
    </row>
    <row r="10" spans="1:11" x14ac:dyDescent="0.25">
      <c r="A10" s="59"/>
      <c r="B10" s="59"/>
      <c r="C10" s="59"/>
      <c r="D10" s="57"/>
      <c r="E10" s="57"/>
      <c r="F10" s="37" t="s">
        <v>39</v>
      </c>
      <c r="G10" s="37"/>
      <c r="H10" s="37" t="s">
        <v>139</v>
      </c>
      <c r="I10" s="37"/>
      <c r="J10" s="37"/>
      <c r="K10" s="57"/>
    </row>
    <row r="11" spans="1:11" ht="26.25" x14ac:dyDescent="0.25">
      <c r="A11" s="58" t="s">
        <v>31</v>
      </c>
      <c r="B11" s="58" t="s">
        <v>30</v>
      </c>
      <c r="C11" s="58" t="s">
        <v>32</v>
      </c>
      <c r="D11" s="57"/>
      <c r="E11" s="57"/>
      <c r="F11" s="57"/>
      <c r="G11" s="57"/>
      <c r="H11" s="57"/>
      <c r="I11" s="57"/>
      <c r="J11" s="57"/>
      <c r="K11" s="57"/>
    </row>
    <row r="12" spans="1:11" ht="33.75" customHeight="1" x14ac:dyDescent="0.25">
      <c r="A12" s="59"/>
      <c r="B12" s="60" t="s">
        <v>41</v>
      </c>
      <c r="C12" s="60" t="s">
        <v>23</v>
      </c>
      <c r="D12" s="57"/>
      <c r="E12" s="59" t="s">
        <v>42</v>
      </c>
      <c r="F12" s="59"/>
      <c r="G12" s="57"/>
      <c r="H12" s="57"/>
      <c r="I12" s="57"/>
      <c r="J12" s="57"/>
      <c r="K12" s="57"/>
    </row>
    <row r="13" spans="1:11" ht="32.25" customHeight="1" x14ac:dyDescent="0.25">
      <c r="A13" s="63">
        <v>1</v>
      </c>
      <c r="B13" s="63">
        <v>1</v>
      </c>
      <c r="C13" s="63">
        <f>75+87</f>
        <v>162</v>
      </c>
      <c r="D13" s="57"/>
      <c r="E13" s="59" t="s">
        <v>43</v>
      </c>
      <c r="F13" s="59"/>
      <c r="G13" s="57"/>
      <c r="H13" s="57"/>
      <c r="I13" s="57"/>
      <c r="J13" s="57"/>
      <c r="K13" s="57"/>
    </row>
    <row r="14" spans="1:11" x14ac:dyDescent="0.25">
      <c r="A14" s="63">
        <v>1</v>
      </c>
      <c r="B14" s="63">
        <v>2</v>
      </c>
      <c r="C14" s="63">
        <f>99+89</f>
        <v>188</v>
      </c>
      <c r="D14" s="57"/>
      <c r="E14" s="59" t="s">
        <v>44</v>
      </c>
      <c r="F14" s="59"/>
      <c r="G14" s="57"/>
      <c r="H14" s="57"/>
      <c r="I14" s="57"/>
      <c r="J14" s="57"/>
      <c r="K14" s="57"/>
    </row>
    <row r="15" spans="1:11" x14ac:dyDescent="0.25">
      <c r="A15" s="63">
        <v>1</v>
      </c>
      <c r="B15" s="63">
        <v>3</v>
      </c>
      <c r="C15" s="63">
        <f>87+91</f>
        <v>178</v>
      </c>
      <c r="D15" s="57"/>
      <c r="E15" s="59"/>
      <c r="F15" s="59"/>
      <c r="G15" s="57"/>
      <c r="H15" s="57"/>
      <c r="I15" s="57"/>
      <c r="J15" s="57"/>
      <c r="K15" s="57"/>
    </row>
    <row r="16" spans="1:11" x14ac:dyDescent="0.25">
      <c r="A16" s="63">
        <v>1</v>
      </c>
      <c r="B16" s="63">
        <v>4</v>
      </c>
      <c r="C16" s="63">
        <f>75+98</f>
        <v>173</v>
      </c>
      <c r="D16" s="57"/>
      <c r="E16" s="59" t="s">
        <v>45</v>
      </c>
      <c r="F16" s="59"/>
      <c r="G16" s="57"/>
      <c r="H16" s="57"/>
      <c r="I16" s="57"/>
      <c r="J16" s="57"/>
      <c r="K16" s="57"/>
    </row>
    <row r="17" spans="1:11" x14ac:dyDescent="0.25">
      <c r="A17" s="63">
        <v>1</v>
      </c>
      <c r="B17" s="63">
        <v>5</v>
      </c>
      <c r="C17" s="63">
        <f>90+98</f>
        <v>188</v>
      </c>
      <c r="D17" s="57"/>
      <c r="E17" s="59" t="s">
        <v>46</v>
      </c>
      <c r="F17" s="59"/>
      <c r="G17" s="57"/>
      <c r="H17" s="57"/>
      <c r="I17" s="57"/>
      <c r="J17" s="57"/>
      <c r="K17" s="57"/>
    </row>
    <row r="18" spans="1:11" x14ac:dyDescent="0.25">
      <c r="A18" s="63">
        <v>1</v>
      </c>
      <c r="B18" s="63">
        <v>6</v>
      </c>
      <c r="C18" s="63">
        <f>95+99</f>
        <v>194</v>
      </c>
      <c r="D18" s="57"/>
      <c r="E18" s="59" t="s">
        <v>47</v>
      </c>
      <c r="F18" s="59"/>
      <c r="G18" s="57"/>
      <c r="H18" s="57"/>
      <c r="I18" s="57"/>
      <c r="J18" s="57"/>
      <c r="K18" s="57"/>
    </row>
    <row r="19" spans="1:11" x14ac:dyDescent="0.25">
      <c r="A19" s="63">
        <v>1</v>
      </c>
      <c r="B19" s="63">
        <v>7</v>
      </c>
      <c r="C19" s="63">
        <f>93+76</f>
        <v>169</v>
      </c>
      <c r="D19" s="57"/>
      <c r="E19" s="59" t="s">
        <v>48</v>
      </c>
      <c r="F19" s="59"/>
      <c r="G19" s="57"/>
      <c r="H19" s="57"/>
      <c r="I19" s="57"/>
      <c r="J19" s="57"/>
      <c r="K19" s="57"/>
    </row>
    <row r="20" spans="1:11" x14ac:dyDescent="0.25">
      <c r="A20" s="63">
        <v>1</v>
      </c>
      <c r="B20" s="63">
        <v>8</v>
      </c>
      <c r="C20" s="63">
        <f>78+94</f>
        <v>172</v>
      </c>
      <c r="D20" s="57"/>
      <c r="E20" s="59" t="s">
        <v>49</v>
      </c>
      <c r="F20" s="59"/>
      <c r="G20" s="57"/>
      <c r="H20" s="57"/>
      <c r="I20" s="57"/>
      <c r="J20" s="57"/>
      <c r="K20" s="57"/>
    </row>
    <row r="21" spans="1:11" x14ac:dyDescent="0.25">
      <c r="A21" s="63">
        <v>1</v>
      </c>
      <c r="B21" s="63">
        <v>9</v>
      </c>
      <c r="C21" s="63">
        <v>92</v>
      </c>
      <c r="D21" s="57"/>
      <c r="E21" s="59" t="s">
        <v>50</v>
      </c>
      <c r="F21" s="59"/>
      <c r="G21" s="57"/>
      <c r="H21" s="57"/>
      <c r="I21" s="57"/>
      <c r="J21" s="57"/>
      <c r="K21" s="57"/>
    </row>
    <row r="22" spans="1:11" x14ac:dyDescent="0.25">
      <c r="A22" s="63">
        <v>1</v>
      </c>
      <c r="B22" s="63">
        <v>10</v>
      </c>
      <c r="C22" s="63">
        <v>99</v>
      </c>
      <c r="D22" s="57"/>
      <c r="E22" s="59" t="s">
        <v>51</v>
      </c>
      <c r="F22" s="59"/>
      <c r="G22" s="57"/>
      <c r="H22" s="57"/>
      <c r="I22" s="57"/>
      <c r="J22" s="57"/>
      <c r="K22" s="57"/>
    </row>
    <row r="23" spans="1:11" x14ac:dyDescent="0.25">
      <c r="A23" s="63">
        <v>1</v>
      </c>
      <c r="B23" s="63">
        <v>11</v>
      </c>
      <c r="C23" s="63">
        <v>78</v>
      </c>
      <c r="D23" s="57"/>
      <c r="E23" s="59" t="s">
        <v>52</v>
      </c>
      <c r="F23" s="57"/>
      <c r="G23" s="57"/>
      <c r="H23" s="57"/>
      <c r="I23" s="57"/>
      <c r="J23" s="57"/>
      <c r="K23" s="57"/>
    </row>
    <row r="24" spans="1:11" x14ac:dyDescent="0.25">
      <c r="A24" s="63"/>
      <c r="B24" s="63"/>
      <c r="C24" s="63"/>
      <c r="D24" s="57"/>
      <c r="E24" s="59" t="s">
        <v>53</v>
      </c>
      <c r="F24" s="57"/>
      <c r="G24" s="57"/>
      <c r="H24" s="57"/>
      <c r="I24" s="57"/>
      <c r="J24" s="57"/>
      <c r="K24" s="57"/>
    </row>
    <row r="25" spans="1:11" x14ac:dyDescent="0.25">
      <c r="A25" s="63"/>
      <c r="B25" s="63"/>
      <c r="C25" s="63"/>
      <c r="D25" s="57"/>
      <c r="E25" s="59" t="s">
        <v>385</v>
      </c>
      <c r="F25" s="57"/>
      <c r="G25" s="57"/>
      <c r="H25" s="57"/>
      <c r="I25" s="57"/>
      <c r="J25" s="57"/>
      <c r="K25" s="57"/>
    </row>
    <row r="26" spans="1:11" x14ac:dyDescent="0.25">
      <c r="A26" s="63"/>
      <c r="B26" s="63"/>
      <c r="C26" s="63"/>
      <c r="D26" s="57"/>
      <c r="E26" s="59"/>
      <c r="F26" s="57"/>
      <c r="G26" s="57"/>
      <c r="H26" s="57"/>
      <c r="I26" s="57"/>
      <c r="J26" s="57"/>
      <c r="K26" s="57"/>
    </row>
    <row r="27" spans="1:11" x14ac:dyDescent="0.25">
      <c r="A27" s="56"/>
      <c r="B27" s="56"/>
      <c r="C27" s="56"/>
      <c r="D27" s="57"/>
      <c r="E27" s="57"/>
      <c r="F27" s="57"/>
      <c r="G27" s="57"/>
      <c r="H27" s="57"/>
      <c r="I27" s="57"/>
      <c r="J27" s="57"/>
      <c r="K27" s="57"/>
    </row>
    <row r="28" spans="1:11" x14ac:dyDescent="0.25">
      <c r="A28" s="56"/>
      <c r="B28" s="56"/>
      <c r="C28" s="56"/>
      <c r="D28" s="57"/>
      <c r="E28" s="57"/>
      <c r="F28" s="57"/>
      <c r="G28" s="57"/>
      <c r="H28" s="57"/>
      <c r="I28" s="57"/>
      <c r="J28" s="57"/>
      <c r="K28" s="57"/>
    </row>
    <row r="29" spans="1:11" x14ac:dyDescent="0.25">
      <c r="A29" s="56"/>
      <c r="B29" s="56"/>
      <c r="C29" s="56"/>
      <c r="D29" s="57"/>
      <c r="E29" s="188" t="s">
        <v>417</v>
      </c>
      <c r="F29" s="57"/>
      <c r="G29" s="57"/>
      <c r="H29" s="57"/>
      <c r="I29" s="57"/>
      <c r="J29" s="57"/>
      <c r="K29" s="57"/>
    </row>
    <row r="30" spans="1:11" ht="15.75" x14ac:dyDescent="0.25">
      <c r="A30" s="56"/>
      <c r="B30" s="56"/>
      <c r="C30" s="56"/>
      <c r="D30" s="57"/>
      <c r="E30" s="42"/>
      <c r="F30" s="57"/>
      <c r="G30" s="57"/>
      <c r="H30" s="57"/>
      <c r="I30" s="57"/>
      <c r="J30" s="57"/>
      <c r="K30" s="57"/>
    </row>
    <row r="31" spans="1:11" ht="15.75" x14ac:dyDescent="0.25">
      <c r="A31" s="56"/>
      <c r="B31" s="56"/>
      <c r="C31" s="56"/>
      <c r="D31" s="57"/>
      <c r="E31" s="42"/>
      <c r="F31" s="57"/>
      <c r="G31" s="57"/>
      <c r="H31" s="57"/>
      <c r="I31" s="57"/>
      <c r="J31" s="57"/>
      <c r="K31" s="57"/>
    </row>
    <row r="32" spans="1:11" ht="15.75" x14ac:dyDescent="0.25">
      <c r="A32" s="56"/>
      <c r="B32" s="56"/>
      <c r="C32" s="56"/>
      <c r="D32" s="57"/>
      <c r="E32" s="42"/>
      <c r="F32" s="57"/>
      <c r="G32" s="57"/>
      <c r="H32" s="57"/>
      <c r="I32" s="57"/>
      <c r="J32" s="57"/>
      <c r="K32" s="57"/>
    </row>
    <row r="33" spans="1:11" ht="15.75" x14ac:dyDescent="0.25">
      <c r="A33" s="56"/>
      <c r="B33" s="56"/>
      <c r="C33" s="56"/>
      <c r="D33" s="57"/>
      <c r="E33" s="42"/>
      <c r="F33" s="57"/>
      <c r="G33" s="57"/>
      <c r="H33" s="57"/>
      <c r="I33" s="57"/>
      <c r="J33" s="57"/>
      <c r="K33" s="57"/>
    </row>
    <row r="34" spans="1:11" ht="15.75" x14ac:dyDescent="0.25">
      <c r="A34" s="56"/>
      <c r="B34" s="56"/>
      <c r="C34" s="56"/>
      <c r="D34" s="57"/>
      <c r="E34" s="42"/>
      <c r="F34" s="57"/>
      <c r="G34" s="57"/>
      <c r="H34" s="57"/>
      <c r="I34" s="57"/>
      <c r="J34" s="57"/>
      <c r="K34" s="57"/>
    </row>
    <row r="35" spans="1:11" x14ac:dyDescent="0.25">
      <c r="A35" s="56"/>
      <c r="B35" s="56"/>
      <c r="C35" s="56"/>
      <c r="D35" s="57"/>
      <c r="E35" s="57"/>
      <c r="F35" s="57"/>
      <c r="G35" s="57"/>
      <c r="H35" s="57"/>
      <c r="I35" s="57"/>
      <c r="J35" s="57"/>
      <c r="K35" s="57"/>
    </row>
    <row r="36" spans="1:11" x14ac:dyDescent="0.25">
      <c r="A36" s="59"/>
      <c r="B36" s="59"/>
      <c r="C36" s="46">
        <f>SUM(C13:C35)/1.68</f>
        <v>1007.7380952380953</v>
      </c>
      <c r="D36" s="59" t="s">
        <v>56</v>
      </c>
      <c r="E36" s="57"/>
      <c r="F36" s="57"/>
      <c r="G36" s="57"/>
      <c r="H36" s="57"/>
      <c r="I36" s="57"/>
      <c r="J36" s="57"/>
      <c r="K36" s="57"/>
    </row>
    <row r="37" spans="1:11" x14ac:dyDescent="0.25">
      <c r="A37" s="62">
        <f>SUM(A13:A35)</f>
        <v>11</v>
      </c>
      <c r="B37" s="59" t="s">
        <v>57</v>
      </c>
      <c r="C37" s="59"/>
      <c r="D37" s="57"/>
      <c r="E37" s="57"/>
      <c r="F37" s="57"/>
      <c r="G37" s="57"/>
      <c r="H37" s="57"/>
      <c r="I37" s="57"/>
      <c r="J37" s="57"/>
      <c r="K37" s="57"/>
    </row>
    <row r="38" spans="1:11" x14ac:dyDescent="0.25">
      <c r="A38" s="59"/>
      <c r="B38" s="62">
        <f>C36/A37</f>
        <v>91.612554112554122</v>
      </c>
      <c r="C38" s="59" t="s">
        <v>58</v>
      </c>
      <c r="D38" s="57"/>
      <c r="E38" s="57"/>
      <c r="F38" s="57"/>
      <c r="G38" s="57"/>
      <c r="H38" s="57"/>
      <c r="I38" s="57"/>
      <c r="J38" s="57"/>
      <c r="K38" s="57"/>
    </row>
    <row r="39" spans="1:11" x14ac:dyDescent="0.25">
      <c r="A39" s="59"/>
      <c r="B39" s="59"/>
      <c r="C39" s="59"/>
      <c r="D39" s="63">
        <v>100</v>
      </c>
      <c r="E39" s="59" t="s">
        <v>59</v>
      </c>
      <c r="F39" s="57"/>
      <c r="G39" s="57"/>
      <c r="H39" s="57"/>
      <c r="I39" s="57"/>
      <c r="J39" s="57"/>
      <c r="K39" s="57"/>
    </row>
    <row r="40" spans="1:11" x14ac:dyDescent="0.25">
      <c r="A40" s="59"/>
      <c r="B40" s="59"/>
      <c r="C40" s="59"/>
      <c r="D40" s="65">
        <f>B38/D39</f>
        <v>0.91612554112554123</v>
      </c>
      <c r="E40" s="59" t="s">
        <v>60</v>
      </c>
      <c r="F40" s="57"/>
      <c r="G40" s="57"/>
      <c r="H40" s="57"/>
      <c r="I40" s="57"/>
      <c r="J40" s="57"/>
      <c r="K40" s="57"/>
    </row>
    <row r="41" spans="1:11" x14ac:dyDescent="0.25">
      <c r="A41" s="57"/>
      <c r="B41" s="57"/>
      <c r="C41" s="57"/>
      <c r="D41" s="57"/>
      <c r="E41" s="57"/>
      <c r="F41" s="57"/>
      <c r="G41" s="57"/>
      <c r="H41" s="57"/>
      <c r="I41" s="57"/>
      <c r="J41" s="57"/>
      <c r="K41" s="57"/>
    </row>
  </sheetData>
  <mergeCells count="2">
    <mergeCell ref="A1:I1"/>
    <mergeCell ref="A3:I3"/>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30049" r:id="rId4">
          <objectPr defaultSize="0" r:id="rId5">
            <anchor moveWithCells="1">
              <from>
                <xdr:col>0</xdr:col>
                <xdr:colOff>247650</xdr:colOff>
                <xdr:row>43</xdr:row>
                <xdr:rowOff>123825</xdr:rowOff>
              </from>
              <to>
                <xdr:col>9</xdr:col>
                <xdr:colOff>390525</xdr:colOff>
                <xdr:row>60</xdr:row>
                <xdr:rowOff>66675</xdr:rowOff>
              </to>
            </anchor>
          </objectPr>
        </oleObject>
      </mc:Choice>
      <mc:Fallback>
        <oleObject progId="Word.Document.12" shapeId="130049" r:id="rId4"/>
      </mc:Fallback>
    </mc:AlternateContent>
  </oleObjects>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topLeftCell="A34" zoomScaleNormal="100" workbookViewId="0">
      <selection activeCell="O45" sqref="O45"/>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497" t="s">
        <v>65</v>
      </c>
      <c r="J1" s="497"/>
    </row>
    <row r="2" spans="1:10" x14ac:dyDescent="0.25">
      <c r="A2" s="59"/>
      <c r="B2" s="63">
        <v>19.100000000000001</v>
      </c>
      <c r="C2" s="59" t="s">
        <v>34</v>
      </c>
      <c r="D2" s="398" t="s">
        <v>448</v>
      </c>
      <c r="E2" s="59"/>
    </row>
    <row r="3" spans="1:10" x14ac:dyDescent="0.25">
      <c r="A3" s="59"/>
      <c r="B3" s="63" t="s">
        <v>597</v>
      </c>
      <c r="C3" s="59" t="s">
        <v>36</v>
      </c>
      <c r="D3" s="398" t="s">
        <v>594</v>
      </c>
    </row>
    <row r="4" spans="1:10" x14ac:dyDescent="0.25">
      <c r="A4" s="59"/>
      <c r="B4" s="36" t="s">
        <v>37</v>
      </c>
      <c r="C4" s="59"/>
      <c r="D4" s="37" t="s">
        <v>598</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133">
        <v>186</v>
      </c>
      <c r="E9" s="59" t="s">
        <v>42</v>
      </c>
      <c r="F9" s="59"/>
    </row>
    <row r="10" spans="1:10" x14ac:dyDescent="0.25">
      <c r="A10" s="63">
        <v>1</v>
      </c>
      <c r="B10" s="63"/>
      <c r="C10" s="133">
        <v>177</v>
      </c>
      <c r="E10" s="59" t="s">
        <v>43</v>
      </c>
      <c r="F10" s="59"/>
    </row>
    <row r="11" spans="1:10" x14ac:dyDescent="0.25">
      <c r="A11" s="63">
        <v>1</v>
      </c>
      <c r="B11" s="63"/>
      <c r="C11" s="133">
        <v>174</v>
      </c>
      <c r="E11" s="59" t="s">
        <v>44</v>
      </c>
      <c r="F11" s="59"/>
    </row>
    <row r="12" spans="1:10" x14ac:dyDescent="0.25">
      <c r="A12" s="63">
        <v>1</v>
      </c>
      <c r="B12" s="63"/>
      <c r="C12" s="133">
        <v>181</v>
      </c>
      <c r="E12" s="59" t="s">
        <v>45</v>
      </c>
      <c r="F12" s="59"/>
    </row>
    <row r="13" spans="1:10" x14ac:dyDescent="0.25">
      <c r="A13" s="63">
        <v>1</v>
      </c>
      <c r="B13" s="63"/>
      <c r="C13" s="133">
        <v>179</v>
      </c>
      <c r="E13" s="59" t="s">
        <v>46</v>
      </c>
    </row>
    <row r="14" spans="1:10" x14ac:dyDescent="0.25">
      <c r="A14" s="63">
        <v>1</v>
      </c>
      <c r="B14" s="63"/>
      <c r="C14" s="133">
        <v>192</v>
      </c>
      <c r="E14" s="59" t="s">
        <v>47</v>
      </c>
    </row>
    <row r="15" spans="1:10" x14ac:dyDescent="0.25">
      <c r="A15" s="63">
        <v>1</v>
      </c>
      <c r="B15" s="63"/>
      <c r="C15" s="133">
        <v>168</v>
      </c>
      <c r="E15" s="59" t="s">
        <v>48</v>
      </c>
    </row>
    <row r="16" spans="1:10" x14ac:dyDescent="0.25">
      <c r="A16" s="63">
        <v>1</v>
      </c>
      <c r="B16" s="63"/>
      <c r="C16" s="133">
        <v>172</v>
      </c>
      <c r="E16" s="59" t="s">
        <v>49</v>
      </c>
    </row>
    <row r="17" spans="1:6" x14ac:dyDescent="0.25">
      <c r="A17" s="63">
        <v>1</v>
      </c>
      <c r="B17" s="63"/>
      <c r="C17" s="133">
        <v>179</v>
      </c>
      <c r="E17" s="59" t="s">
        <v>50</v>
      </c>
      <c r="F17" s="59"/>
    </row>
    <row r="18" spans="1:6" x14ac:dyDescent="0.25">
      <c r="A18" s="63">
        <v>1</v>
      </c>
      <c r="B18" s="63"/>
      <c r="C18" s="63">
        <v>163</v>
      </c>
      <c r="E18" s="59" t="s">
        <v>51</v>
      </c>
      <c r="F18" s="59"/>
    </row>
    <row r="19" spans="1:6" x14ac:dyDescent="0.25">
      <c r="A19" s="63">
        <v>1</v>
      </c>
      <c r="B19" s="63"/>
      <c r="C19" s="63">
        <v>147</v>
      </c>
      <c r="E19" s="59" t="s">
        <v>52</v>
      </c>
      <c r="F19" s="59"/>
    </row>
    <row r="20" spans="1:6" x14ac:dyDescent="0.25">
      <c r="A20" s="63">
        <v>1</v>
      </c>
      <c r="B20" s="63"/>
      <c r="C20" s="63">
        <v>159</v>
      </c>
      <c r="E20" s="59" t="s">
        <v>53</v>
      </c>
      <c r="F20" s="59"/>
    </row>
    <row r="21" spans="1:6" x14ac:dyDescent="0.25">
      <c r="A21" s="63">
        <v>1</v>
      </c>
      <c r="B21" s="63"/>
      <c r="C21" s="63">
        <v>138</v>
      </c>
      <c r="E21" s="59" t="s">
        <v>411</v>
      </c>
    </row>
    <row r="22" spans="1:6" x14ac:dyDescent="0.25">
      <c r="A22" s="63">
        <v>1</v>
      </c>
      <c r="B22" s="63"/>
      <c r="C22" s="63">
        <v>195</v>
      </c>
    </row>
    <row r="23" spans="1:6" x14ac:dyDescent="0.25">
      <c r="A23" s="63"/>
      <c r="B23" s="63"/>
      <c r="C23" s="30"/>
    </row>
    <row r="24" spans="1:6" x14ac:dyDescent="0.25">
      <c r="A24" s="63"/>
      <c r="B24" s="63"/>
      <c r="C24" s="30"/>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2410</v>
      </c>
      <c r="D32" s="59" t="s">
        <v>56</v>
      </c>
    </row>
    <row r="33" spans="1:5" x14ac:dyDescent="0.25">
      <c r="A33" s="62">
        <f>SUM(A9:A29)</f>
        <v>14</v>
      </c>
      <c r="B33" s="59" t="s">
        <v>57</v>
      </c>
      <c r="C33" s="59"/>
    </row>
    <row r="34" spans="1:5" x14ac:dyDescent="0.25">
      <c r="A34" s="59"/>
      <c r="B34" s="62">
        <f>C32/A33</f>
        <v>172.14285714285714</v>
      </c>
      <c r="C34" s="59" t="s">
        <v>58</v>
      </c>
    </row>
    <row r="35" spans="1:5" x14ac:dyDescent="0.25">
      <c r="A35" s="59"/>
      <c r="B35" s="59"/>
      <c r="C35" s="59"/>
      <c r="D35" s="63">
        <v>200</v>
      </c>
      <c r="E35" s="59" t="s">
        <v>59</v>
      </c>
    </row>
    <row r="36" spans="1:5" x14ac:dyDescent="0.25">
      <c r="A36" s="59"/>
      <c r="B36" s="59"/>
      <c r="C36" s="59"/>
      <c r="D36" s="65">
        <f>B34/D35</f>
        <v>0.86071428571428565</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58881" r:id="rId4">
          <objectPr defaultSize="0" r:id="rId5">
            <anchor moveWithCells="1">
              <from>
                <xdr:col>0</xdr:col>
                <xdr:colOff>180975</xdr:colOff>
                <xdr:row>39</xdr:row>
                <xdr:rowOff>0</xdr:rowOff>
              </from>
              <to>
                <xdr:col>9</xdr:col>
                <xdr:colOff>561975</xdr:colOff>
                <xdr:row>47</xdr:row>
                <xdr:rowOff>57150</xdr:rowOff>
              </to>
            </anchor>
          </objectPr>
        </oleObject>
      </mc:Choice>
      <mc:Fallback>
        <oleObject progId="Word.Document.12" shapeId="1658881" r:id="rId4"/>
      </mc:Fallback>
    </mc:AlternateContent>
  </oleObjects>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topLeftCell="A34" zoomScaleNormal="100" workbookViewId="0">
      <selection activeCell="M44" sqref="M44"/>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497" t="s">
        <v>65</v>
      </c>
      <c r="J1" s="497"/>
    </row>
    <row r="2" spans="1:10" x14ac:dyDescent="0.25">
      <c r="A2" s="59"/>
      <c r="B2" s="63">
        <v>19.100000000000001</v>
      </c>
      <c r="C2" s="59" t="s">
        <v>34</v>
      </c>
      <c r="D2" s="352" t="s">
        <v>448</v>
      </c>
      <c r="E2" s="59"/>
    </row>
    <row r="3" spans="1:10" x14ac:dyDescent="0.25">
      <c r="A3" s="59"/>
      <c r="B3" s="63" t="s">
        <v>597</v>
      </c>
      <c r="C3" s="59" t="s">
        <v>36</v>
      </c>
      <c r="D3" s="352" t="s">
        <v>594</v>
      </c>
    </row>
    <row r="4" spans="1:10" x14ac:dyDescent="0.25">
      <c r="A4" s="59"/>
      <c r="B4" s="36" t="s">
        <v>37</v>
      </c>
      <c r="C4" s="59"/>
      <c r="D4" s="37" t="s">
        <v>598</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133">
        <v>186</v>
      </c>
      <c r="E9" s="59" t="s">
        <v>42</v>
      </c>
      <c r="F9" s="59"/>
    </row>
    <row r="10" spans="1:10" x14ac:dyDescent="0.25">
      <c r="A10" s="63">
        <v>1</v>
      </c>
      <c r="B10" s="63"/>
      <c r="C10" s="133">
        <v>177</v>
      </c>
      <c r="E10" s="59" t="s">
        <v>43</v>
      </c>
      <c r="F10" s="59"/>
    </row>
    <row r="11" spans="1:10" x14ac:dyDescent="0.25">
      <c r="A11" s="63">
        <v>1</v>
      </c>
      <c r="B11" s="63"/>
      <c r="C11" s="133">
        <v>174</v>
      </c>
      <c r="E11" s="59" t="s">
        <v>44</v>
      </c>
      <c r="F11" s="59"/>
    </row>
    <row r="12" spans="1:10" x14ac:dyDescent="0.25">
      <c r="A12" s="63">
        <v>1</v>
      </c>
      <c r="B12" s="63"/>
      <c r="C12" s="133">
        <v>181</v>
      </c>
      <c r="E12" s="59" t="s">
        <v>45</v>
      </c>
      <c r="F12" s="59"/>
    </row>
    <row r="13" spans="1:10" x14ac:dyDescent="0.25">
      <c r="A13" s="63">
        <v>1</v>
      </c>
      <c r="B13" s="63"/>
      <c r="C13" s="133">
        <v>179</v>
      </c>
      <c r="E13" s="59" t="s">
        <v>46</v>
      </c>
    </row>
    <row r="14" spans="1:10" x14ac:dyDescent="0.25">
      <c r="A14" s="63">
        <v>1</v>
      </c>
      <c r="B14" s="63"/>
      <c r="C14" s="133">
        <v>192</v>
      </c>
      <c r="E14" s="59" t="s">
        <v>47</v>
      </c>
    </row>
    <row r="15" spans="1:10" x14ac:dyDescent="0.25">
      <c r="A15" s="63">
        <v>1</v>
      </c>
      <c r="B15" s="63"/>
      <c r="C15" s="133">
        <v>168</v>
      </c>
      <c r="E15" s="59" t="s">
        <v>48</v>
      </c>
    </row>
    <row r="16" spans="1:10" x14ac:dyDescent="0.25">
      <c r="A16" s="63">
        <v>1</v>
      </c>
      <c r="B16" s="63"/>
      <c r="C16" s="133">
        <v>172</v>
      </c>
      <c r="E16" s="59" t="s">
        <v>49</v>
      </c>
    </row>
    <row r="17" spans="1:6" x14ac:dyDescent="0.25">
      <c r="A17" s="63">
        <v>1</v>
      </c>
      <c r="B17" s="63"/>
      <c r="C17" s="133">
        <v>179</v>
      </c>
      <c r="E17" s="59" t="s">
        <v>50</v>
      </c>
      <c r="F17" s="59"/>
    </row>
    <row r="18" spans="1:6" x14ac:dyDescent="0.25">
      <c r="A18" s="63">
        <v>1</v>
      </c>
      <c r="B18" s="63"/>
      <c r="C18" s="63">
        <v>163</v>
      </c>
      <c r="E18" s="59" t="s">
        <v>51</v>
      </c>
      <c r="F18" s="59"/>
    </row>
    <row r="19" spans="1:6" x14ac:dyDescent="0.25">
      <c r="A19" s="63">
        <v>1</v>
      </c>
      <c r="B19" s="63"/>
      <c r="C19" s="63">
        <v>147</v>
      </c>
      <c r="E19" s="59" t="s">
        <v>52</v>
      </c>
      <c r="F19" s="59"/>
    </row>
    <row r="20" spans="1:6" x14ac:dyDescent="0.25">
      <c r="A20" s="63">
        <v>1</v>
      </c>
      <c r="B20" s="63"/>
      <c r="C20" s="63">
        <v>159</v>
      </c>
      <c r="E20" s="59" t="s">
        <v>53</v>
      </c>
      <c r="F20" s="59"/>
    </row>
    <row r="21" spans="1:6" x14ac:dyDescent="0.25">
      <c r="A21" s="63">
        <v>1</v>
      </c>
      <c r="B21" s="63"/>
      <c r="C21" s="63">
        <v>138</v>
      </c>
      <c r="E21" s="59" t="s">
        <v>411</v>
      </c>
    </row>
    <row r="22" spans="1:6" x14ac:dyDescent="0.25">
      <c r="A22" s="63">
        <v>1</v>
      </c>
      <c r="B22" s="63"/>
      <c r="C22" s="63">
        <v>195</v>
      </c>
    </row>
    <row r="23" spans="1:6" x14ac:dyDescent="0.25">
      <c r="A23" s="63"/>
      <c r="B23" s="63"/>
      <c r="C23" s="30"/>
    </row>
    <row r="24" spans="1:6" x14ac:dyDescent="0.25">
      <c r="A24" s="63"/>
      <c r="B24" s="63"/>
      <c r="C24" s="30"/>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2410</v>
      </c>
      <c r="D32" s="59" t="s">
        <v>56</v>
      </c>
    </row>
    <row r="33" spans="1:5" x14ac:dyDescent="0.25">
      <c r="A33" s="62">
        <f>SUM(A9:A29)</f>
        <v>14</v>
      </c>
      <c r="B33" s="59" t="s">
        <v>57</v>
      </c>
      <c r="C33" s="59"/>
    </row>
    <row r="34" spans="1:5" x14ac:dyDescent="0.25">
      <c r="A34" s="59"/>
      <c r="B34" s="62">
        <f>C32/A33</f>
        <v>172.14285714285714</v>
      </c>
      <c r="C34" s="59" t="s">
        <v>58</v>
      </c>
    </row>
    <row r="35" spans="1:5" x14ac:dyDescent="0.25">
      <c r="A35" s="59"/>
      <c r="B35" s="59"/>
      <c r="C35" s="59"/>
      <c r="D35" s="63">
        <v>200</v>
      </c>
      <c r="E35" s="59" t="s">
        <v>59</v>
      </c>
    </row>
    <row r="36" spans="1:5" x14ac:dyDescent="0.25">
      <c r="A36" s="59"/>
      <c r="B36" s="59"/>
      <c r="C36" s="59"/>
      <c r="D36" s="65">
        <f>B34/D35</f>
        <v>0.86071428571428565</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75555" r:id="rId4">
          <objectPr defaultSize="0" r:id="rId5">
            <anchor moveWithCells="1">
              <from>
                <xdr:col>0</xdr:col>
                <xdr:colOff>180975</xdr:colOff>
                <xdr:row>39</xdr:row>
                <xdr:rowOff>0</xdr:rowOff>
              </from>
              <to>
                <xdr:col>9</xdr:col>
                <xdr:colOff>561975</xdr:colOff>
                <xdr:row>47</xdr:row>
                <xdr:rowOff>57150</xdr:rowOff>
              </to>
            </anchor>
          </objectPr>
        </oleObject>
      </mc:Choice>
      <mc:Fallback>
        <oleObject progId="Word.Document.12" shapeId="1175555" r:id="rId4"/>
      </mc:Fallback>
    </mc:AlternateContent>
  </oleObjects>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topLeftCell="A40" workbookViewId="0">
      <selection activeCell="L45" sqref="L45"/>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497" t="s">
        <v>65</v>
      </c>
      <c r="J1" s="497"/>
    </row>
    <row r="2" spans="1:10" x14ac:dyDescent="0.25">
      <c r="A2" s="59"/>
      <c r="B2" s="63">
        <v>19.100000000000001</v>
      </c>
      <c r="C2" s="59" t="s">
        <v>34</v>
      </c>
      <c r="D2" s="319" t="s">
        <v>643</v>
      </c>
      <c r="E2" s="59"/>
    </row>
    <row r="3" spans="1:10" x14ac:dyDescent="0.25">
      <c r="A3" s="59"/>
      <c r="B3" s="63" t="s">
        <v>183</v>
      </c>
      <c r="C3" s="59" t="s">
        <v>36</v>
      </c>
      <c r="D3" s="319" t="s">
        <v>567</v>
      </c>
    </row>
    <row r="4" spans="1:10" x14ac:dyDescent="0.25">
      <c r="A4" s="59"/>
      <c r="B4" s="36" t="s">
        <v>37</v>
      </c>
      <c r="C4" s="59"/>
      <c r="D4" s="37" t="s">
        <v>184</v>
      </c>
      <c r="E4" s="64"/>
      <c r="F4" s="64"/>
      <c r="G4" s="64"/>
      <c r="H4" s="64"/>
      <c r="I4" s="64"/>
      <c r="J4" s="64"/>
    </row>
    <row r="5" spans="1:10" x14ac:dyDescent="0.25">
      <c r="A5" s="59"/>
      <c r="B5" s="39"/>
      <c r="C5" s="59"/>
    </row>
    <row r="6" spans="1:10" x14ac:dyDescent="0.25">
      <c r="A6" s="59"/>
      <c r="B6" s="59"/>
      <c r="C6" s="59"/>
      <c r="F6" s="37" t="s">
        <v>39</v>
      </c>
      <c r="G6" s="37"/>
      <c r="H6" s="37" t="s">
        <v>522</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133">
        <v>45</v>
      </c>
      <c r="E9" s="59" t="s">
        <v>42</v>
      </c>
      <c r="F9" s="59"/>
    </row>
    <row r="10" spans="1:10" x14ac:dyDescent="0.25">
      <c r="A10" s="63">
        <v>1</v>
      </c>
      <c r="B10" s="63"/>
      <c r="C10" s="133">
        <v>40</v>
      </c>
      <c r="E10" s="59" t="s">
        <v>43</v>
      </c>
      <c r="F10" s="59"/>
    </row>
    <row r="11" spans="1:10" x14ac:dyDescent="0.25">
      <c r="A11" s="63">
        <v>1</v>
      </c>
      <c r="B11" s="63"/>
      <c r="C11" s="133">
        <v>37.5</v>
      </c>
      <c r="E11" s="59" t="s">
        <v>44</v>
      </c>
      <c r="F11" s="59"/>
    </row>
    <row r="12" spans="1:10" x14ac:dyDescent="0.25">
      <c r="A12" s="63">
        <v>1</v>
      </c>
      <c r="B12" s="63"/>
      <c r="C12" s="133">
        <v>45</v>
      </c>
      <c r="E12" s="59" t="s">
        <v>45</v>
      </c>
      <c r="F12" s="59"/>
    </row>
    <row r="13" spans="1:10" x14ac:dyDescent="0.25">
      <c r="A13" s="63">
        <v>1</v>
      </c>
      <c r="B13" s="63"/>
      <c r="C13" s="133">
        <v>47.5</v>
      </c>
      <c r="E13" s="59" t="s">
        <v>46</v>
      </c>
    </row>
    <row r="14" spans="1:10" x14ac:dyDescent="0.25">
      <c r="A14" s="63">
        <v>1</v>
      </c>
      <c r="B14" s="63"/>
      <c r="C14" s="133">
        <v>42.5</v>
      </c>
      <c r="E14" s="59" t="s">
        <v>47</v>
      </c>
    </row>
    <row r="15" spans="1:10" x14ac:dyDescent="0.25">
      <c r="A15" s="63">
        <v>1</v>
      </c>
      <c r="B15" s="63"/>
      <c r="C15" s="133">
        <v>45</v>
      </c>
      <c r="E15" s="59" t="s">
        <v>48</v>
      </c>
    </row>
    <row r="16" spans="1:10" x14ac:dyDescent="0.25">
      <c r="A16" s="63">
        <v>1</v>
      </c>
      <c r="B16" s="63"/>
      <c r="C16" s="133">
        <v>45</v>
      </c>
      <c r="E16" s="59" t="s">
        <v>49</v>
      </c>
    </row>
    <row r="17" spans="1:6" x14ac:dyDescent="0.25">
      <c r="A17" s="63">
        <v>1</v>
      </c>
      <c r="B17" s="63"/>
      <c r="C17" s="133">
        <v>45</v>
      </c>
      <c r="E17" s="59" t="s">
        <v>50</v>
      </c>
      <c r="F17" s="59"/>
    </row>
    <row r="18" spans="1:6" x14ac:dyDescent="0.25">
      <c r="A18" s="63">
        <v>1</v>
      </c>
      <c r="B18" s="63"/>
      <c r="C18" s="63">
        <v>20</v>
      </c>
      <c r="E18" s="59" t="s">
        <v>51</v>
      </c>
      <c r="F18" s="59"/>
    </row>
    <row r="19" spans="1:6" x14ac:dyDescent="0.25">
      <c r="A19" s="63"/>
      <c r="B19" s="63"/>
      <c r="C19" s="63"/>
      <c r="E19" s="59" t="s">
        <v>52</v>
      </c>
      <c r="F19" s="59"/>
    </row>
    <row r="20" spans="1:6" x14ac:dyDescent="0.25">
      <c r="A20" s="63"/>
      <c r="B20" s="63"/>
      <c r="C20" s="63"/>
      <c r="E20" s="59" t="s">
        <v>53</v>
      </c>
      <c r="F20" s="59"/>
    </row>
    <row r="21" spans="1:6" x14ac:dyDescent="0.25">
      <c r="A21" s="63"/>
      <c r="B21" s="63"/>
      <c r="C21" s="63"/>
      <c r="E21" s="59" t="s">
        <v>411</v>
      </c>
    </row>
    <row r="22" spans="1:6" x14ac:dyDescent="0.25">
      <c r="A22" s="63"/>
      <c r="B22" s="63"/>
      <c r="C22" s="63"/>
    </row>
    <row r="23" spans="1:6" x14ac:dyDescent="0.25">
      <c r="A23" s="63"/>
      <c r="B23" s="63"/>
      <c r="C23" s="30"/>
    </row>
    <row r="24" spans="1:6" x14ac:dyDescent="0.25">
      <c r="A24" s="63"/>
      <c r="B24" s="63"/>
      <c r="C24" s="30"/>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412.5</v>
      </c>
      <c r="D32" s="59" t="s">
        <v>56</v>
      </c>
    </row>
    <row r="33" spans="1:5" x14ac:dyDescent="0.25">
      <c r="A33" s="62">
        <f>SUM(A9:A29)</f>
        <v>10</v>
      </c>
      <c r="B33" s="59" t="s">
        <v>57</v>
      </c>
      <c r="C33" s="59"/>
    </row>
    <row r="34" spans="1:5" x14ac:dyDescent="0.25">
      <c r="A34" s="59"/>
      <c r="B34" s="62">
        <f>C32/A33</f>
        <v>41.25</v>
      </c>
      <c r="C34" s="59" t="s">
        <v>58</v>
      </c>
    </row>
    <row r="35" spans="1:5" x14ac:dyDescent="0.25">
      <c r="A35" s="59"/>
      <c r="B35" s="59"/>
      <c r="C35" s="59"/>
      <c r="D35" s="63">
        <v>50</v>
      </c>
      <c r="E35" s="59" t="s">
        <v>59</v>
      </c>
    </row>
    <row r="36" spans="1:5" x14ac:dyDescent="0.25">
      <c r="A36" s="59"/>
      <c r="B36" s="59"/>
      <c r="C36" s="59"/>
      <c r="D36" s="65">
        <f>B34/D35</f>
        <v>0.82499999999999996</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70753" r:id="rId4">
          <objectPr defaultSize="0" r:id="rId5">
            <anchor moveWithCells="1">
              <from>
                <xdr:col>1</xdr:col>
                <xdr:colOff>0</xdr:colOff>
                <xdr:row>40</xdr:row>
                <xdr:rowOff>0</xdr:rowOff>
              </from>
              <to>
                <xdr:col>10</xdr:col>
                <xdr:colOff>381000</xdr:colOff>
                <xdr:row>51</xdr:row>
                <xdr:rowOff>66675</xdr:rowOff>
              </to>
            </anchor>
          </objectPr>
        </oleObject>
      </mc:Choice>
      <mc:Fallback>
        <oleObject progId="Word.Document.12" shapeId="970753" r:id="rId4"/>
      </mc:Fallback>
    </mc:AlternateContent>
  </oleObject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34" workbookViewId="0">
      <selection activeCell="K35" sqref="K35"/>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497" t="s">
        <v>65</v>
      </c>
      <c r="J1" s="497"/>
    </row>
    <row r="2" spans="1:10" x14ac:dyDescent="0.25">
      <c r="A2" s="59"/>
      <c r="B2" s="63">
        <v>19.100000000000001</v>
      </c>
      <c r="C2" s="59" t="s">
        <v>34</v>
      </c>
      <c r="D2" s="283" t="s">
        <v>186</v>
      </c>
      <c r="E2" s="59"/>
    </row>
    <row r="3" spans="1:10" x14ac:dyDescent="0.25">
      <c r="A3" s="59"/>
      <c r="B3" s="63" t="s">
        <v>183</v>
      </c>
      <c r="C3" s="59" t="s">
        <v>36</v>
      </c>
      <c r="D3" s="283" t="s">
        <v>516</v>
      </c>
    </row>
    <row r="4" spans="1:10" x14ac:dyDescent="0.25">
      <c r="A4" s="59"/>
      <c r="B4" s="36" t="s">
        <v>37</v>
      </c>
      <c r="C4" s="59"/>
      <c r="D4" s="37" t="s">
        <v>184</v>
      </c>
      <c r="E4" s="64"/>
      <c r="F4" s="64"/>
      <c r="G4" s="64"/>
      <c r="H4" s="64"/>
      <c r="I4" s="64"/>
      <c r="J4" s="64"/>
    </row>
    <row r="5" spans="1:10" x14ac:dyDescent="0.25">
      <c r="A5" s="59"/>
      <c r="B5" s="39"/>
      <c r="C5" s="59"/>
    </row>
    <row r="6" spans="1:10" x14ac:dyDescent="0.25">
      <c r="A6" s="59"/>
      <c r="B6" s="59"/>
      <c r="C6" s="59"/>
      <c r="F6" s="37" t="s">
        <v>39</v>
      </c>
      <c r="G6" s="37"/>
      <c r="H6" s="37" t="s">
        <v>449</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133">
        <v>162</v>
      </c>
      <c r="E9" s="59" t="s">
        <v>42</v>
      </c>
      <c r="F9" s="59"/>
    </row>
    <row r="10" spans="1:10" x14ac:dyDescent="0.25">
      <c r="A10" s="63">
        <v>1</v>
      </c>
      <c r="B10" s="63"/>
      <c r="C10" s="133">
        <v>150</v>
      </c>
      <c r="E10" s="59" t="s">
        <v>43</v>
      </c>
      <c r="F10" s="59"/>
    </row>
    <row r="11" spans="1:10" x14ac:dyDescent="0.25">
      <c r="A11" s="63">
        <v>1</v>
      </c>
      <c r="B11" s="63"/>
      <c r="C11" s="133">
        <v>174</v>
      </c>
      <c r="E11" s="59" t="s">
        <v>44</v>
      </c>
      <c r="F11" s="59"/>
    </row>
    <row r="12" spans="1:10" x14ac:dyDescent="0.25">
      <c r="A12" s="63">
        <v>1</v>
      </c>
      <c r="B12" s="63"/>
      <c r="C12" s="133">
        <v>200</v>
      </c>
      <c r="E12" s="59" t="s">
        <v>45</v>
      </c>
      <c r="F12" s="59"/>
    </row>
    <row r="13" spans="1:10" x14ac:dyDescent="0.25">
      <c r="A13" s="63">
        <v>1</v>
      </c>
      <c r="B13" s="63"/>
      <c r="C13" s="133">
        <v>127</v>
      </c>
      <c r="E13" s="59" t="s">
        <v>46</v>
      </c>
    </row>
    <row r="14" spans="1:10" x14ac:dyDescent="0.25">
      <c r="A14" s="63">
        <v>1</v>
      </c>
      <c r="B14" s="63"/>
      <c r="C14" s="133">
        <v>178</v>
      </c>
      <c r="E14" s="59" t="s">
        <v>47</v>
      </c>
    </row>
    <row r="15" spans="1:10" x14ac:dyDescent="0.25">
      <c r="A15" s="63">
        <v>1</v>
      </c>
      <c r="B15" s="63"/>
      <c r="C15" s="133">
        <v>152</v>
      </c>
      <c r="E15" s="59" t="s">
        <v>48</v>
      </c>
    </row>
    <row r="16" spans="1:10" x14ac:dyDescent="0.25">
      <c r="A16" s="63">
        <v>1</v>
      </c>
      <c r="B16" s="63"/>
      <c r="C16" s="133">
        <v>195</v>
      </c>
      <c r="E16" s="59" t="s">
        <v>49</v>
      </c>
    </row>
    <row r="17" spans="1:6" x14ac:dyDescent="0.25">
      <c r="A17" s="63">
        <v>1</v>
      </c>
      <c r="B17" s="63"/>
      <c r="C17" s="133">
        <v>177</v>
      </c>
      <c r="E17" s="59" t="s">
        <v>50</v>
      </c>
      <c r="F17" s="59"/>
    </row>
    <row r="18" spans="1:6" x14ac:dyDescent="0.25">
      <c r="A18" s="63">
        <v>1</v>
      </c>
      <c r="B18" s="63"/>
      <c r="C18" s="63">
        <v>188</v>
      </c>
      <c r="E18" s="59" t="s">
        <v>51</v>
      </c>
      <c r="F18" s="59"/>
    </row>
    <row r="19" spans="1:6" x14ac:dyDescent="0.25">
      <c r="A19" s="63">
        <v>1</v>
      </c>
      <c r="B19" s="63"/>
      <c r="C19" s="63">
        <v>172</v>
      </c>
      <c r="E19" s="59" t="s">
        <v>52</v>
      </c>
      <c r="F19" s="59"/>
    </row>
    <row r="20" spans="1:6" x14ac:dyDescent="0.25">
      <c r="A20" s="63">
        <v>1</v>
      </c>
      <c r="B20" s="63"/>
      <c r="C20" s="63">
        <v>178</v>
      </c>
      <c r="E20" s="59" t="s">
        <v>53</v>
      </c>
      <c r="F20" s="59"/>
    </row>
    <row r="21" spans="1:6" x14ac:dyDescent="0.25">
      <c r="A21" s="63">
        <v>1</v>
      </c>
      <c r="B21" s="63"/>
      <c r="C21" s="63">
        <v>162</v>
      </c>
      <c r="E21" s="59" t="s">
        <v>411</v>
      </c>
    </row>
    <row r="22" spans="1:6" x14ac:dyDescent="0.25">
      <c r="A22" s="63"/>
      <c r="B22" s="63"/>
      <c r="C22" s="63"/>
    </row>
    <row r="23" spans="1:6" x14ac:dyDescent="0.25">
      <c r="A23" s="63"/>
      <c r="B23" s="63"/>
      <c r="C23" s="30"/>
    </row>
    <row r="24" spans="1:6" x14ac:dyDescent="0.25">
      <c r="A24" s="63"/>
      <c r="B24" s="63"/>
      <c r="C24" s="30"/>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2215</v>
      </c>
      <c r="D32" s="59" t="s">
        <v>56</v>
      </c>
    </row>
    <row r="33" spans="1:5" x14ac:dyDescent="0.25">
      <c r="A33" s="62">
        <f>SUM(A9:A29)</f>
        <v>13</v>
      </c>
      <c r="B33" s="59" t="s">
        <v>57</v>
      </c>
      <c r="C33" s="59"/>
    </row>
    <row r="34" spans="1:5" x14ac:dyDescent="0.25">
      <c r="A34" s="59"/>
      <c r="B34" s="62">
        <f>C32/A33</f>
        <v>170.38461538461539</v>
      </c>
      <c r="C34" s="59" t="s">
        <v>58</v>
      </c>
    </row>
    <row r="35" spans="1:5" x14ac:dyDescent="0.25">
      <c r="A35" s="59"/>
      <c r="B35" s="59"/>
      <c r="C35" s="59"/>
      <c r="D35" s="63">
        <v>200</v>
      </c>
      <c r="E35" s="59" t="s">
        <v>59</v>
      </c>
    </row>
    <row r="36" spans="1:5" x14ac:dyDescent="0.25">
      <c r="A36" s="59"/>
      <c r="B36" s="59"/>
      <c r="C36" s="59"/>
      <c r="D36" s="65">
        <f>B34/D35</f>
        <v>0.85192307692307689</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J40"/>
  <sheetViews>
    <sheetView topLeftCell="A37" workbookViewId="0">
      <selection activeCell="M15" sqref="M15"/>
    </sheetView>
  </sheetViews>
  <sheetFormatPr defaultColWidth="9.140625" defaultRowHeight="15" x14ac:dyDescent="0.25"/>
  <cols>
    <col min="1" max="2" width="9.140625" style="57"/>
    <col min="3" max="3" width="10.28515625" style="57" customWidth="1"/>
    <col min="4" max="16384" width="9.140625" style="57"/>
  </cols>
  <sheetData>
    <row r="1" spans="1:10" ht="21" x14ac:dyDescent="0.35">
      <c r="A1" s="61" t="s">
        <v>33</v>
      </c>
      <c r="B1" s="59"/>
      <c r="C1" s="59"/>
      <c r="I1" s="497" t="s">
        <v>65</v>
      </c>
      <c r="J1" s="497"/>
    </row>
    <row r="2" spans="1:10" x14ac:dyDescent="0.25">
      <c r="A2" s="59"/>
      <c r="B2" s="63">
        <v>19.100000000000001</v>
      </c>
      <c r="C2" s="59" t="s">
        <v>34</v>
      </c>
      <c r="D2" s="187" t="s">
        <v>82</v>
      </c>
      <c r="E2" s="59"/>
    </row>
    <row r="3" spans="1:10" x14ac:dyDescent="0.25">
      <c r="A3" s="59"/>
      <c r="B3" s="63" t="s">
        <v>183</v>
      </c>
      <c r="C3" s="59" t="s">
        <v>36</v>
      </c>
      <c r="D3" s="187" t="s">
        <v>427</v>
      </c>
    </row>
    <row r="4" spans="1:10" x14ac:dyDescent="0.25">
      <c r="A4" s="59"/>
      <c r="B4" s="36" t="s">
        <v>37</v>
      </c>
      <c r="C4" s="59"/>
      <c r="D4" s="37" t="s">
        <v>184</v>
      </c>
      <c r="E4" s="64"/>
      <c r="F4" s="64"/>
      <c r="G4" s="64"/>
      <c r="H4" s="64"/>
      <c r="I4" s="64"/>
      <c r="J4" s="64"/>
    </row>
    <row r="5" spans="1:10" x14ac:dyDescent="0.25">
      <c r="A5" s="59"/>
      <c r="B5" s="39"/>
      <c r="C5" s="59"/>
    </row>
    <row r="6" spans="1:10" x14ac:dyDescent="0.25">
      <c r="A6" s="59"/>
      <c r="B6" s="59"/>
      <c r="C6" s="59"/>
      <c r="F6" s="37" t="s">
        <v>39</v>
      </c>
      <c r="G6" s="37"/>
      <c r="H6" s="37" t="s">
        <v>449</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133">
        <v>168</v>
      </c>
      <c r="E9" s="59" t="s">
        <v>42</v>
      </c>
      <c r="F9" s="59"/>
    </row>
    <row r="10" spans="1:10" x14ac:dyDescent="0.25">
      <c r="A10" s="63">
        <v>1</v>
      </c>
      <c r="B10" s="63">
        <v>2</v>
      </c>
      <c r="C10" s="133">
        <v>180</v>
      </c>
      <c r="E10" s="59" t="s">
        <v>43</v>
      </c>
      <c r="F10" s="59"/>
    </row>
    <row r="11" spans="1:10" x14ac:dyDescent="0.25">
      <c r="A11" s="63">
        <v>1</v>
      </c>
      <c r="B11" s="63">
        <v>3</v>
      </c>
      <c r="C11" s="133">
        <v>164</v>
      </c>
      <c r="E11" s="59" t="s">
        <v>44</v>
      </c>
      <c r="F11" s="59"/>
    </row>
    <row r="12" spans="1:10" x14ac:dyDescent="0.25">
      <c r="A12" s="63">
        <v>1</v>
      </c>
      <c r="B12" s="63">
        <v>4</v>
      </c>
      <c r="C12" s="133">
        <v>200</v>
      </c>
      <c r="E12" s="59" t="s">
        <v>45</v>
      </c>
      <c r="F12" s="59"/>
    </row>
    <row r="13" spans="1:10" x14ac:dyDescent="0.25">
      <c r="A13" s="63">
        <v>1</v>
      </c>
      <c r="B13" s="63">
        <v>5</v>
      </c>
      <c r="C13" s="133">
        <v>188</v>
      </c>
      <c r="E13" s="59" t="s">
        <v>46</v>
      </c>
    </row>
    <row r="14" spans="1:10" x14ac:dyDescent="0.25">
      <c r="A14" s="63">
        <v>1</v>
      </c>
      <c r="B14" s="63">
        <v>6</v>
      </c>
      <c r="C14" s="133">
        <v>188</v>
      </c>
      <c r="E14" s="59" t="s">
        <v>47</v>
      </c>
    </row>
    <row r="15" spans="1:10" x14ac:dyDescent="0.25">
      <c r="A15" s="63">
        <v>1</v>
      </c>
      <c r="B15" s="63">
        <v>7</v>
      </c>
      <c r="C15" s="133">
        <v>200</v>
      </c>
      <c r="E15" s="59" t="s">
        <v>48</v>
      </c>
    </row>
    <row r="16" spans="1:10" x14ac:dyDescent="0.25">
      <c r="A16" s="63">
        <v>1</v>
      </c>
      <c r="B16" s="63">
        <v>8</v>
      </c>
      <c r="C16" s="133">
        <v>190</v>
      </c>
      <c r="E16" s="59" t="s">
        <v>49</v>
      </c>
    </row>
    <row r="17" spans="1:6" x14ac:dyDescent="0.25">
      <c r="A17" s="63">
        <v>1</v>
      </c>
      <c r="B17" s="63">
        <v>9</v>
      </c>
      <c r="C17" s="133">
        <v>40</v>
      </c>
      <c r="E17" s="59" t="s">
        <v>50</v>
      </c>
      <c r="F17" s="59"/>
    </row>
    <row r="18" spans="1:6" x14ac:dyDescent="0.25">
      <c r="A18" s="63">
        <v>1</v>
      </c>
      <c r="B18" s="63">
        <v>10</v>
      </c>
      <c r="C18" s="63">
        <v>192</v>
      </c>
      <c r="E18" s="59" t="s">
        <v>51</v>
      </c>
      <c r="F18" s="59"/>
    </row>
    <row r="19" spans="1:6" x14ac:dyDescent="0.25">
      <c r="A19" s="63"/>
      <c r="B19" s="63"/>
      <c r="C19" s="63"/>
      <c r="E19" s="59" t="s">
        <v>52</v>
      </c>
      <c r="F19" s="59"/>
    </row>
    <row r="20" spans="1:6" x14ac:dyDescent="0.25">
      <c r="A20" s="63"/>
      <c r="B20" s="63"/>
      <c r="C20" s="63"/>
      <c r="E20" s="59" t="s">
        <v>53</v>
      </c>
      <c r="F20" s="59"/>
    </row>
    <row r="21" spans="1:6" x14ac:dyDescent="0.25">
      <c r="A21" s="63"/>
      <c r="B21" s="63"/>
      <c r="C21" s="63"/>
      <c r="E21" s="59" t="s">
        <v>411</v>
      </c>
    </row>
    <row r="22" spans="1:6" x14ac:dyDescent="0.25">
      <c r="A22" s="63"/>
      <c r="B22" s="63"/>
      <c r="C22" s="63"/>
    </row>
    <row r="23" spans="1:6" x14ac:dyDescent="0.25">
      <c r="A23" s="63"/>
      <c r="B23" s="63"/>
      <c r="C23" s="30"/>
    </row>
    <row r="24" spans="1:6" x14ac:dyDescent="0.25">
      <c r="A24" s="63"/>
      <c r="B24" s="63"/>
      <c r="C24" s="30"/>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1710</v>
      </c>
      <c r="D32" s="59" t="s">
        <v>56</v>
      </c>
    </row>
    <row r="33" spans="1:5" x14ac:dyDescent="0.25">
      <c r="A33" s="62">
        <f>SUM(A9:A29)</f>
        <v>10</v>
      </c>
      <c r="B33" s="59" t="s">
        <v>57</v>
      </c>
      <c r="C33" s="59"/>
    </row>
    <row r="34" spans="1:5" x14ac:dyDescent="0.25">
      <c r="A34" s="59"/>
      <c r="B34" s="62">
        <f>C32/A33</f>
        <v>171</v>
      </c>
      <c r="C34" s="59" t="s">
        <v>58</v>
      </c>
    </row>
    <row r="35" spans="1:5" x14ac:dyDescent="0.25">
      <c r="A35" s="59"/>
      <c r="B35" s="59"/>
      <c r="C35" s="59"/>
      <c r="D35" s="63">
        <v>200</v>
      </c>
      <c r="E35" s="59" t="s">
        <v>59</v>
      </c>
    </row>
    <row r="36" spans="1:5" x14ac:dyDescent="0.25">
      <c r="A36" s="59"/>
      <c r="B36" s="59"/>
      <c r="C36" s="59"/>
      <c r="D36" s="65">
        <f>B34/D35</f>
        <v>0.85499999999999998</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J38"/>
  <sheetViews>
    <sheetView topLeftCell="A25" workbookViewId="0">
      <selection activeCell="E22" sqref="E22"/>
    </sheetView>
  </sheetViews>
  <sheetFormatPr defaultColWidth="9.140625" defaultRowHeight="15" x14ac:dyDescent="0.25"/>
  <cols>
    <col min="1" max="16384" width="9.140625" style="57"/>
  </cols>
  <sheetData>
    <row r="1" spans="1:10" ht="21" x14ac:dyDescent="0.35">
      <c r="A1" s="61" t="s">
        <v>33</v>
      </c>
      <c r="B1" s="59"/>
      <c r="C1" s="59"/>
      <c r="I1" s="61" t="s">
        <v>65</v>
      </c>
    </row>
    <row r="2" spans="1:10" x14ac:dyDescent="0.25">
      <c r="A2" s="59"/>
      <c r="B2" s="63">
        <v>19.100000000000001</v>
      </c>
      <c r="C2" s="59" t="s">
        <v>34</v>
      </c>
      <c r="E2" s="59" t="s">
        <v>82</v>
      </c>
    </row>
    <row r="3" spans="1:10" x14ac:dyDescent="0.25">
      <c r="A3" s="59"/>
      <c r="B3" s="63" t="s">
        <v>183</v>
      </c>
      <c r="C3" s="59" t="s">
        <v>36</v>
      </c>
    </row>
    <row r="4" spans="1:10" x14ac:dyDescent="0.25">
      <c r="A4" s="59"/>
      <c r="B4" s="36" t="s">
        <v>37</v>
      </c>
      <c r="C4" s="59"/>
      <c r="D4" s="37" t="s">
        <v>184</v>
      </c>
      <c r="E4" s="64"/>
      <c r="F4" s="64"/>
      <c r="G4" s="64"/>
      <c r="H4" s="64"/>
      <c r="I4" s="64"/>
      <c r="J4" s="64"/>
    </row>
    <row r="5" spans="1:10" x14ac:dyDescent="0.25">
      <c r="A5" s="59"/>
      <c r="B5" s="39"/>
      <c r="C5" s="59"/>
    </row>
    <row r="6" spans="1:10" x14ac:dyDescent="0.25">
      <c r="A6" s="59"/>
      <c r="B6" s="59"/>
      <c r="C6" s="59"/>
      <c r="F6" s="37" t="s">
        <v>39</v>
      </c>
      <c r="G6" s="37"/>
      <c r="H6" s="37" t="s">
        <v>185</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133">
        <v>184</v>
      </c>
      <c r="E9" s="59" t="s">
        <v>42</v>
      </c>
      <c r="F9" s="59"/>
    </row>
    <row r="10" spans="1:10" x14ac:dyDescent="0.25">
      <c r="A10" s="63">
        <v>1</v>
      </c>
      <c r="B10" s="63">
        <v>2</v>
      </c>
      <c r="C10" s="133">
        <v>168</v>
      </c>
      <c r="E10" s="59" t="s">
        <v>43</v>
      </c>
      <c r="F10" s="59"/>
    </row>
    <row r="11" spans="1:10" x14ac:dyDescent="0.25">
      <c r="A11" s="63">
        <v>1</v>
      </c>
      <c r="B11" s="63">
        <v>3</v>
      </c>
      <c r="C11" s="133">
        <v>200</v>
      </c>
      <c r="E11" s="59" t="s">
        <v>44</v>
      </c>
      <c r="F11" s="59"/>
    </row>
    <row r="12" spans="1:10" x14ac:dyDescent="0.25">
      <c r="A12" s="63">
        <v>1</v>
      </c>
      <c r="B12" s="63">
        <v>4</v>
      </c>
      <c r="C12" s="133">
        <v>122</v>
      </c>
      <c r="E12" s="59" t="s">
        <v>45</v>
      </c>
      <c r="F12" s="59"/>
    </row>
    <row r="13" spans="1:10" x14ac:dyDescent="0.25">
      <c r="A13" s="63">
        <v>1</v>
      </c>
      <c r="B13" s="63">
        <v>5</v>
      </c>
      <c r="C13" s="133">
        <v>120</v>
      </c>
      <c r="E13" s="59" t="s">
        <v>46</v>
      </c>
    </row>
    <row r="14" spans="1:10" x14ac:dyDescent="0.25">
      <c r="A14" s="63">
        <v>1</v>
      </c>
      <c r="B14" s="63">
        <v>6</v>
      </c>
      <c r="C14" s="133">
        <v>148</v>
      </c>
      <c r="E14" s="59" t="s">
        <v>47</v>
      </c>
    </row>
    <row r="15" spans="1:10" x14ac:dyDescent="0.25">
      <c r="A15" s="63">
        <v>1</v>
      </c>
      <c r="B15" s="63">
        <v>7</v>
      </c>
      <c r="C15" s="133">
        <v>182</v>
      </c>
      <c r="E15" s="59" t="s">
        <v>48</v>
      </c>
    </row>
    <row r="16" spans="1:10" x14ac:dyDescent="0.25">
      <c r="A16" s="63">
        <v>1</v>
      </c>
      <c r="B16" s="63">
        <v>8</v>
      </c>
      <c r="C16" s="133">
        <v>182</v>
      </c>
      <c r="E16" s="59" t="s">
        <v>49</v>
      </c>
    </row>
    <row r="17" spans="1:6" x14ac:dyDescent="0.25">
      <c r="A17" s="63">
        <v>1</v>
      </c>
      <c r="B17" s="63">
        <v>9</v>
      </c>
      <c r="C17" s="133">
        <v>168</v>
      </c>
      <c r="E17" s="59" t="s">
        <v>50</v>
      </c>
      <c r="F17" s="59"/>
    </row>
    <row r="18" spans="1:6" x14ac:dyDescent="0.25">
      <c r="A18" s="63"/>
      <c r="B18" s="63"/>
      <c r="C18" s="63"/>
      <c r="E18" s="59" t="s">
        <v>51</v>
      </c>
      <c r="F18" s="59"/>
    </row>
    <row r="19" spans="1:6" x14ac:dyDescent="0.25">
      <c r="A19" s="63"/>
      <c r="B19" s="63"/>
      <c r="C19" s="63"/>
      <c r="E19" s="59" t="s">
        <v>52</v>
      </c>
      <c r="F19" s="59"/>
    </row>
    <row r="20" spans="1:6" x14ac:dyDescent="0.25">
      <c r="A20" s="63"/>
      <c r="B20" s="63"/>
      <c r="C20" s="63"/>
      <c r="E20" s="59" t="s">
        <v>53</v>
      </c>
      <c r="F20" s="59"/>
    </row>
    <row r="21" spans="1:6" x14ac:dyDescent="0.25">
      <c r="A21" s="63"/>
      <c r="B21" s="63"/>
      <c r="C21" s="63"/>
      <c r="E21" s="59" t="s">
        <v>54</v>
      </c>
    </row>
    <row r="22" spans="1:6" x14ac:dyDescent="0.25">
      <c r="A22" s="63"/>
      <c r="B22" s="63"/>
      <c r="C22" s="63"/>
      <c r="E22" s="59" t="s">
        <v>422</v>
      </c>
    </row>
    <row r="23" spans="1:6" x14ac:dyDescent="0.25">
      <c r="A23" s="63"/>
      <c r="B23" s="63"/>
      <c r="C23" s="30"/>
    </row>
    <row r="24" spans="1:6" x14ac:dyDescent="0.25">
      <c r="A24" s="63"/>
      <c r="B24" s="63"/>
      <c r="C24" s="30"/>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59"/>
      <c r="C32" s="62">
        <f>SUM(C9:C31)</f>
        <v>1474</v>
      </c>
      <c r="D32" s="59" t="s">
        <v>56</v>
      </c>
    </row>
    <row r="33" spans="1:5" x14ac:dyDescent="0.25">
      <c r="A33" s="62">
        <f>SUM(A9:A29)</f>
        <v>9</v>
      </c>
      <c r="B33" s="59" t="s">
        <v>57</v>
      </c>
      <c r="C33" s="59"/>
    </row>
    <row r="34" spans="1:5" x14ac:dyDescent="0.25">
      <c r="A34" s="59"/>
      <c r="B34" s="62">
        <f>C32/A33</f>
        <v>163.77777777777777</v>
      </c>
      <c r="C34" s="59" t="s">
        <v>58</v>
      </c>
    </row>
    <row r="35" spans="1:5" x14ac:dyDescent="0.25">
      <c r="A35" s="59"/>
      <c r="B35" s="59"/>
      <c r="C35" s="59"/>
      <c r="D35" s="63">
        <v>200</v>
      </c>
      <c r="E35" s="59" t="s">
        <v>59</v>
      </c>
    </row>
    <row r="36" spans="1:5" x14ac:dyDescent="0.25">
      <c r="A36" s="59"/>
      <c r="B36" s="59"/>
      <c r="C36" s="59"/>
      <c r="D36" s="65">
        <f>B34/D35</f>
        <v>0.81888888888888889</v>
      </c>
      <c r="E36" s="59" t="s">
        <v>60</v>
      </c>
    </row>
    <row r="37" spans="1:5" x14ac:dyDescent="0.25">
      <c r="A37" s="59"/>
      <c r="B37" s="59"/>
      <c r="C37" s="59"/>
    </row>
    <row r="38" spans="1:5" ht="15.75" x14ac:dyDescent="0.25">
      <c r="A38" s="120" t="s">
        <v>408</v>
      </c>
    </row>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topLeftCell="A31" workbookViewId="0">
      <selection activeCell="N44" sqref="N44"/>
    </sheetView>
  </sheetViews>
  <sheetFormatPr defaultColWidth="9.140625" defaultRowHeight="15" x14ac:dyDescent="0.25"/>
  <cols>
    <col min="1" max="2" width="9.140625" style="57"/>
    <col min="3" max="3" width="10.85546875" style="57" customWidth="1"/>
    <col min="4" max="16384" width="9.140625" style="57"/>
  </cols>
  <sheetData>
    <row r="1" spans="1:10" ht="18.75" customHeight="1" x14ac:dyDescent="0.35">
      <c r="A1" s="61" t="s">
        <v>33</v>
      </c>
      <c r="B1" s="59"/>
      <c r="C1" s="59"/>
      <c r="I1" s="497" t="s">
        <v>65</v>
      </c>
      <c r="J1" s="497"/>
    </row>
    <row r="2" spans="1:10" x14ac:dyDescent="0.25">
      <c r="A2" s="59"/>
      <c r="B2" s="63">
        <v>19.2</v>
      </c>
      <c r="C2" s="59" t="s">
        <v>34</v>
      </c>
      <c r="D2" s="398" t="s">
        <v>576</v>
      </c>
      <c r="E2" s="59"/>
    </row>
    <row r="3" spans="1:10" ht="21" customHeight="1" x14ac:dyDescent="0.25">
      <c r="A3" s="59"/>
      <c r="B3" s="63" t="s">
        <v>183</v>
      </c>
      <c r="C3" s="59" t="s">
        <v>36</v>
      </c>
      <c r="D3" s="398" t="s">
        <v>567</v>
      </c>
    </row>
    <row r="4" spans="1:10" x14ac:dyDescent="0.25">
      <c r="A4" s="59"/>
      <c r="B4" s="36" t="s">
        <v>37</v>
      </c>
      <c r="C4" s="59"/>
      <c r="D4" s="37" t="s">
        <v>184</v>
      </c>
      <c r="E4" s="64"/>
      <c r="F4" s="64"/>
      <c r="G4" s="64"/>
      <c r="H4" s="64"/>
      <c r="I4" s="64"/>
    </row>
    <row r="5" spans="1:10" x14ac:dyDescent="0.25">
      <c r="A5" s="59"/>
      <c r="B5" s="39"/>
      <c r="C5" s="59"/>
    </row>
    <row r="6" spans="1:10" x14ac:dyDescent="0.25">
      <c r="A6" s="59"/>
      <c r="B6" s="59"/>
      <c r="C6" s="59"/>
      <c r="F6" s="37" t="s">
        <v>39</v>
      </c>
      <c r="G6" s="37"/>
      <c r="H6" s="37" t="s">
        <v>522</v>
      </c>
      <c r="I6" s="37"/>
    </row>
    <row r="7" spans="1:10" ht="26.25" x14ac:dyDescent="0.25">
      <c r="A7" s="58" t="s">
        <v>31</v>
      </c>
      <c r="B7" s="58" t="s">
        <v>30</v>
      </c>
      <c r="C7" s="58" t="s">
        <v>32</v>
      </c>
    </row>
    <row r="8" spans="1:10" ht="22.5" customHeight="1" x14ac:dyDescent="0.25">
      <c r="A8" s="59"/>
      <c r="B8" s="60" t="s">
        <v>41</v>
      </c>
      <c r="C8" s="60" t="s">
        <v>23</v>
      </c>
    </row>
    <row r="9" spans="1:10" ht="18" customHeight="1" x14ac:dyDescent="0.25">
      <c r="A9" s="63">
        <v>1</v>
      </c>
      <c r="B9" s="63"/>
      <c r="C9" s="221">
        <v>126</v>
      </c>
      <c r="E9" s="59" t="s">
        <v>42</v>
      </c>
      <c r="F9" s="59"/>
    </row>
    <row r="10" spans="1:10" ht="19.5" customHeight="1" x14ac:dyDescent="0.25">
      <c r="A10" s="63">
        <v>1</v>
      </c>
      <c r="B10" s="63"/>
      <c r="C10" s="221">
        <v>64</v>
      </c>
      <c r="E10" s="59" t="s">
        <v>43</v>
      </c>
      <c r="F10" s="59"/>
    </row>
    <row r="11" spans="1:10" ht="16.5" customHeight="1" x14ac:dyDescent="0.25">
      <c r="A11" s="63">
        <v>1</v>
      </c>
      <c r="B11" s="63"/>
      <c r="C11" s="221">
        <v>80</v>
      </c>
      <c r="E11" s="59" t="s">
        <v>44</v>
      </c>
      <c r="F11" s="59"/>
    </row>
    <row r="12" spans="1:10" x14ac:dyDescent="0.25">
      <c r="A12" s="63">
        <v>1</v>
      </c>
      <c r="B12" s="63"/>
      <c r="C12" s="221">
        <v>85</v>
      </c>
      <c r="E12" s="59" t="s">
        <v>45</v>
      </c>
      <c r="F12" s="59"/>
    </row>
    <row r="13" spans="1:10" x14ac:dyDescent="0.25">
      <c r="A13" s="63">
        <v>1</v>
      </c>
      <c r="B13" s="63"/>
      <c r="C13" s="221">
        <v>90</v>
      </c>
      <c r="E13" s="59" t="s">
        <v>46</v>
      </c>
    </row>
    <row r="14" spans="1:10" x14ac:dyDescent="0.25">
      <c r="A14" s="63">
        <v>1</v>
      </c>
      <c r="B14" s="63"/>
      <c r="C14" s="221">
        <v>87</v>
      </c>
      <c r="E14" s="59" t="s">
        <v>47</v>
      </c>
    </row>
    <row r="15" spans="1:10" x14ac:dyDescent="0.25">
      <c r="A15" s="63">
        <v>1</v>
      </c>
      <c r="B15" s="63"/>
      <c r="C15" s="221">
        <v>140</v>
      </c>
      <c r="E15" s="59" t="s">
        <v>48</v>
      </c>
    </row>
    <row r="16" spans="1:10" x14ac:dyDescent="0.25">
      <c r="A16" s="63">
        <v>1</v>
      </c>
      <c r="B16" s="63"/>
      <c r="C16" s="221">
        <v>125</v>
      </c>
      <c r="E16" s="59" t="s">
        <v>49</v>
      </c>
    </row>
    <row r="17" spans="1:6" x14ac:dyDescent="0.25">
      <c r="A17" s="63">
        <v>1</v>
      </c>
      <c r="B17" s="63"/>
      <c r="C17" s="221">
        <v>119</v>
      </c>
      <c r="E17" s="59" t="s">
        <v>50</v>
      </c>
      <c r="F17" s="59"/>
    </row>
    <row r="18" spans="1:6" x14ac:dyDescent="0.25">
      <c r="A18" s="63">
        <v>1</v>
      </c>
      <c r="B18" s="63"/>
      <c r="C18" s="203">
        <v>135</v>
      </c>
      <c r="E18" s="59" t="s">
        <v>51</v>
      </c>
      <c r="F18" s="59"/>
    </row>
    <row r="19" spans="1:6" x14ac:dyDescent="0.25">
      <c r="A19" s="63">
        <v>1</v>
      </c>
      <c r="B19" s="63"/>
      <c r="C19" s="203">
        <v>136</v>
      </c>
      <c r="E19" s="59" t="s">
        <v>52</v>
      </c>
      <c r="F19" s="59"/>
    </row>
    <row r="20" spans="1:6" x14ac:dyDescent="0.25">
      <c r="A20" s="63">
        <v>1</v>
      </c>
      <c r="B20" s="63"/>
      <c r="C20" s="203">
        <v>128</v>
      </c>
      <c r="E20" s="59" t="s">
        <v>53</v>
      </c>
      <c r="F20" s="59"/>
    </row>
    <row r="21" spans="1:6" x14ac:dyDescent="0.25">
      <c r="A21" s="63">
        <v>1</v>
      </c>
      <c r="B21" s="63"/>
      <c r="C21" s="203">
        <v>129</v>
      </c>
      <c r="E21" s="59" t="s">
        <v>411</v>
      </c>
    </row>
    <row r="22" spans="1:6" x14ac:dyDescent="0.25">
      <c r="A22" s="63">
        <v>1</v>
      </c>
      <c r="B22" s="63"/>
      <c r="C22" s="203">
        <v>95</v>
      </c>
    </row>
    <row r="23" spans="1:6" x14ac:dyDescent="0.25">
      <c r="A23" s="63">
        <v>1</v>
      </c>
      <c r="B23" s="63"/>
      <c r="C23" s="30">
        <v>135.5</v>
      </c>
    </row>
    <row r="24" spans="1:6" x14ac:dyDescent="0.25">
      <c r="A24" s="63">
        <v>1</v>
      </c>
      <c r="B24" s="63"/>
      <c r="C24" s="30">
        <v>139</v>
      </c>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1813.5</v>
      </c>
      <c r="D32" s="59" t="s">
        <v>56</v>
      </c>
    </row>
    <row r="33" spans="1:5" x14ac:dyDescent="0.25">
      <c r="A33" s="62">
        <f>SUM(A9:A29)</f>
        <v>16</v>
      </c>
      <c r="B33" s="59" t="s">
        <v>57</v>
      </c>
      <c r="C33" s="59"/>
    </row>
    <row r="34" spans="1:5" x14ac:dyDescent="0.25">
      <c r="A34" s="59"/>
      <c r="B34" s="62">
        <f>C32/A33</f>
        <v>113.34375</v>
      </c>
      <c r="C34" s="59" t="s">
        <v>58</v>
      </c>
    </row>
    <row r="35" spans="1:5" x14ac:dyDescent="0.25">
      <c r="A35" s="59"/>
      <c r="B35" s="59"/>
      <c r="C35" s="59"/>
      <c r="D35" s="63">
        <v>250</v>
      </c>
      <c r="E35" s="59" t="s">
        <v>59</v>
      </c>
    </row>
    <row r="36" spans="1:5" x14ac:dyDescent="0.25">
      <c r="A36" s="59"/>
      <c r="B36" s="59"/>
      <c r="C36" s="59"/>
      <c r="D36" s="65">
        <f>B34/D35</f>
        <v>0.45337499999999997</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59905" r:id="rId4">
          <objectPr defaultSize="0" r:id="rId5">
            <anchor moveWithCells="1">
              <from>
                <xdr:col>1</xdr:col>
                <xdr:colOff>0</xdr:colOff>
                <xdr:row>40</xdr:row>
                <xdr:rowOff>0</xdr:rowOff>
              </from>
              <to>
                <xdr:col>10</xdr:col>
                <xdr:colOff>342900</xdr:colOff>
                <xdr:row>49</xdr:row>
                <xdr:rowOff>66675</xdr:rowOff>
              </to>
            </anchor>
          </objectPr>
        </oleObject>
      </mc:Choice>
      <mc:Fallback>
        <oleObject progId="Word.Document.12" shapeId="1659905" r:id="rId4"/>
      </mc:Fallback>
    </mc:AlternateContent>
  </oleObjects>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workbookViewId="0">
      <selection activeCell="I33" sqref="I33"/>
    </sheetView>
  </sheetViews>
  <sheetFormatPr defaultColWidth="9.140625" defaultRowHeight="15" x14ac:dyDescent="0.25"/>
  <cols>
    <col min="1" max="2" width="9.140625" style="57"/>
    <col min="3" max="3" width="10.85546875" style="57" customWidth="1"/>
    <col min="4" max="16384" width="9.140625" style="57"/>
  </cols>
  <sheetData>
    <row r="1" spans="1:10" ht="18.75" customHeight="1" x14ac:dyDescent="0.35">
      <c r="A1" s="61" t="s">
        <v>33</v>
      </c>
      <c r="B1" s="59"/>
      <c r="C1" s="59"/>
      <c r="I1" s="497" t="s">
        <v>65</v>
      </c>
      <c r="J1" s="497"/>
    </row>
    <row r="2" spans="1:10" x14ac:dyDescent="0.25">
      <c r="A2" s="59"/>
      <c r="B2" s="63">
        <v>19.2</v>
      </c>
      <c r="C2" s="59" t="s">
        <v>34</v>
      </c>
      <c r="D2" s="352" t="s">
        <v>684</v>
      </c>
      <c r="E2" s="59"/>
    </row>
    <row r="3" spans="1:10" ht="21" customHeight="1" x14ac:dyDescent="0.25">
      <c r="A3" s="59"/>
      <c r="B3" s="63" t="s">
        <v>683</v>
      </c>
      <c r="C3" s="59" t="s">
        <v>36</v>
      </c>
      <c r="D3" s="352" t="s">
        <v>592</v>
      </c>
    </row>
    <row r="4" spans="1:10" x14ac:dyDescent="0.25">
      <c r="A4" s="59"/>
      <c r="B4" s="36" t="s">
        <v>37</v>
      </c>
      <c r="C4" s="59"/>
      <c r="D4" s="37" t="s">
        <v>184</v>
      </c>
      <c r="E4" s="64"/>
      <c r="F4" s="64"/>
      <c r="G4" s="64"/>
      <c r="H4" s="64"/>
      <c r="I4" s="64"/>
    </row>
    <row r="5" spans="1:10" x14ac:dyDescent="0.25">
      <c r="A5" s="59"/>
      <c r="B5" s="39"/>
      <c r="C5" s="59"/>
    </row>
    <row r="6" spans="1:10" x14ac:dyDescent="0.25">
      <c r="A6" s="59"/>
      <c r="B6" s="59"/>
      <c r="C6" s="59"/>
      <c r="F6" s="37" t="s">
        <v>39</v>
      </c>
      <c r="G6" s="37"/>
      <c r="H6" s="37" t="s">
        <v>428</v>
      </c>
      <c r="I6" s="37"/>
    </row>
    <row r="7" spans="1:10" ht="26.25" x14ac:dyDescent="0.25">
      <c r="A7" s="58" t="s">
        <v>31</v>
      </c>
      <c r="B7" s="58" t="s">
        <v>30</v>
      </c>
      <c r="C7" s="58" t="s">
        <v>32</v>
      </c>
    </row>
    <row r="8" spans="1:10" ht="22.5" customHeight="1" x14ac:dyDescent="0.25">
      <c r="A8" s="59"/>
      <c r="B8" s="60" t="s">
        <v>41</v>
      </c>
      <c r="C8" s="60" t="s">
        <v>23</v>
      </c>
    </row>
    <row r="9" spans="1:10" ht="18" customHeight="1" x14ac:dyDescent="0.25">
      <c r="A9" s="63"/>
      <c r="B9" s="63"/>
      <c r="C9" s="221"/>
      <c r="E9" s="59" t="s">
        <v>42</v>
      </c>
      <c r="F9" s="59"/>
    </row>
    <row r="10" spans="1:10" ht="19.5" customHeight="1" x14ac:dyDescent="0.25">
      <c r="A10" s="63"/>
      <c r="B10" s="63"/>
      <c r="C10" s="221"/>
      <c r="E10" s="59" t="s">
        <v>43</v>
      </c>
      <c r="F10" s="59"/>
    </row>
    <row r="11" spans="1:10" ht="16.5" customHeight="1" x14ac:dyDescent="0.25">
      <c r="A11" s="63"/>
      <c r="B11" s="63"/>
      <c r="C11" s="221"/>
      <c r="E11" s="59" t="s">
        <v>44</v>
      </c>
      <c r="F11" s="59"/>
    </row>
    <row r="12" spans="1:10" x14ac:dyDescent="0.25">
      <c r="A12" s="63"/>
      <c r="B12" s="63"/>
      <c r="C12" s="221"/>
      <c r="E12" s="59" t="s">
        <v>45</v>
      </c>
      <c r="F12" s="59"/>
    </row>
    <row r="13" spans="1:10" x14ac:dyDescent="0.25">
      <c r="A13" s="63"/>
      <c r="B13" s="63"/>
      <c r="C13" s="221"/>
      <c r="E13" s="59" t="s">
        <v>46</v>
      </c>
    </row>
    <row r="14" spans="1:10" x14ac:dyDescent="0.25">
      <c r="A14" s="63"/>
      <c r="B14" s="63"/>
      <c r="C14" s="221"/>
      <c r="E14" s="59" t="s">
        <v>47</v>
      </c>
    </row>
    <row r="15" spans="1:10" x14ac:dyDescent="0.25">
      <c r="A15" s="63"/>
      <c r="B15" s="63"/>
      <c r="C15" s="221"/>
      <c r="E15" s="59" t="s">
        <v>48</v>
      </c>
    </row>
    <row r="16" spans="1:10" x14ac:dyDescent="0.25">
      <c r="A16" s="63"/>
      <c r="B16" s="63"/>
      <c r="C16" s="221"/>
      <c r="E16" s="59" t="s">
        <v>49</v>
      </c>
    </row>
    <row r="17" spans="1:6" x14ac:dyDescent="0.25">
      <c r="A17" s="63"/>
      <c r="B17" s="63"/>
      <c r="C17" s="221"/>
      <c r="E17" s="59" t="s">
        <v>50</v>
      </c>
      <c r="F17" s="59"/>
    </row>
    <row r="18" spans="1:6" x14ac:dyDescent="0.25">
      <c r="A18" s="63"/>
      <c r="B18" s="63"/>
      <c r="C18" s="203"/>
      <c r="E18" s="59" t="s">
        <v>51</v>
      </c>
      <c r="F18" s="59"/>
    </row>
    <row r="19" spans="1:6" x14ac:dyDescent="0.25">
      <c r="A19" s="63"/>
      <c r="B19" s="63"/>
      <c r="C19" s="203"/>
      <c r="E19" s="59" t="s">
        <v>52</v>
      </c>
      <c r="F19" s="59"/>
    </row>
    <row r="20" spans="1:6" x14ac:dyDescent="0.25">
      <c r="A20" s="63"/>
      <c r="B20" s="63"/>
      <c r="C20" s="203"/>
      <c r="E20" s="59" t="s">
        <v>53</v>
      </c>
      <c r="F20" s="59"/>
    </row>
    <row r="21" spans="1:6" x14ac:dyDescent="0.25">
      <c r="A21" s="63"/>
      <c r="B21" s="63"/>
      <c r="C21" s="203"/>
      <c r="E21" s="59" t="s">
        <v>411</v>
      </c>
    </row>
    <row r="22" spans="1:6" x14ac:dyDescent="0.25">
      <c r="A22" s="63"/>
      <c r="B22" s="63"/>
      <c r="C22" s="203"/>
    </row>
    <row r="23" spans="1:6" x14ac:dyDescent="0.25">
      <c r="A23" s="63"/>
      <c r="B23" s="63"/>
      <c r="C23" s="30"/>
    </row>
    <row r="24" spans="1:6" x14ac:dyDescent="0.25">
      <c r="A24" s="63"/>
      <c r="B24" s="63"/>
      <c r="C24" s="30"/>
    </row>
    <row r="25" spans="1:6" ht="15.75" x14ac:dyDescent="0.25">
      <c r="A25" s="45"/>
      <c r="B25" s="45"/>
      <c r="C25" s="34"/>
      <c r="E25" s="42"/>
    </row>
    <row r="26" spans="1:6" ht="15.75" x14ac:dyDescent="0.25">
      <c r="A26" s="45"/>
      <c r="B26" s="45"/>
      <c r="C26" s="34"/>
      <c r="E26" s="42"/>
    </row>
    <row r="27" spans="1:6" ht="18.75" x14ac:dyDescent="0.3">
      <c r="A27" s="45"/>
      <c r="B27" s="45"/>
      <c r="C27" s="34"/>
      <c r="E27" s="102" t="s">
        <v>677</v>
      </c>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0</v>
      </c>
      <c r="D32" s="59" t="s">
        <v>56</v>
      </c>
    </row>
    <row r="33" spans="1:5" x14ac:dyDescent="0.25">
      <c r="A33" s="62">
        <f>SUM(A9:A29)</f>
        <v>0</v>
      </c>
      <c r="B33" s="59" t="s">
        <v>57</v>
      </c>
      <c r="C33" s="59"/>
    </row>
    <row r="34" spans="1:5" x14ac:dyDescent="0.25">
      <c r="A34" s="59"/>
      <c r="B34" s="62" t="e">
        <f>C32/A33</f>
        <v>#DIV/0!</v>
      </c>
      <c r="C34" s="59" t="s">
        <v>58</v>
      </c>
    </row>
    <row r="35" spans="1:5" x14ac:dyDescent="0.25">
      <c r="A35" s="59"/>
      <c r="B35" s="59"/>
      <c r="C35" s="59"/>
      <c r="D35" s="63">
        <v>50</v>
      </c>
      <c r="E35" s="59" t="s">
        <v>59</v>
      </c>
    </row>
    <row r="36" spans="1:5" x14ac:dyDescent="0.25">
      <c r="A36" s="59"/>
      <c r="B36" s="59"/>
      <c r="C36" s="59"/>
      <c r="D36" s="65" t="s">
        <v>676</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76578" r:id="rId4">
          <objectPr defaultSize="0" r:id="rId5">
            <anchor moveWithCells="1">
              <from>
                <xdr:col>1</xdr:col>
                <xdr:colOff>0</xdr:colOff>
                <xdr:row>40</xdr:row>
                <xdr:rowOff>0</xdr:rowOff>
              </from>
              <to>
                <xdr:col>11</xdr:col>
                <xdr:colOff>95250</xdr:colOff>
                <xdr:row>53</xdr:row>
                <xdr:rowOff>66675</xdr:rowOff>
              </to>
            </anchor>
          </objectPr>
        </oleObject>
      </mc:Choice>
      <mc:Fallback>
        <oleObject progId="Word.Document.12" shapeId="1176578" r:id="rId4"/>
      </mc:Fallback>
    </mc:AlternateContent>
  </oleObjects>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topLeftCell="A34" workbookViewId="0">
      <selection activeCell="L50" sqref="L50"/>
    </sheetView>
  </sheetViews>
  <sheetFormatPr defaultColWidth="9.140625" defaultRowHeight="15" x14ac:dyDescent="0.25"/>
  <cols>
    <col min="1" max="2" width="9.140625" style="57"/>
    <col min="3" max="3" width="10.85546875" style="57" customWidth="1"/>
    <col min="4" max="16384" width="9.140625" style="57"/>
  </cols>
  <sheetData>
    <row r="1" spans="1:10" ht="18.75" customHeight="1" x14ac:dyDescent="0.35">
      <c r="A1" s="61" t="s">
        <v>33</v>
      </c>
      <c r="B1" s="59"/>
      <c r="C1" s="59"/>
      <c r="I1" s="497" t="s">
        <v>65</v>
      </c>
      <c r="J1" s="497"/>
    </row>
    <row r="2" spans="1:10" x14ac:dyDescent="0.25">
      <c r="A2" s="59"/>
      <c r="B2" s="63">
        <v>19.2</v>
      </c>
      <c r="C2" s="59" t="s">
        <v>34</v>
      </c>
      <c r="D2" s="319" t="s">
        <v>576</v>
      </c>
      <c r="E2" s="59"/>
    </row>
    <row r="3" spans="1:10" ht="21" customHeight="1" x14ac:dyDescent="0.25">
      <c r="A3" s="59"/>
      <c r="B3" s="63" t="s">
        <v>183</v>
      </c>
      <c r="C3" s="59" t="s">
        <v>36</v>
      </c>
      <c r="D3" s="319" t="s">
        <v>184</v>
      </c>
    </row>
    <row r="4" spans="1:10" x14ac:dyDescent="0.25">
      <c r="A4" s="59"/>
      <c r="B4" s="36" t="s">
        <v>37</v>
      </c>
      <c r="C4" s="59"/>
      <c r="D4" s="37" t="s">
        <v>184</v>
      </c>
      <c r="E4" s="64"/>
      <c r="F4" s="64"/>
      <c r="G4" s="64"/>
      <c r="H4" s="64"/>
      <c r="I4" s="64"/>
    </row>
    <row r="5" spans="1:10" x14ac:dyDescent="0.25">
      <c r="A5" s="59"/>
      <c r="B5" s="39"/>
      <c r="C5" s="59"/>
    </row>
    <row r="6" spans="1:10" x14ac:dyDescent="0.25">
      <c r="A6" s="59"/>
      <c r="B6" s="59"/>
      <c r="C6" s="59"/>
      <c r="F6" s="37" t="s">
        <v>39</v>
      </c>
      <c r="G6" s="37"/>
      <c r="H6" s="37" t="s">
        <v>522</v>
      </c>
      <c r="I6" s="37"/>
    </row>
    <row r="7" spans="1:10" ht="26.25" x14ac:dyDescent="0.25">
      <c r="A7" s="58" t="s">
        <v>31</v>
      </c>
      <c r="B7" s="58" t="s">
        <v>30</v>
      </c>
      <c r="C7" s="58" t="s">
        <v>32</v>
      </c>
    </row>
    <row r="8" spans="1:10" ht="22.5" customHeight="1" x14ac:dyDescent="0.25">
      <c r="A8" s="59"/>
      <c r="B8" s="60" t="s">
        <v>41</v>
      </c>
      <c r="C8" s="60" t="s">
        <v>23</v>
      </c>
    </row>
    <row r="9" spans="1:10" ht="18" customHeight="1" x14ac:dyDescent="0.25">
      <c r="A9" s="63">
        <v>1</v>
      </c>
      <c r="B9" s="63"/>
      <c r="C9" s="221">
        <v>126</v>
      </c>
      <c r="E9" s="59" t="s">
        <v>42</v>
      </c>
      <c r="F9" s="59"/>
    </row>
    <row r="10" spans="1:10" ht="19.5" customHeight="1" x14ac:dyDescent="0.25">
      <c r="A10" s="63">
        <v>1</v>
      </c>
      <c r="B10" s="63"/>
      <c r="C10" s="221">
        <v>64</v>
      </c>
      <c r="E10" s="59" t="s">
        <v>43</v>
      </c>
      <c r="F10" s="59"/>
    </row>
    <row r="11" spans="1:10" ht="16.5" customHeight="1" x14ac:dyDescent="0.25">
      <c r="A11" s="63">
        <v>1</v>
      </c>
      <c r="B11" s="63"/>
      <c r="C11" s="221">
        <v>80</v>
      </c>
      <c r="E11" s="59" t="s">
        <v>44</v>
      </c>
      <c r="F11" s="59"/>
    </row>
    <row r="12" spans="1:10" x14ac:dyDescent="0.25">
      <c r="A12" s="63">
        <v>1</v>
      </c>
      <c r="B12" s="63"/>
      <c r="C12" s="221">
        <v>85</v>
      </c>
      <c r="E12" s="59" t="s">
        <v>45</v>
      </c>
      <c r="F12" s="59"/>
    </row>
    <row r="13" spans="1:10" x14ac:dyDescent="0.25">
      <c r="A13" s="63">
        <v>1</v>
      </c>
      <c r="B13" s="63"/>
      <c r="C13" s="221">
        <v>90</v>
      </c>
      <c r="E13" s="59" t="s">
        <v>46</v>
      </c>
    </row>
    <row r="14" spans="1:10" x14ac:dyDescent="0.25">
      <c r="A14" s="63">
        <v>1</v>
      </c>
      <c r="B14" s="63"/>
      <c r="C14" s="221">
        <v>87</v>
      </c>
      <c r="E14" s="59" t="s">
        <v>47</v>
      </c>
    </row>
    <row r="15" spans="1:10" x14ac:dyDescent="0.25">
      <c r="A15" s="63">
        <v>1</v>
      </c>
      <c r="B15" s="63"/>
      <c r="C15" s="221">
        <v>140</v>
      </c>
      <c r="E15" s="59" t="s">
        <v>48</v>
      </c>
    </row>
    <row r="16" spans="1:10" x14ac:dyDescent="0.25">
      <c r="A16" s="63">
        <v>1</v>
      </c>
      <c r="B16" s="63"/>
      <c r="C16" s="221">
        <v>125</v>
      </c>
      <c r="E16" s="59" t="s">
        <v>49</v>
      </c>
    </row>
    <row r="17" spans="1:6" x14ac:dyDescent="0.25">
      <c r="A17" s="63">
        <v>1</v>
      </c>
      <c r="B17" s="63"/>
      <c r="C17" s="221">
        <v>119</v>
      </c>
      <c r="E17" s="59" t="s">
        <v>50</v>
      </c>
      <c r="F17" s="59"/>
    </row>
    <row r="18" spans="1:6" x14ac:dyDescent="0.25">
      <c r="A18" s="63">
        <v>1</v>
      </c>
      <c r="B18" s="63"/>
      <c r="C18" s="203">
        <v>135</v>
      </c>
      <c r="E18" s="59" t="s">
        <v>51</v>
      </c>
      <c r="F18" s="59"/>
    </row>
    <row r="19" spans="1:6" x14ac:dyDescent="0.25">
      <c r="A19" s="63">
        <v>1</v>
      </c>
      <c r="B19" s="63"/>
      <c r="C19" s="203">
        <v>136</v>
      </c>
      <c r="E19" s="59" t="s">
        <v>52</v>
      </c>
      <c r="F19" s="59"/>
    </row>
    <row r="20" spans="1:6" x14ac:dyDescent="0.25">
      <c r="A20" s="63">
        <v>1</v>
      </c>
      <c r="B20" s="63"/>
      <c r="C20" s="203">
        <v>128</v>
      </c>
      <c r="E20" s="59" t="s">
        <v>53</v>
      </c>
      <c r="F20" s="59"/>
    </row>
    <row r="21" spans="1:6" x14ac:dyDescent="0.25">
      <c r="A21" s="63">
        <v>1</v>
      </c>
      <c r="B21" s="63"/>
      <c r="C21" s="203">
        <v>129</v>
      </c>
      <c r="E21" s="59" t="s">
        <v>411</v>
      </c>
    </row>
    <row r="22" spans="1:6" x14ac:dyDescent="0.25">
      <c r="A22" s="63">
        <v>1</v>
      </c>
      <c r="B22" s="63"/>
      <c r="C22" s="203">
        <v>95</v>
      </c>
    </row>
    <row r="23" spans="1:6" x14ac:dyDescent="0.25">
      <c r="A23" s="63">
        <v>1</v>
      </c>
      <c r="B23" s="63"/>
      <c r="C23" s="30">
        <v>135.5</v>
      </c>
    </row>
    <row r="24" spans="1:6" x14ac:dyDescent="0.25">
      <c r="A24" s="63">
        <v>1</v>
      </c>
      <c r="B24" s="63"/>
      <c r="C24" s="30">
        <v>139</v>
      </c>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1813.5</v>
      </c>
      <c r="D32" s="59" t="s">
        <v>56</v>
      </c>
    </row>
    <row r="33" spans="1:5" x14ac:dyDescent="0.25">
      <c r="A33" s="62">
        <f>SUM(A9:A29)</f>
        <v>16</v>
      </c>
      <c r="B33" s="59" t="s">
        <v>57</v>
      </c>
      <c r="C33" s="59"/>
    </row>
    <row r="34" spans="1:5" x14ac:dyDescent="0.25">
      <c r="A34" s="59"/>
      <c r="B34" s="62">
        <f>C32/A33</f>
        <v>113.34375</v>
      </c>
      <c r="C34" s="59" t="s">
        <v>58</v>
      </c>
    </row>
    <row r="35" spans="1:5" x14ac:dyDescent="0.25">
      <c r="A35" s="59"/>
      <c r="B35" s="59"/>
      <c r="C35" s="59"/>
      <c r="D35" s="63">
        <v>150</v>
      </c>
      <c r="E35" s="59" t="s">
        <v>59</v>
      </c>
    </row>
    <row r="36" spans="1:5" x14ac:dyDescent="0.25">
      <c r="A36" s="59"/>
      <c r="B36" s="59"/>
      <c r="C36" s="59"/>
      <c r="D36" s="65">
        <f>B34/D35</f>
        <v>0.75562499999999999</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73825" r:id="rId4">
          <objectPr defaultSize="0" r:id="rId5">
            <anchor moveWithCells="1">
              <from>
                <xdr:col>1</xdr:col>
                <xdr:colOff>0</xdr:colOff>
                <xdr:row>40</xdr:row>
                <xdr:rowOff>0</xdr:rowOff>
              </from>
              <to>
                <xdr:col>10</xdr:col>
                <xdr:colOff>342900</xdr:colOff>
                <xdr:row>49</xdr:row>
                <xdr:rowOff>66675</xdr:rowOff>
              </to>
            </anchor>
          </objectPr>
        </oleObject>
      </mc:Choice>
      <mc:Fallback>
        <oleObject progId="Word.Document.12" shapeId="973825"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4"/>
  <sheetViews>
    <sheetView topLeftCell="A49" workbookViewId="0">
      <selection activeCell="N55" sqref="N55"/>
    </sheetView>
  </sheetViews>
  <sheetFormatPr defaultColWidth="9.140625" defaultRowHeight="18.75" x14ac:dyDescent="0.3"/>
  <cols>
    <col min="1" max="1" width="7.28515625" style="57" customWidth="1"/>
    <col min="2" max="2" width="8.28515625" style="57" customWidth="1"/>
    <col min="3" max="3" width="10.28515625" style="57" customWidth="1"/>
    <col min="4" max="4" width="8.2851562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2.2000000000000002</v>
      </c>
      <c r="C2" s="59" t="s">
        <v>34</v>
      </c>
      <c r="D2" s="319" t="s">
        <v>566</v>
      </c>
      <c r="G2" s="57"/>
      <c r="H2" s="57"/>
      <c r="I2" s="57"/>
      <c r="J2" s="57"/>
      <c r="K2" s="57"/>
      <c r="L2" s="57"/>
      <c r="M2" s="57"/>
      <c r="N2" s="57"/>
      <c r="O2" s="57"/>
      <c r="P2" s="57"/>
      <c r="Q2" s="57"/>
      <c r="R2" s="57"/>
      <c r="S2" s="57"/>
      <c r="T2" s="57"/>
      <c r="U2" s="57"/>
      <c r="V2" s="57"/>
      <c r="W2" s="57"/>
      <c r="X2" s="57"/>
      <c r="Y2" s="57"/>
      <c r="Z2" s="57"/>
      <c r="AB2" s="57"/>
      <c r="AC2" s="57"/>
    </row>
    <row r="3" spans="1:29" ht="15.75" x14ac:dyDescent="0.25">
      <c r="A3" s="59"/>
      <c r="B3" s="63" t="s">
        <v>568</v>
      </c>
      <c r="C3" s="59" t="s">
        <v>36</v>
      </c>
      <c r="D3" s="279"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569</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30">
        <v>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30">
        <v>14</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30">
        <v>16</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30">
        <v>12</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30">
        <v>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30">
        <v>14</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30">
        <v>16</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30">
        <v>16</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30">
        <v>16</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30">
        <v>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30">
        <v>12</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30">
        <v>15</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30">
        <v>16</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30">
        <v>16</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30"/>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30"/>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30"/>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4"/>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4"/>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4"/>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4"/>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4"/>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34"/>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45"/>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163</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14</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11.642857142857142</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16</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0.7276785714285714</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140</v>
      </c>
    </row>
    <row r="46" spans="1:29" x14ac:dyDescent="0.3">
      <c r="A46" s="457"/>
      <c r="B46" s="457"/>
      <c r="C46" s="457"/>
      <c r="D46" s="457"/>
      <c r="E46" s="457"/>
      <c r="F46" s="457"/>
      <c r="G46" s="457"/>
      <c r="H46" s="457"/>
      <c r="I46" s="457"/>
      <c r="J46" s="457"/>
    </row>
    <row r="47" spans="1:29" x14ac:dyDescent="0.3">
      <c r="A47" s="122"/>
      <c r="G47" s="57"/>
      <c r="H47" s="57"/>
      <c r="I47" s="57"/>
      <c r="J47" s="57"/>
    </row>
    <row r="48" spans="1:29" ht="72" customHeight="1" x14ac:dyDescent="0.3">
      <c r="A48" s="456"/>
      <c r="B48" s="456"/>
      <c r="C48" s="456"/>
      <c r="D48" s="456"/>
      <c r="E48" s="456"/>
      <c r="F48" s="456"/>
      <c r="G48" s="456"/>
      <c r="H48" s="456"/>
      <c r="I48" s="456"/>
      <c r="J48" s="456"/>
    </row>
    <row r="49" spans="1:29" x14ac:dyDescent="0.3">
      <c r="A49" s="122"/>
      <c r="G49" s="57"/>
      <c r="H49" s="57"/>
      <c r="I49" s="57"/>
      <c r="J49" s="57"/>
    </row>
    <row r="50" spans="1:29" s="127" customFormat="1" ht="57.75"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x14ac:dyDescent="0.3">
      <c r="A51" s="122"/>
      <c r="G51" s="57"/>
      <c r="H51" s="57"/>
      <c r="I51" s="57"/>
      <c r="J51" s="57"/>
    </row>
    <row r="52" spans="1:29" s="127" customFormat="1" ht="44.25" customHeight="1" x14ac:dyDescent="0.3">
      <c r="A52" s="457"/>
      <c r="B52" s="457"/>
      <c r="C52" s="457"/>
      <c r="D52" s="457"/>
      <c r="E52" s="457"/>
      <c r="F52" s="457"/>
      <c r="G52" s="457"/>
      <c r="H52" s="457"/>
      <c r="I52" s="457"/>
      <c r="J52" s="457"/>
      <c r="K52" s="153"/>
      <c r="L52" s="153"/>
      <c r="M52" s="153"/>
      <c r="N52" s="153"/>
      <c r="O52" s="153"/>
      <c r="P52" s="153"/>
      <c r="Q52" s="153"/>
      <c r="R52" s="153"/>
      <c r="S52" s="153"/>
      <c r="T52" s="153"/>
      <c r="U52" s="153"/>
      <c r="V52" s="153"/>
      <c r="W52" s="153"/>
      <c r="X52" s="153"/>
      <c r="Y52" s="153"/>
      <c r="Z52" s="153"/>
      <c r="AB52" s="154"/>
      <c r="AC52" s="155"/>
    </row>
    <row r="53" spans="1:29" x14ac:dyDescent="0.3">
      <c r="A53" s="122"/>
      <c r="G53" s="57"/>
      <c r="H53" s="57"/>
      <c r="I53" s="57"/>
      <c r="J53" s="57"/>
    </row>
    <row r="54" spans="1:29" s="127" customFormat="1" ht="46.5" customHeight="1" x14ac:dyDescent="0.3">
      <c r="A54" s="457"/>
      <c r="B54" s="457"/>
      <c r="C54" s="457"/>
      <c r="D54" s="457"/>
      <c r="E54" s="457"/>
      <c r="F54" s="457"/>
      <c r="G54" s="457"/>
      <c r="H54" s="457"/>
      <c r="I54" s="457"/>
      <c r="J54" s="457"/>
      <c r="K54" s="153"/>
      <c r="L54" s="153"/>
      <c r="M54" s="153"/>
      <c r="N54" s="153"/>
      <c r="O54" s="153"/>
      <c r="P54" s="153"/>
      <c r="Q54" s="153"/>
      <c r="R54" s="153"/>
      <c r="S54" s="153"/>
      <c r="T54" s="153"/>
      <c r="U54" s="153"/>
      <c r="V54" s="153"/>
      <c r="W54" s="153"/>
      <c r="X54" s="153"/>
      <c r="Y54" s="153"/>
      <c r="Z54" s="153"/>
      <c r="AB54" s="154"/>
      <c r="AC54" s="155"/>
    </row>
    <row r="55" spans="1:29" x14ac:dyDescent="0.3">
      <c r="A55" s="122"/>
      <c r="G55" s="57"/>
      <c r="H55" s="57"/>
      <c r="I55" s="57"/>
      <c r="J55" s="57"/>
    </row>
    <row r="56" spans="1:29" x14ac:dyDescent="0.3">
      <c r="A56" s="471"/>
      <c r="B56" s="471"/>
      <c r="C56" s="471"/>
      <c r="D56" s="471"/>
      <c r="E56" s="471"/>
      <c r="F56" s="142"/>
      <c r="G56" s="142"/>
      <c r="H56" s="142"/>
      <c r="I56" s="142"/>
      <c r="J56" s="142"/>
    </row>
    <row r="57" spans="1:29" x14ac:dyDescent="0.3">
      <c r="A57" s="468"/>
      <c r="B57" s="468"/>
      <c r="C57" s="468"/>
      <c r="D57" s="468"/>
      <c r="E57" s="468"/>
      <c r="F57" s="208"/>
      <c r="G57" s="318"/>
      <c r="H57" s="318"/>
      <c r="I57" s="318"/>
      <c r="J57" s="318"/>
    </row>
    <row r="58" spans="1:29" x14ac:dyDescent="0.3">
      <c r="A58" s="318"/>
      <c r="B58" s="318"/>
      <c r="C58" s="318"/>
      <c r="D58" s="318"/>
      <c r="E58" s="318"/>
      <c r="F58" s="208"/>
      <c r="G58" s="208"/>
      <c r="H58" s="208"/>
      <c r="I58" s="208"/>
      <c r="J58" s="208"/>
    </row>
    <row r="59" spans="1:29" x14ac:dyDescent="0.3">
      <c r="A59" s="469"/>
      <c r="B59" s="469"/>
      <c r="C59" s="469"/>
      <c r="D59" s="469"/>
      <c r="E59" s="469"/>
      <c r="F59" s="208"/>
      <c r="G59" s="317"/>
      <c r="H59" s="317"/>
      <c r="I59" s="317"/>
      <c r="J59" s="317"/>
    </row>
    <row r="60" spans="1:29" x14ac:dyDescent="0.3">
      <c r="A60" s="469"/>
      <c r="B60" s="469"/>
      <c r="C60" s="469"/>
      <c r="D60" s="469"/>
      <c r="E60" s="469"/>
      <c r="F60" s="208"/>
      <c r="G60" s="317"/>
      <c r="H60" s="317"/>
      <c r="I60" s="317"/>
      <c r="J60" s="317"/>
    </row>
    <row r="61" spans="1:29" x14ac:dyDescent="0.3">
      <c r="A61" s="469"/>
      <c r="B61" s="469"/>
      <c r="C61" s="469"/>
      <c r="D61" s="469"/>
      <c r="E61" s="469"/>
      <c r="F61" s="208"/>
      <c r="G61" s="317"/>
      <c r="H61" s="317"/>
      <c r="I61" s="317"/>
      <c r="J61" s="317"/>
    </row>
    <row r="62" spans="1:29" x14ac:dyDescent="0.3">
      <c r="A62" s="469"/>
      <c r="B62" s="469"/>
      <c r="C62" s="469"/>
      <c r="D62" s="469"/>
      <c r="E62" s="469"/>
      <c r="F62" s="208"/>
      <c r="G62" s="317"/>
      <c r="H62" s="317"/>
      <c r="I62" s="317"/>
      <c r="J62" s="317"/>
    </row>
    <row r="63" spans="1:29" x14ac:dyDescent="0.3">
      <c r="A63" s="469"/>
      <c r="B63" s="469"/>
      <c r="C63" s="469"/>
      <c r="D63" s="469"/>
      <c r="E63" s="469"/>
      <c r="F63" s="208"/>
      <c r="G63" s="317"/>
      <c r="H63" s="317"/>
      <c r="I63" s="317"/>
      <c r="J63" s="317"/>
    </row>
    <row r="64" spans="1:29" x14ac:dyDescent="0.3">
      <c r="A64" s="469"/>
      <c r="B64" s="469"/>
      <c r="C64" s="469"/>
      <c r="D64" s="469"/>
      <c r="E64" s="469"/>
      <c r="F64" s="208"/>
      <c r="G64" s="317"/>
      <c r="H64" s="317"/>
      <c r="I64" s="317"/>
      <c r="J64" s="317"/>
    </row>
    <row r="65" spans="1:10" x14ac:dyDescent="0.3">
      <c r="A65" s="469"/>
      <c r="B65" s="469"/>
      <c r="C65" s="469"/>
      <c r="D65" s="469"/>
      <c r="E65" s="469"/>
      <c r="F65" s="208"/>
      <c r="G65" s="317"/>
      <c r="H65" s="317"/>
      <c r="I65" s="317"/>
      <c r="J65" s="317"/>
    </row>
    <row r="66" spans="1:10" x14ac:dyDescent="0.3">
      <c r="A66" s="469"/>
      <c r="B66" s="469"/>
      <c r="C66" s="469"/>
      <c r="D66" s="469"/>
      <c r="E66" s="469"/>
      <c r="F66" s="208"/>
      <c r="G66" s="317"/>
      <c r="H66" s="317"/>
      <c r="I66" s="317"/>
      <c r="J66" s="317"/>
    </row>
    <row r="67" spans="1:10" x14ac:dyDescent="0.3">
      <c r="A67" s="469"/>
      <c r="B67" s="469"/>
      <c r="C67" s="469"/>
      <c r="D67" s="469"/>
      <c r="E67" s="469"/>
      <c r="F67" s="208"/>
      <c r="G67" s="317"/>
      <c r="H67" s="317"/>
      <c r="I67" s="317"/>
      <c r="J67" s="317"/>
    </row>
    <row r="68" spans="1:10" x14ac:dyDescent="0.3">
      <c r="A68" s="470"/>
      <c r="B68" s="470"/>
      <c r="C68" s="470"/>
      <c r="D68" s="470"/>
      <c r="E68" s="470"/>
      <c r="F68" s="208"/>
      <c r="G68" s="318"/>
      <c r="H68" s="318"/>
      <c r="I68" s="318"/>
      <c r="J68" s="318"/>
    </row>
    <row r="69" spans="1:10" ht="15" customHeight="1" x14ac:dyDescent="0.3">
      <c r="A69" s="467"/>
      <c r="B69" s="467"/>
      <c r="C69" s="226"/>
      <c r="D69" s="71"/>
      <c r="E69" s="226"/>
      <c r="F69" s="226"/>
      <c r="G69" s="226"/>
      <c r="H69" s="226"/>
      <c r="I69" s="226"/>
      <c r="J69" s="226"/>
    </row>
    <row r="70" spans="1:10" ht="15" customHeight="1" x14ac:dyDescent="0.3">
      <c r="A70" s="198"/>
      <c r="B70" s="71"/>
      <c r="C70" s="71"/>
      <c r="D70" s="71"/>
      <c r="E70" s="71"/>
      <c r="F70" s="71"/>
      <c r="G70" s="71"/>
      <c r="H70" s="71"/>
      <c r="I70" s="71"/>
      <c r="J70" s="71"/>
    </row>
    <row r="71" spans="1:10" ht="15" customHeight="1" x14ac:dyDescent="0.3">
      <c r="A71" s="198"/>
      <c r="B71" s="71"/>
      <c r="C71" s="71"/>
      <c r="D71" s="71"/>
      <c r="E71" s="71"/>
      <c r="F71" s="71"/>
      <c r="G71" s="71"/>
      <c r="H71" s="71"/>
      <c r="I71" s="71"/>
      <c r="J71" s="71"/>
    </row>
    <row r="72" spans="1:10" ht="15" customHeight="1" x14ac:dyDescent="0.3">
      <c r="A72" s="71"/>
      <c r="B72" s="71"/>
      <c r="C72" s="71"/>
      <c r="D72" s="71"/>
      <c r="E72" s="71"/>
      <c r="F72" s="71"/>
      <c r="G72" s="199"/>
      <c r="H72" s="199"/>
      <c r="I72" s="199"/>
      <c r="J72" s="200"/>
    </row>
    <row r="73" spans="1:10" ht="15" customHeight="1" x14ac:dyDescent="0.3">
      <c r="A73" s="71"/>
      <c r="B73" s="71"/>
      <c r="C73" s="71"/>
      <c r="D73" s="71"/>
      <c r="E73" s="71"/>
      <c r="F73" s="71"/>
      <c r="G73" s="199"/>
      <c r="H73" s="199"/>
      <c r="I73" s="199"/>
      <c r="J73" s="200"/>
    </row>
    <row r="74" spans="1:10" ht="15" customHeight="1" x14ac:dyDescent="0.3">
      <c r="A74" s="71"/>
      <c r="B74" s="71"/>
      <c r="C74" s="71"/>
      <c r="D74" s="71"/>
      <c r="E74" s="71"/>
      <c r="F74" s="71"/>
      <c r="G74" s="199"/>
      <c r="H74" s="199"/>
      <c r="I74" s="199"/>
      <c r="J74" s="200"/>
    </row>
  </sheetData>
  <mergeCells count="18">
    <mergeCell ref="A69:B69"/>
    <mergeCell ref="A57:E57"/>
    <mergeCell ref="A59:E59"/>
    <mergeCell ref="A60:E60"/>
    <mergeCell ref="A61:E61"/>
    <mergeCell ref="A62:E62"/>
    <mergeCell ref="A63:E63"/>
    <mergeCell ref="A64:E64"/>
    <mergeCell ref="A65:E65"/>
    <mergeCell ref="A66:E66"/>
    <mergeCell ref="A67:E67"/>
    <mergeCell ref="A68:E68"/>
    <mergeCell ref="A56:E56"/>
    <mergeCell ref="A46:J46"/>
    <mergeCell ref="A48:J48"/>
    <mergeCell ref="A50:J50"/>
    <mergeCell ref="A52:J52"/>
    <mergeCell ref="A54:J54"/>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463873" r:id="rId4">
          <objectPr defaultSize="0" r:id="rId5">
            <anchor moveWithCells="1">
              <from>
                <xdr:col>1</xdr:col>
                <xdr:colOff>133350</xdr:colOff>
                <xdr:row>46</xdr:row>
                <xdr:rowOff>228600</xdr:rowOff>
              </from>
              <to>
                <xdr:col>11</xdr:col>
                <xdr:colOff>257175</xdr:colOff>
                <xdr:row>62</xdr:row>
                <xdr:rowOff>9525</xdr:rowOff>
              </to>
            </anchor>
          </objectPr>
        </oleObject>
      </mc:Choice>
      <mc:Fallback>
        <oleObject progId="Word.Document.12" shapeId="463873" r:id="rId4"/>
      </mc:Fallback>
    </mc:AlternateContent>
  </oleObjects>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34" workbookViewId="0">
      <selection activeCell="K21" sqref="K21"/>
    </sheetView>
  </sheetViews>
  <sheetFormatPr defaultColWidth="9.140625" defaultRowHeight="15" x14ac:dyDescent="0.25"/>
  <cols>
    <col min="1" max="2" width="9.140625" style="57"/>
    <col min="3" max="3" width="10.85546875" style="57" customWidth="1"/>
    <col min="4" max="16384" width="9.140625" style="57"/>
  </cols>
  <sheetData>
    <row r="1" spans="1:10" ht="18.75" customHeight="1" x14ac:dyDescent="0.35">
      <c r="A1" s="61" t="s">
        <v>33</v>
      </c>
      <c r="B1" s="59"/>
      <c r="C1" s="59"/>
      <c r="I1" s="497" t="s">
        <v>65</v>
      </c>
      <c r="J1" s="497"/>
    </row>
    <row r="2" spans="1:10" x14ac:dyDescent="0.25">
      <c r="A2" s="59"/>
      <c r="B2" s="63">
        <v>19.2</v>
      </c>
      <c r="C2" s="59" t="s">
        <v>34</v>
      </c>
      <c r="D2" s="283" t="s">
        <v>466</v>
      </c>
      <c r="E2" s="59"/>
    </row>
    <row r="3" spans="1:10" ht="21" customHeight="1" x14ac:dyDescent="0.25">
      <c r="A3" s="59"/>
      <c r="B3" s="63" t="s">
        <v>397</v>
      </c>
      <c r="C3" s="59" t="s">
        <v>36</v>
      </c>
      <c r="D3" s="283" t="s">
        <v>517</v>
      </c>
    </row>
    <row r="4" spans="1:10" x14ac:dyDescent="0.25">
      <c r="A4" s="59"/>
      <c r="B4" s="36" t="s">
        <v>37</v>
      </c>
      <c r="C4" s="59"/>
      <c r="D4" s="37" t="s">
        <v>398</v>
      </c>
      <c r="E4" s="64"/>
      <c r="F4" s="64"/>
      <c r="G4" s="64"/>
      <c r="H4" s="64"/>
      <c r="I4" s="64"/>
    </row>
    <row r="5" spans="1:10" x14ac:dyDescent="0.25">
      <c r="A5" s="59"/>
      <c r="B5" s="39"/>
      <c r="C5" s="59"/>
    </row>
    <row r="6" spans="1:10" x14ac:dyDescent="0.25">
      <c r="A6" s="59"/>
      <c r="B6" s="59"/>
      <c r="C6" s="59"/>
      <c r="F6" s="37" t="s">
        <v>39</v>
      </c>
      <c r="G6" s="37"/>
      <c r="H6" s="37" t="s">
        <v>449</v>
      </c>
      <c r="I6" s="37"/>
    </row>
    <row r="7" spans="1:10" ht="26.25" x14ac:dyDescent="0.25">
      <c r="A7" s="58" t="s">
        <v>31</v>
      </c>
      <c r="B7" s="58" t="s">
        <v>30</v>
      </c>
      <c r="C7" s="58" t="s">
        <v>32</v>
      </c>
    </row>
    <row r="8" spans="1:10" ht="22.5" customHeight="1" x14ac:dyDescent="0.25">
      <c r="A8" s="59"/>
      <c r="B8" s="60" t="s">
        <v>41</v>
      </c>
      <c r="C8" s="60" t="s">
        <v>23</v>
      </c>
    </row>
    <row r="9" spans="1:10" ht="21" customHeight="1" x14ac:dyDescent="0.25">
      <c r="A9" s="63">
        <v>1</v>
      </c>
      <c r="B9" s="63"/>
      <c r="C9" s="221">
        <v>51</v>
      </c>
      <c r="E9" s="59" t="s">
        <v>42</v>
      </c>
      <c r="F9" s="59"/>
    </row>
    <row r="10" spans="1:10" ht="21.75" customHeight="1" x14ac:dyDescent="0.25">
      <c r="A10" s="63">
        <v>1</v>
      </c>
      <c r="B10" s="63"/>
      <c r="C10" s="221">
        <v>193</v>
      </c>
      <c r="E10" s="59" t="s">
        <v>43</v>
      </c>
      <c r="F10" s="59"/>
    </row>
    <row r="11" spans="1:10" ht="22.5" customHeight="1" x14ac:dyDescent="0.25">
      <c r="A11" s="63">
        <v>1</v>
      </c>
      <c r="B11" s="63"/>
      <c r="C11" s="221">
        <v>139</v>
      </c>
      <c r="E11" s="59" t="s">
        <v>44</v>
      </c>
      <c r="F11" s="59"/>
    </row>
    <row r="12" spans="1:10" x14ac:dyDescent="0.25">
      <c r="A12" s="63">
        <v>1</v>
      </c>
      <c r="B12" s="63"/>
      <c r="C12" s="221">
        <v>184</v>
      </c>
      <c r="E12" s="59" t="s">
        <v>45</v>
      </c>
      <c r="F12" s="59"/>
    </row>
    <row r="13" spans="1:10" x14ac:dyDescent="0.25">
      <c r="A13" s="63">
        <v>1</v>
      </c>
      <c r="B13" s="63"/>
      <c r="C13" s="221">
        <v>200</v>
      </c>
      <c r="E13" s="59" t="s">
        <v>46</v>
      </c>
    </row>
    <row r="14" spans="1:10" x14ac:dyDescent="0.25">
      <c r="A14" s="63">
        <v>1</v>
      </c>
      <c r="B14" s="63"/>
      <c r="C14" s="221">
        <v>189</v>
      </c>
      <c r="E14" s="59" t="s">
        <v>47</v>
      </c>
    </row>
    <row r="15" spans="1:10" x14ac:dyDescent="0.25">
      <c r="A15" s="63">
        <v>1</v>
      </c>
      <c r="B15" s="63"/>
      <c r="C15" s="221">
        <v>50</v>
      </c>
      <c r="E15" s="59" t="s">
        <v>48</v>
      </c>
    </row>
    <row r="16" spans="1:10" x14ac:dyDescent="0.25">
      <c r="A16" s="63">
        <v>1</v>
      </c>
      <c r="B16" s="63"/>
      <c r="C16" s="221">
        <v>175</v>
      </c>
      <c r="E16" s="59" t="s">
        <v>49</v>
      </c>
    </row>
    <row r="17" spans="1:6" x14ac:dyDescent="0.25">
      <c r="A17" s="63">
        <v>1</v>
      </c>
      <c r="B17" s="63"/>
      <c r="C17" s="221">
        <v>185</v>
      </c>
      <c r="E17" s="59" t="s">
        <v>50</v>
      </c>
      <c r="F17" s="59"/>
    </row>
    <row r="18" spans="1:6" x14ac:dyDescent="0.25">
      <c r="A18" s="63">
        <v>1</v>
      </c>
      <c r="B18" s="63"/>
      <c r="C18" s="63">
        <v>167</v>
      </c>
      <c r="E18" s="59" t="s">
        <v>51</v>
      </c>
      <c r="F18" s="59"/>
    </row>
    <row r="19" spans="1:6" x14ac:dyDescent="0.25">
      <c r="A19" s="63">
        <v>1</v>
      </c>
      <c r="B19" s="63"/>
      <c r="C19" s="63">
        <v>193</v>
      </c>
      <c r="E19" s="59" t="s">
        <v>52</v>
      </c>
      <c r="F19" s="59"/>
    </row>
    <row r="20" spans="1:6" x14ac:dyDescent="0.25">
      <c r="A20" s="63">
        <v>1</v>
      </c>
      <c r="B20" s="63"/>
      <c r="C20" s="63">
        <v>97</v>
      </c>
      <c r="E20" s="59" t="s">
        <v>53</v>
      </c>
      <c r="F20" s="59"/>
    </row>
    <row r="21" spans="1:6" x14ac:dyDescent="0.25">
      <c r="A21" s="63">
        <v>1</v>
      </c>
      <c r="B21" s="63"/>
      <c r="C21" s="63">
        <v>196</v>
      </c>
      <c r="E21" s="59" t="s">
        <v>411</v>
      </c>
    </row>
    <row r="22" spans="1:6" x14ac:dyDescent="0.25">
      <c r="A22" s="63">
        <v>1</v>
      </c>
      <c r="B22" s="63"/>
      <c r="C22" s="63">
        <v>169</v>
      </c>
    </row>
    <row r="23" spans="1:6" x14ac:dyDescent="0.25">
      <c r="A23" s="63">
        <v>1</v>
      </c>
      <c r="B23" s="63"/>
      <c r="C23" s="30">
        <v>152</v>
      </c>
    </row>
    <row r="24" spans="1:6" x14ac:dyDescent="0.25">
      <c r="A24" s="63">
        <v>1</v>
      </c>
      <c r="B24" s="63"/>
      <c r="C24" s="30">
        <v>158</v>
      </c>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2498</v>
      </c>
      <c r="D32" s="59" t="s">
        <v>56</v>
      </c>
    </row>
    <row r="33" spans="1:5" x14ac:dyDescent="0.25">
      <c r="A33" s="62">
        <f>SUM(A9:A29)</f>
        <v>16</v>
      </c>
      <c r="B33" s="59" t="s">
        <v>57</v>
      </c>
      <c r="C33" s="59"/>
    </row>
    <row r="34" spans="1:5" x14ac:dyDescent="0.25">
      <c r="A34" s="59"/>
      <c r="B34" s="62">
        <f>C32/A33</f>
        <v>156.125</v>
      </c>
      <c r="C34" s="59" t="s">
        <v>58</v>
      </c>
    </row>
    <row r="35" spans="1:5" x14ac:dyDescent="0.25">
      <c r="A35" s="59"/>
      <c r="B35" s="59"/>
      <c r="C35" s="59"/>
      <c r="D35" s="63">
        <v>200</v>
      </c>
      <c r="E35" s="59" t="s">
        <v>59</v>
      </c>
    </row>
    <row r="36" spans="1:5" x14ac:dyDescent="0.25">
      <c r="A36" s="59"/>
      <c r="B36" s="59"/>
      <c r="C36" s="59"/>
      <c r="D36" s="65">
        <f>B34/D35</f>
        <v>0.78062500000000001</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J40"/>
  <sheetViews>
    <sheetView topLeftCell="A28" workbookViewId="0"/>
  </sheetViews>
  <sheetFormatPr defaultColWidth="9.140625" defaultRowHeight="15" x14ac:dyDescent="0.25"/>
  <cols>
    <col min="1" max="2" width="9.140625" style="57"/>
    <col min="3" max="3" width="10.85546875" style="57" customWidth="1"/>
    <col min="4" max="16384" width="9.140625" style="57"/>
  </cols>
  <sheetData>
    <row r="1" spans="1:10" ht="18.75" customHeight="1" x14ac:dyDescent="0.35">
      <c r="A1" s="61" t="s">
        <v>33</v>
      </c>
      <c r="B1" s="59"/>
      <c r="C1" s="59"/>
      <c r="I1" s="497" t="s">
        <v>65</v>
      </c>
      <c r="J1" s="497"/>
    </row>
    <row r="2" spans="1:10" x14ac:dyDescent="0.25">
      <c r="A2" s="59"/>
      <c r="B2" s="63">
        <v>19.2</v>
      </c>
      <c r="C2" s="59" t="s">
        <v>34</v>
      </c>
      <c r="D2" s="187" t="s">
        <v>466</v>
      </c>
      <c r="E2" s="59"/>
    </row>
    <row r="3" spans="1:10" ht="21" customHeight="1" x14ac:dyDescent="0.25">
      <c r="A3" s="59"/>
      <c r="B3" s="63" t="s">
        <v>397</v>
      </c>
      <c r="C3" s="59" t="s">
        <v>36</v>
      </c>
      <c r="D3" s="187" t="s">
        <v>429</v>
      </c>
    </row>
    <row r="4" spans="1:10" x14ac:dyDescent="0.25">
      <c r="A4" s="59"/>
      <c r="B4" s="36" t="s">
        <v>37</v>
      </c>
      <c r="C4" s="59"/>
      <c r="D4" s="37" t="s">
        <v>398</v>
      </c>
      <c r="E4" s="64"/>
      <c r="F4" s="64"/>
      <c r="G4" s="64"/>
      <c r="H4" s="64"/>
      <c r="I4" s="64"/>
    </row>
    <row r="5" spans="1:10" x14ac:dyDescent="0.25">
      <c r="A5" s="59"/>
      <c r="B5" s="39"/>
      <c r="C5" s="59"/>
    </row>
    <row r="6" spans="1:10" x14ac:dyDescent="0.25">
      <c r="A6" s="59"/>
      <c r="B6" s="59"/>
      <c r="C6" s="59"/>
      <c r="F6" s="37" t="s">
        <v>39</v>
      </c>
      <c r="G6" s="37"/>
      <c r="H6" s="37" t="s">
        <v>449</v>
      </c>
      <c r="I6" s="37"/>
    </row>
    <row r="7" spans="1:10" ht="26.25" x14ac:dyDescent="0.25">
      <c r="A7" s="58" t="s">
        <v>31</v>
      </c>
      <c r="B7" s="58" t="s">
        <v>30</v>
      </c>
      <c r="C7" s="58" t="s">
        <v>32</v>
      </c>
    </row>
    <row r="8" spans="1:10" ht="22.5" customHeight="1" x14ac:dyDescent="0.25">
      <c r="A8" s="59"/>
      <c r="B8" s="60" t="s">
        <v>41</v>
      </c>
      <c r="C8" s="60" t="s">
        <v>23</v>
      </c>
    </row>
    <row r="9" spans="1:10" ht="21" customHeight="1" x14ac:dyDescent="0.25">
      <c r="A9" s="63">
        <v>1</v>
      </c>
      <c r="B9" s="63">
        <v>1</v>
      </c>
      <c r="C9" s="221">
        <v>39</v>
      </c>
      <c r="E9" s="59" t="s">
        <v>42</v>
      </c>
      <c r="F9" s="59"/>
    </row>
    <row r="10" spans="1:10" ht="21.75" customHeight="1" x14ac:dyDescent="0.25">
      <c r="A10" s="63">
        <v>1</v>
      </c>
      <c r="B10" s="63">
        <v>2</v>
      </c>
      <c r="C10" s="221">
        <v>200</v>
      </c>
      <c r="E10" s="59" t="s">
        <v>43</v>
      </c>
      <c r="F10" s="59"/>
    </row>
    <row r="11" spans="1:10" ht="22.5" customHeight="1" x14ac:dyDescent="0.25">
      <c r="A11" s="63">
        <v>1</v>
      </c>
      <c r="B11" s="63">
        <v>3</v>
      </c>
      <c r="C11" s="221">
        <v>197</v>
      </c>
      <c r="E11" s="59" t="s">
        <v>44</v>
      </c>
      <c r="F11" s="59"/>
    </row>
    <row r="12" spans="1:10" x14ac:dyDescent="0.25">
      <c r="A12" s="63">
        <v>1</v>
      </c>
      <c r="B12" s="63">
        <v>4</v>
      </c>
      <c r="C12" s="221">
        <v>189</v>
      </c>
      <c r="E12" s="59" t="s">
        <v>45</v>
      </c>
      <c r="F12" s="59"/>
    </row>
    <row r="13" spans="1:10" x14ac:dyDescent="0.25">
      <c r="A13" s="63">
        <v>1</v>
      </c>
      <c r="B13" s="63">
        <v>5</v>
      </c>
      <c r="C13" s="221">
        <v>159</v>
      </c>
      <c r="E13" s="59" t="s">
        <v>46</v>
      </c>
    </row>
    <row r="14" spans="1:10" x14ac:dyDescent="0.25">
      <c r="A14" s="63">
        <v>1</v>
      </c>
      <c r="B14" s="63">
        <v>6</v>
      </c>
      <c r="C14" s="221">
        <v>200</v>
      </c>
      <c r="E14" s="59" t="s">
        <v>47</v>
      </c>
    </row>
    <row r="15" spans="1:10" x14ac:dyDescent="0.25">
      <c r="A15" s="63">
        <v>1</v>
      </c>
      <c r="B15" s="63">
        <v>7</v>
      </c>
      <c r="C15" s="221">
        <v>197</v>
      </c>
      <c r="E15" s="59" t="s">
        <v>48</v>
      </c>
    </row>
    <row r="16" spans="1:10" x14ac:dyDescent="0.25">
      <c r="A16" s="63">
        <v>1</v>
      </c>
      <c r="B16" s="63">
        <v>8</v>
      </c>
      <c r="C16" s="221">
        <v>197</v>
      </c>
      <c r="E16" s="59" t="s">
        <v>49</v>
      </c>
    </row>
    <row r="17" spans="1:6" x14ac:dyDescent="0.25">
      <c r="A17" s="63">
        <v>1</v>
      </c>
      <c r="B17" s="63">
        <v>9</v>
      </c>
      <c r="C17" s="221">
        <v>189</v>
      </c>
      <c r="E17" s="59" t="s">
        <v>50</v>
      </c>
      <c r="F17" s="59"/>
    </row>
    <row r="18" spans="1:6" x14ac:dyDescent="0.25">
      <c r="A18" s="63"/>
      <c r="B18" s="63"/>
      <c r="C18" s="63"/>
      <c r="E18" s="59" t="s">
        <v>51</v>
      </c>
      <c r="F18" s="59"/>
    </row>
    <row r="19" spans="1:6" x14ac:dyDescent="0.25">
      <c r="A19" s="63"/>
      <c r="B19" s="63"/>
      <c r="C19" s="63"/>
      <c r="E19" s="59" t="s">
        <v>52</v>
      </c>
      <c r="F19" s="59"/>
    </row>
    <row r="20" spans="1:6" x14ac:dyDescent="0.25">
      <c r="A20" s="63"/>
      <c r="B20" s="63"/>
      <c r="C20" s="63"/>
      <c r="E20" s="59" t="s">
        <v>53</v>
      </c>
      <c r="F20" s="59"/>
    </row>
    <row r="21" spans="1:6" x14ac:dyDescent="0.25">
      <c r="A21" s="63"/>
      <c r="B21" s="63"/>
      <c r="C21" s="63"/>
      <c r="E21" s="59" t="s">
        <v>411</v>
      </c>
    </row>
    <row r="22" spans="1:6" x14ac:dyDescent="0.25">
      <c r="A22" s="63"/>
      <c r="B22" s="63"/>
      <c r="C22" s="63"/>
    </row>
    <row r="23" spans="1:6" x14ac:dyDescent="0.25">
      <c r="A23" s="63"/>
      <c r="B23" s="63"/>
      <c r="C23" s="30"/>
    </row>
    <row r="24" spans="1:6" x14ac:dyDescent="0.25">
      <c r="A24" s="63"/>
      <c r="B24" s="63"/>
      <c r="C24" s="30"/>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1567</v>
      </c>
      <c r="D32" s="59" t="s">
        <v>56</v>
      </c>
    </row>
    <row r="33" spans="1:5" x14ac:dyDescent="0.25">
      <c r="A33" s="62">
        <f>SUM(A9:A29)</f>
        <v>9</v>
      </c>
      <c r="B33" s="59" t="s">
        <v>57</v>
      </c>
      <c r="C33" s="59"/>
    </row>
    <row r="34" spans="1:5" x14ac:dyDescent="0.25">
      <c r="A34" s="59"/>
      <c r="B34" s="62">
        <f>C32/A33</f>
        <v>174.11111111111111</v>
      </c>
      <c r="C34" s="59" t="s">
        <v>58</v>
      </c>
    </row>
    <row r="35" spans="1:5" x14ac:dyDescent="0.25">
      <c r="A35" s="59"/>
      <c r="B35" s="59"/>
      <c r="C35" s="59"/>
      <c r="D35" s="63">
        <v>200</v>
      </c>
      <c r="E35" s="59" t="s">
        <v>59</v>
      </c>
    </row>
    <row r="36" spans="1:5" x14ac:dyDescent="0.25">
      <c r="A36" s="59"/>
      <c r="B36" s="59"/>
      <c r="C36" s="59"/>
      <c r="D36" s="65">
        <f>B34/D35</f>
        <v>0.87055555555555553</v>
      </c>
      <c r="E36" s="59" t="s">
        <v>60</v>
      </c>
    </row>
    <row r="37" spans="1:5" x14ac:dyDescent="0.25">
      <c r="A37" s="59"/>
      <c r="B37" s="59"/>
      <c r="C37" s="59"/>
    </row>
    <row r="38" spans="1:5" ht="15.75" x14ac:dyDescent="0.25">
      <c r="A38" s="120" t="s">
        <v>408</v>
      </c>
    </row>
    <row r="40" spans="1:5" x14ac:dyDescent="0.25">
      <c r="B40" s="119"/>
    </row>
  </sheetData>
  <mergeCells count="1">
    <mergeCell ref="I1:J1"/>
  </mergeCells>
  <pageMargins left="0.7" right="0.7" top="0.75" bottom="0.75" header="0.3" footer="0.3"/>
  <pageSetup orientation="portrait"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J55"/>
  <sheetViews>
    <sheetView topLeftCell="A25" workbookViewId="0">
      <selection activeCell="I42" sqref="I42"/>
    </sheetView>
  </sheetViews>
  <sheetFormatPr defaultRowHeight="15" x14ac:dyDescent="0.25"/>
  <sheetData>
    <row r="1" spans="1:9" ht="15.75" x14ac:dyDescent="0.25">
      <c r="A1" s="457" t="s">
        <v>222</v>
      </c>
      <c r="B1" s="457"/>
      <c r="C1" s="457"/>
      <c r="D1" s="457"/>
      <c r="E1" s="457"/>
      <c r="F1" s="457"/>
      <c r="G1" s="457"/>
      <c r="H1" s="457"/>
      <c r="I1" s="457"/>
    </row>
    <row r="2" spans="1:9" ht="15.75" x14ac:dyDescent="0.25">
      <c r="A2" s="120" t="s">
        <v>408</v>
      </c>
    </row>
    <row r="3" spans="1:9" ht="15.75" x14ac:dyDescent="0.25">
      <c r="A3" s="501" t="s">
        <v>223</v>
      </c>
      <c r="B3" s="501"/>
      <c r="C3" s="501"/>
      <c r="D3" s="501"/>
      <c r="E3" s="501"/>
      <c r="F3" s="501"/>
      <c r="G3" s="501"/>
      <c r="H3" s="501"/>
      <c r="I3" s="501"/>
    </row>
    <row r="4" spans="1:9" ht="15.75" x14ac:dyDescent="0.25">
      <c r="A4" s="122"/>
    </row>
    <row r="5" spans="1:9" ht="15.75" x14ac:dyDescent="0.25">
      <c r="A5" s="121" t="s">
        <v>224</v>
      </c>
    </row>
    <row r="6" spans="1:9" ht="15.75" x14ac:dyDescent="0.25">
      <c r="A6" s="121"/>
    </row>
    <row r="7" spans="1:9" ht="114" customHeight="1" x14ac:dyDescent="0.25">
      <c r="A7" s="502" t="s">
        <v>225</v>
      </c>
      <c r="B7" s="502"/>
      <c r="C7" s="502"/>
      <c r="D7" s="502"/>
      <c r="E7" s="502"/>
      <c r="F7" s="502"/>
      <c r="G7" s="502"/>
      <c r="H7" s="502"/>
      <c r="I7" s="502"/>
    </row>
    <row r="8" spans="1:9" ht="15.75" x14ac:dyDescent="0.25">
      <c r="A8" s="121"/>
    </row>
    <row r="9" spans="1:9" ht="33" customHeight="1" x14ac:dyDescent="0.25">
      <c r="A9" s="457" t="s">
        <v>226</v>
      </c>
      <c r="B9" s="457"/>
      <c r="C9" s="457"/>
      <c r="D9" s="457"/>
      <c r="E9" s="457"/>
      <c r="F9" s="457"/>
      <c r="G9" s="457"/>
      <c r="H9" s="457"/>
      <c r="I9" s="457"/>
    </row>
    <row r="10" spans="1:9" ht="15.75" x14ac:dyDescent="0.25">
      <c r="A10" s="121"/>
    </row>
    <row r="11" spans="1:9" ht="16.5" thickBot="1" x14ac:dyDescent="0.3">
      <c r="A11" s="121"/>
    </row>
    <row r="12" spans="1:9" ht="32.25" thickBot="1" x14ac:dyDescent="0.3">
      <c r="A12" s="503" t="s">
        <v>227</v>
      </c>
      <c r="B12" s="504"/>
      <c r="C12" s="137" t="s">
        <v>228</v>
      </c>
    </row>
    <row r="13" spans="1:9" ht="16.5" thickBot="1" x14ac:dyDescent="0.3">
      <c r="A13" s="499" t="s">
        <v>229</v>
      </c>
      <c r="B13" s="500"/>
      <c r="C13" s="138">
        <v>20</v>
      </c>
    </row>
    <row r="14" spans="1:9" ht="32.25" customHeight="1" thickBot="1" x14ac:dyDescent="0.3">
      <c r="A14" s="499" t="s">
        <v>230</v>
      </c>
      <c r="B14" s="500"/>
      <c r="C14" s="138">
        <v>20</v>
      </c>
    </row>
    <row r="15" spans="1:9" ht="32.25" customHeight="1" thickBot="1" x14ac:dyDescent="0.3">
      <c r="A15" s="499" t="s">
        <v>231</v>
      </c>
      <c r="B15" s="500"/>
      <c r="C15" s="138">
        <v>20</v>
      </c>
    </row>
    <row r="16" spans="1:9" ht="32.25" customHeight="1" thickBot="1" x14ac:dyDescent="0.3">
      <c r="A16" s="499" t="s">
        <v>232</v>
      </c>
      <c r="B16" s="500"/>
      <c r="C16" s="138">
        <v>20</v>
      </c>
    </row>
    <row r="17" spans="1:10" ht="32.25" customHeight="1" thickBot="1" x14ac:dyDescent="0.3">
      <c r="A17" s="499" t="s">
        <v>233</v>
      </c>
      <c r="B17" s="500"/>
      <c r="C17" s="138">
        <v>20</v>
      </c>
    </row>
    <row r="18" spans="1:10" ht="15.75" x14ac:dyDescent="0.25">
      <c r="A18" s="121"/>
    </row>
    <row r="19" spans="1:10" ht="21" x14ac:dyDescent="0.35">
      <c r="A19" s="61" t="s">
        <v>33</v>
      </c>
      <c r="B19" s="59"/>
      <c r="C19" s="59"/>
      <c r="D19" s="57"/>
      <c r="E19" s="57"/>
      <c r="F19" s="57"/>
      <c r="G19" s="57"/>
      <c r="H19" s="57"/>
      <c r="I19" s="61" t="s">
        <v>65</v>
      </c>
      <c r="J19" s="57"/>
    </row>
    <row r="20" spans="1:10" x14ac:dyDescent="0.25">
      <c r="A20" s="59"/>
      <c r="B20" s="63">
        <v>19.2</v>
      </c>
      <c r="C20" s="59" t="s">
        <v>34</v>
      </c>
      <c r="D20" s="57"/>
      <c r="E20" s="59" t="s">
        <v>186</v>
      </c>
      <c r="F20" s="57"/>
      <c r="G20" s="57"/>
      <c r="H20" s="57"/>
      <c r="I20" s="57"/>
      <c r="J20" s="57"/>
    </row>
    <row r="21" spans="1:10" x14ac:dyDescent="0.25">
      <c r="A21" s="59"/>
      <c r="B21" s="63" t="s">
        <v>397</v>
      </c>
      <c r="C21" s="59" t="s">
        <v>36</v>
      </c>
      <c r="D21" s="57"/>
      <c r="E21" s="57"/>
      <c r="F21" s="57"/>
      <c r="G21" s="57"/>
      <c r="H21" s="57"/>
      <c r="I21" s="57"/>
      <c r="J21" s="57"/>
    </row>
    <row r="22" spans="1:10" x14ac:dyDescent="0.25">
      <c r="A22" s="59"/>
      <c r="B22" s="36" t="s">
        <v>37</v>
      </c>
      <c r="C22" s="59"/>
      <c r="D22" s="37" t="s">
        <v>398</v>
      </c>
      <c r="E22" s="64"/>
      <c r="F22" s="64"/>
      <c r="G22" s="64"/>
      <c r="H22" s="64"/>
      <c r="I22" s="64"/>
      <c r="J22" s="64"/>
    </row>
    <row r="23" spans="1:10" x14ac:dyDescent="0.25">
      <c r="A23" s="59"/>
      <c r="B23" s="39"/>
      <c r="C23" s="59"/>
      <c r="D23" s="57"/>
      <c r="E23" s="57"/>
      <c r="F23" s="57"/>
      <c r="G23" s="57"/>
      <c r="H23" s="57"/>
      <c r="I23" s="57"/>
      <c r="J23" s="57"/>
    </row>
    <row r="24" spans="1:10" x14ac:dyDescent="0.25">
      <c r="A24" s="59"/>
      <c r="B24" s="59"/>
      <c r="C24" s="59"/>
      <c r="D24" s="57"/>
      <c r="E24" s="57"/>
      <c r="F24" s="37" t="s">
        <v>39</v>
      </c>
      <c r="G24" s="37"/>
      <c r="H24" s="37" t="s">
        <v>89</v>
      </c>
      <c r="I24" s="37"/>
      <c r="J24" s="37"/>
    </row>
    <row r="25" spans="1:10" ht="26.25" x14ac:dyDescent="0.25">
      <c r="A25" s="58" t="s">
        <v>31</v>
      </c>
      <c r="B25" s="58" t="s">
        <v>30</v>
      </c>
      <c r="C25" s="58" t="s">
        <v>32</v>
      </c>
      <c r="D25" s="57"/>
      <c r="E25" s="57"/>
      <c r="F25" s="57"/>
      <c r="G25" s="57"/>
      <c r="H25" s="57"/>
      <c r="I25" s="57"/>
      <c r="J25" s="57"/>
    </row>
    <row r="26" spans="1:10" x14ac:dyDescent="0.25">
      <c r="A26" s="59"/>
      <c r="B26" s="60" t="s">
        <v>41</v>
      </c>
      <c r="C26" s="60" t="s">
        <v>23</v>
      </c>
      <c r="D26" s="57"/>
      <c r="E26" s="57"/>
      <c r="F26" s="57"/>
      <c r="G26" s="57"/>
      <c r="H26" s="57"/>
      <c r="I26" s="57"/>
      <c r="J26" s="57"/>
    </row>
    <row r="27" spans="1:10" x14ac:dyDescent="0.25">
      <c r="A27" s="63">
        <v>1</v>
      </c>
      <c r="B27" s="63">
        <v>1</v>
      </c>
      <c r="C27" s="133">
        <v>92</v>
      </c>
      <c r="D27" s="57"/>
      <c r="E27" s="59" t="s">
        <v>42</v>
      </c>
      <c r="F27" s="59"/>
      <c r="G27" s="57"/>
      <c r="H27" s="57"/>
      <c r="I27" s="57"/>
      <c r="J27" s="57"/>
    </row>
    <row r="28" spans="1:10" x14ac:dyDescent="0.25">
      <c r="A28" s="63">
        <v>1</v>
      </c>
      <c r="B28" s="63">
        <v>2</v>
      </c>
      <c r="C28" s="133">
        <v>78</v>
      </c>
      <c r="D28" s="57"/>
      <c r="E28" s="59" t="s">
        <v>43</v>
      </c>
      <c r="F28" s="59"/>
      <c r="G28" s="57"/>
      <c r="H28" s="57"/>
      <c r="I28" s="57"/>
      <c r="J28" s="57"/>
    </row>
    <row r="29" spans="1:10" x14ac:dyDescent="0.25">
      <c r="A29" s="63">
        <v>1</v>
      </c>
      <c r="B29" s="63">
        <v>3</v>
      </c>
      <c r="C29" s="133">
        <v>80</v>
      </c>
      <c r="D29" s="57"/>
      <c r="E29" s="59" t="s">
        <v>44</v>
      </c>
      <c r="F29" s="59"/>
      <c r="G29" s="57"/>
      <c r="H29" s="57"/>
      <c r="I29" s="57"/>
      <c r="J29" s="57"/>
    </row>
    <row r="30" spans="1:10" x14ac:dyDescent="0.25">
      <c r="A30" s="63">
        <v>1</v>
      </c>
      <c r="B30" s="63">
        <v>4</v>
      </c>
      <c r="C30" s="133">
        <v>78</v>
      </c>
      <c r="D30" s="57"/>
      <c r="E30" s="59" t="s">
        <v>45</v>
      </c>
      <c r="F30" s="59"/>
      <c r="G30" s="57"/>
      <c r="H30" s="57"/>
      <c r="I30" s="57"/>
      <c r="J30" s="57"/>
    </row>
    <row r="31" spans="1:10" x14ac:dyDescent="0.25">
      <c r="A31" s="63">
        <v>1</v>
      </c>
      <c r="B31" s="63">
        <v>5</v>
      </c>
      <c r="C31" s="133">
        <v>72</v>
      </c>
      <c r="D31" s="57"/>
      <c r="E31" s="59" t="s">
        <v>46</v>
      </c>
      <c r="F31" s="57"/>
      <c r="G31" s="57"/>
      <c r="H31" s="57"/>
      <c r="I31" s="57"/>
      <c r="J31" s="57"/>
    </row>
    <row r="32" spans="1:10" x14ac:dyDescent="0.25">
      <c r="A32" s="63">
        <v>1</v>
      </c>
      <c r="B32" s="63">
        <v>6</v>
      </c>
      <c r="C32" s="133">
        <v>84</v>
      </c>
      <c r="D32" s="57"/>
      <c r="E32" s="59" t="s">
        <v>47</v>
      </c>
      <c r="F32" s="57"/>
      <c r="G32" s="57"/>
      <c r="H32" s="57"/>
      <c r="I32" s="57"/>
      <c r="J32" s="57"/>
    </row>
    <row r="33" spans="1:10" x14ac:dyDescent="0.25">
      <c r="A33" s="63">
        <v>1</v>
      </c>
      <c r="B33" s="63">
        <v>7</v>
      </c>
      <c r="C33" s="133">
        <v>94</v>
      </c>
      <c r="D33" s="57"/>
      <c r="E33" s="59" t="s">
        <v>48</v>
      </c>
      <c r="F33" s="57"/>
      <c r="G33" s="57"/>
      <c r="H33" s="57"/>
      <c r="I33" s="57"/>
      <c r="J33" s="57"/>
    </row>
    <row r="34" spans="1:10" x14ac:dyDescent="0.25">
      <c r="A34" s="63">
        <v>1</v>
      </c>
      <c r="B34" s="63">
        <v>8</v>
      </c>
      <c r="C34" s="133">
        <v>60</v>
      </c>
      <c r="D34" s="57"/>
      <c r="E34" s="59" t="s">
        <v>49</v>
      </c>
      <c r="F34" s="57"/>
      <c r="G34" s="57"/>
      <c r="H34" s="57"/>
      <c r="I34" s="57"/>
      <c r="J34" s="57"/>
    </row>
    <row r="35" spans="1:10" x14ac:dyDescent="0.25">
      <c r="A35" s="63">
        <v>1</v>
      </c>
      <c r="B35" s="63">
        <v>9</v>
      </c>
      <c r="C35" s="133">
        <v>84</v>
      </c>
      <c r="D35" s="57"/>
      <c r="E35" s="59" t="s">
        <v>50</v>
      </c>
      <c r="F35" s="59"/>
      <c r="G35" s="57"/>
      <c r="H35" s="57"/>
      <c r="I35" s="57"/>
      <c r="J35" s="57"/>
    </row>
    <row r="36" spans="1:10" x14ac:dyDescent="0.25">
      <c r="A36" s="63">
        <v>1</v>
      </c>
      <c r="B36" s="63">
        <v>10</v>
      </c>
      <c r="C36" s="63">
        <v>66</v>
      </c>
      <c r="D36" s="57"/>
      <c r="E36" s="59" t="s">
        <v>51</v>
      </c>
      <c r="F36" s="59"/>
      <c r="G36" s="57"/>
      <c r="H36" s="57"/>
      <c r="I36" s="57"/>
      <c r="J36" s="57"/>
    </row>
    <row r="37" spans="1:10" x14ac:dyDescent="0.25">
      <c r="A37" s="63">
        <v>1</v>
      </c>
      <c r="B37" s="63">
        <v>11</v>
      </c>
      <c r="C37" s="63">
        <v>90</v>
      </c>
      <c r="D37" s="57"/>
      <c r="E37" s="59" t="s">
        <v>52</v>
      </c>
      <c r="F37" s="59"/>
      <c r="G37" s="57"/>
      <c r="H37" s="57"/>
      <c r="I37" s="57"/>
      <c r="J37" s="57"/>
    </row>
    <row r="38" spans="1:10" x14ac:dyDescent="0.25">
      <c r="A38" s="63">
        <v>1</v>
      </c>
      <c r="B38" s="63">
        <v>12</v>
      </c>
      <c r="C38" s="63">
        <v>88</v>
      </c>
      <c r="D38" s="57"/>
      <c r="E38" s="59" t="s">
        <v>53</v>
      </c>
      <c r="F38" s="59"/>
      <c r="G38" s="57"/>
      <c r="H38" s="57"/>
      <c r="I38" s="57"/>
      <c r="J38" s="57"/>
    </row>
    <row r="39" spans="1:10" x14ac:dyDescent="0.25">
      <c r="A39" s="63">
        <v>1</v>
      </c>
      <c r="B39" s="63">
        <v>13</v>
      </c>
      <c r="C39" s="63">
        <v>82</v>
      </c>
      <c r="D39" s="57"/>
      <c r="E39" s="59" t="s">
        <v>54</v>
      </c>
      <c r="F39" s="57"/>
      <c r="G39" s="57"/>
      <c r="H39" s="57"/>
      <c r="I39" s="57"/>
      <c r="J39" s="57"/>
    </row>
    <row r="40" spans="1:10" x14ac:dyDescent="0.25">
      <c r="A40" s="63">
        <v>1</v>
      </c>
      <c r="B40" s="63">
        <v>14</v>
      </c>
      <c r="C40" s="63">
        <v>83</v>
      </c>
      <c r="D40" s="57"/>
      <c r="E40" s="59" t="s">
        <v>422</v>
      </c>
      <c r="F40" s="57"/>
      <c r="G40" s="57"/>
      <c r="H40" s="57"/>
      <c r="I40" s="57"/>
      <c r="J40" s="57"/>
    </row>
    <row r="41" spans="1:10" x14ac:dyDescent="0.25">
      <c r="A41" s="63">
        <v>1</v>
      </c>
      <c r="B41" s="63">
        <v>15</v>
      </c>
      <c r="C41" s="63">
        <v>87</v>
      </c>
      <c r="D41" s="57"/>
      <c r="E41" s="57"/>
      <c r="F41" s="57"/>
      <c r="G41" s="57"/>
      <c r="H41" s="57"/>
      <c r="I41" s="57"/>
      <c r="J41" s="57"/>
    </row>
    <row r="42" spans="1:10" x14ac:dyDescent="0.25">
      <c r="A42" s="63">
        <v>1</v>
      </c>
      <c r="B42" s="63">
        <v>16</v>
      </c>
      <c r="C42" s="63">
        <v>75</v>
      </c>
      <c r="D42" s="57"/>
      <c r="E42" s="57"/>
      <c r="F42" s="57"/>
      <c r="G42" s="57"/>
      <c r="H42" s="57"/>
      <c r="I42" s="57"/>
      <c r="J42" s="57"/>
    </row>
    <row r="43" spans="1:10" ht="15.75" x14ac:dyDescent="0.25">
      <c r="A43" s="45">
        <v>1</v>
      </c>
      <c r="B43" s="45">
        <v>17</v>
      </c>
      <c r="C43" s="45">
        <v>62</v>
      </c>
      <c r="D43" s="57"/>
      <c r="E43" s="42"/>
      <c r="F43" s="57"/>
      <c r="G43" s="57"/>
      <c r="H43" s="57"/>
      <c r="I43" s="57"/>
      <c r="J43" s="57"/>
    </row>
    <row r="44" spans="1:10" ht="15.75" x14ac:dyDescent="0.25">
      <c r="A44" s="45">
        <v>1</v>
      </c>
      <c r="B44" s="45">
        <v>18</v>
      </c>
      <c r="C44" s="45">
        <v>98</v>
      </c>
      <c r="D44" s="57"/>
      <c r="E44" s="42"/>
      <c r="F44" s="57"/>
      <c r="G44" s="57"/>
      <c r="H44" s="57"/>
      <c r="I44" s="57"/>
      <c r="J44" s="57"/>
    </row>
    <row r="45" spans="1:10" ht="15.75" x14ac:dyDescent="0.25">
      <c r="A45" s="45">
        <v>1</v>
      </c>
      <c r="B45" s="45">
        <v>19</v>
      </c>
      <c r="C45" s="45">
        <v>86</v>
      </c>
      <c r="D45" s="57"/>
      <c r="E45" s="42"/>
      <c r="F45" s="57"/>
      <c r="G45" s="57"/>
      <c r="H45" s="57"/>
      <c r="I45" s="57"/>
      <c r="J45" s="57"/>
    </row>
    <row r="46" spans="1:10" ht="15.75" x14ac:dyDescent="0.25">
      <c r="A46" s="45">
        <v>1</v>
      </c>
      <c r="B46" s="45">
        <v>20</v>
      </c>
      <c r="C46" s="45">
        <v>66</v>
      </c>
      <c r="D46" s="57"/>
      <c r="E46" s="42"/>
      <c r="F46" s="57"/>
      <c r="G46" s="57"/>
      <c r="H46" s="57"/>
      <c r="I46" s="57"/>
      <c r="J46" s="57"/>
    </row>
    <row r="47" spans="1:10" ht="15.75" x14ac:dyDescent="0.25">
      <c r="A47" s="45"/>
      <c r="B47" s="45"/>
      <c r="C47" s="34"/>
      <c r="D47" s="57"/>
      <c r="E47" s="42"/>
      <c r="F47" s="57"/>
      <c r="G47" s="57"/>
      <c r="H47" s="57"/>
      <c r="I47" s="57"/>
      <c r="J47" s="57"/>
    </row>
    <row r="48" spans="1:10" x14ac:dyDescent="0.25">
      <c r="A48" s="45"/>
      <c r="B48" s="45"/>
      <c r="C48" s="34"/>
      <c r="D48" s="57"/>
      <c r="E48" s="57"/>
      <c r="F48" s="57"/>
      <c r="G48" s="57"/>
      <c r="H48" s="57"/>
      <c r="I48" s="57"/>
      <c r="J48" s="57"/>
    </row>
    <row r="49" spans="1:10" x14ac:dyDescent="0.25">
      <c r="A49" s="63"/>
      <c r="B49" s="63"/>
      <c r="C49" s="63"/>
      <c r="D49" s="57"/>
      <c r="E49" s="57"/>
      <c r="F49" s="57"/>
      <c r="G49" s="57"/>
      <c r="H49" s="57"/>
      <c r="I49" s="57"/>
      <c r="J49" s="57"/>
    </row>
    <row r="50" spans="1:10" x14ac:dyDescent="0.25">
      <c r="A50" s="59"/>
      <c r="B50" s="59"/>
      <c r="C50" s="62">
        <f>SUM(C27:C49)</f>
        <v>1605</v>
      </c>
      <c r="D50" s="59" t="s">
        <v>56</v>
      </c>
      <c r="E50" s="57"/>
      <c r="F50" s="57"/>
      <c r="G50" s="57"/>
      <c r="H50" s="57"/>
      <c r="I50" s="57"/>
      <c r="J50" s="57"/>
    </row>
    <row r="51" spans="1:10" x14ac:dyDescent="0.25">
      <c r="A51" s="62">
        <f>SUM(A27:A47)</f>
        <v>20</v>
      </c>
      <c r="B51" s="59" t="s">
        <v>57</v>
      </c>
      <c r="C51" s="59"/>
      <c r="D51" s="57"/>
      <c r="E51" s="57"/>
      <c r="F51" s="57"/>
      <c r="G51" s="57"/>
      <c r="H51" s="57"/>
      <c r="I51" s="57"/>
      <c r="J51" s="57"/>
    </row>
    <row r="52" spans="1:10" x14ac:dyDescent="0.25">
      <c r="A52" s="59"/>
      <c r="B52" s="62">
        <f>C50/A51</f>
        <v>80.25</v>
      </c>
      <c r="C52" s="59" t="s">
        <v>58</v>
      </c>
      <c r="D52" s="57"/>
      <c r="E52" s="57"/>
      <c r="F52" s="57"/>
      <c r="G52" s="57"/>
      <c r="H52" s="57"/>
      <c r="I52" s="57"/>
      <c r="J52" s="57"/>
    </row>
    <row r="53" spans="1:10" x14ac:dyDescent="0.25">
      <c r="A53" s="59"/>
      <c r="B53" s="59"/>
      <c r="C53" s="59"/>
      <c r="D53" s="63">
        <v>100</v>
      </c>
      <c r="E53" s="59" t="s">
        <v>59</v>
      </c>
      <c r="F53" s="57"/>
      <c r="G53" s="57"/>
      <c r="H53" s="57"/>
      <c r="I53" s="57"/>
      <c r="J53" s="57"/>
    </row>
    <row r="54" spans="1:10" x14ac:dyDescent="0.25">
      <c r="A54" s="59"/>
      <c r="B54" s="59"/>
      <c r="C54" s="59"/>
      <c r="D54" s="65">
        <f>B52/D53</f>
        <v>0.80249999999999999</v>
      </c>
      <c r="E54" s="59" t="s">
        <v>60</v>
      </c>
      <c r="F54" s="57"/>
      <c r="G54" s="57"/>
      <c r="H54" s="57"/>
      <c r="I54" s="57"/>
      <c r="J54" s="57"/>
    </row>
    <row r="55" spans="1:10" x14ac:dyDescent="0.25">
      <c r="A55" s="59"/>
      <c r="B55" s="59"/>
      <c r="C55" s="59"/>
      <c r="D55" s="57"/>
      <c r="E55" s="57"/>
      <c r="F55" s="57"/>
      <c r="G55" s="57"/>
      <c r="H55" s="57"/>
      <c r="I55" s="57"/>
      <c r="J55" s="57"/>
    </row>
  </sheetData>
  <mergeCells count="10">
    <mergeCell ref="A1:I1"/>
    <mergeCell ref="A3:I3"/>
    <mergeCell ref="A7:I7"/>
    <mergeCell ref="A9:I9"/>
    <mergeCell ref="A12:B12"/>
    <mergeCell ref="A14:B14"/>
    <mergeCell ref="A15:B15"/>
    <mergeCell ref="A16:B16"/>
    <mergeCell ref="A17:B17"/>
    <mergeCell ref="A13:B13"/>
  </mergeCells>
  <pageMargins left="0.7" right="0.7" top="0.75" bottom="0.75" header="0.3" footer="0.3"/>
  <pageSetup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37" zoomScaleNormal="100" workbookViewId="0">
      <selection activeCell="P53" sqref="P53"/>
    </sheetView>
  </sheetViews>
  <sheetFormatPr defaultColWidth="9.140625" defaultRowHeight="15" x14ac:dyDescent="0.25"/>
  <cols>
    <col min="1" max="2" width="9.140625" style="57"/>
    <col min="3" max="3" width="10.140625" style="57" customWidth="1"/>
    <col min="4" max="16384" width="9.140625" style="57"/>
  </cols>
  <sheetData>
    <row r="1" spans="1:10" ht="21" x14ac:dyDescent="0.35">
      <c r="A1" s="61" t="s">
        <v>443</v>
      </c>
      <c r="B1" s="59"/>
      <c r="C1" s="59"/>
      <c r="I1" s="61"/>
    </row>
    <row r="2" spans="1:10" x14ac:dyDescent="0.25">
      <c r="A2" s="59"/>
      <c r="B2" s="63">
        <v>20.100000000000001</v>
      </c>
      <c r="C2" s="59" t="s">
        <v>34</v>
      </c>
      <c r="D2" s="398" t="s">
        <v>76</v>
      </c>
    </row>
    <row r="3" spans="1:10" ht="15.75" x14ac:dyDescent="0.25">
      <c r="A3" s="59"/>
      <c r="B3" s="63" t="s">
        <v>568</v>
      </c>
      <c r="C3" s="59" t="s">
        <v>36</v>
      </c>
      <c r="D3" s="279" t="s">
        <v>594</v>
      </c>
    </row>
    <row r="4" spans="1:10" x14ac:dyDescent="0.25">
      <c r="A4" s="59"/>
      <c r="B4" s="36" t="s">
        <v>37</v>
      </c>
      <c r="C4" s="59"/>
      <c r="D4" s="37" t="s">
        <v>573</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288">
        <v>53</v>
      </c>
      <c r="E9" s="59" t="s">
        <v>42</v>
      </c>
      <c r="F9" s="59"/>
    </row>
    <row r="10" spans="1:10" x14ac:dyDescent="0.25">
      <c r="A10" s="63">
        <v>1</v>
      </c>
      <c r="B10" s="63"/>
      <c r="C10" s="288">
        <v>60.32</v>
      </c>
      <c r="E10" s="59" t="s">
        <v>43</v>
      </c>
      <c r="F10" s="59"/>
    </row>
    <row r="11" spans="1:10" x14ac:dyDescent="0.25">
      <c r="A11" s="63">
        <v>1</v>
      </c>
      <c r="B11" s="63"/>
      <c r="C11" s="288">
        <v>60.22</v>
      </c>
      <c r="E11" s="59" t="s">
        <v>44</v>
      </c>
      <c r="F11" s="59"/>
    </row>
    <row r="12" spans="1:10" x14ac:dyDescent="0.25">
      <c r="A12" s="63">
        <v>1</v>
      </c>
      <c r="B12" s="63"/>
      <c r="C12" s="288">
        <v>70.540000000000006</v>
      </c>
      <c r="E12" s="59" t="s">
        <v>45</v>
      </c>
      <c r="F12" s="59"/>
    </row>
    <row r="13" spans="1:10" x14ac:dyDescent="0.25">
      <c r="A13" s="63">
        <v>1</v>
      </c>
      <c r="B13" s="63"/>
      <c r="C13" s="288">
        <v>72.239999999999995</v>
      </c>
      <c r="E13" s="59" t="s">
        <v>46</v>
      </c>
    </row>
    <row r="14" spans="1:10" x14ac:dyDescent="0.25">
      <c r="A14" s="63">
        <v>1</v>
      </c>
      <c r="B14" s="63"/>
      <c r="C14" s="288">
        <v>74.84</v>
      </c>
      <c r="E14" s="59" t="s">
        <v>47</v>
      </c>
    </row>
    <row r="15" spans="1:10" x14ac:dyDescent="0.25">
      <c r="A15" s="63"/>
      <c r="B15" s="63"/>
      <c r="C15" s="288"/>
      <c r="E15" s="59" t="s">
        <v>48</v>
      </c>
    </row>
    <row r="16" spans="1:10" x14ac:dyDescent="0.25">
      <c r="A16" s="63"/>
      <c r="B16" s="63"/>
      <c r="C16" s="288"/>
      <c r="E16" s="59" t="s">
        <v>49</v>
      </c>
    </row>
    <row r="17" spans="1:6" x14ac:dyDescent="0.25">
      <c r="A17" s="63"/>
      <c r="B17" s="63"/>
      <c r="C17" s="288"/>
      <c r="E17" s="59" t="s">
        <v>50</v>
      </c>
      <c r="F17" s="59"/>
    </row>
    <row r="18" spans="1:6" x14ac:dyDescent="0.25">
      <c r="A18" s="63"/>
      <c r="B18" s="63"/>
      <c r="C18" s="288"/>
      <c r="E18" s="59" t="s">
        <v>51</v>
      </c>
      <c r="F18" s="59"/>
    </row>
    <row r="19" spans="1:6" x14ac:dyDescent="0.25">
      <c r="A19" s="63"/>
      <c r="B19" s="63"/>
      <c r="C19" s="288"/>
      <c r="E19" s="59" t="s">
        <v>52</v>
      </c>
      <c r="F19" s="59"/>
    </row>
    <row r="20" spans="1:6" x14ac:dyDescent="0.25">
      <c r="A20" s="63"/>
      <c r="B20" s="63"/>
      <c r="C20" s="288"/>
      <c r="E20" s="59" t="s">
        <v>53</v>
      </c>
      <c r="F20" s="59"/>
    </row>
    <row r="21" spans="1:6" x14ac:dyDescent="0.25">
      <c r="A21" s="63"/>
      <c r="B21" s="63"/>
      <c r="C21" s="288"/>
      <c r="E21" s="59" t="s">
        <v>411</v>
      </c>
    </row>
    <row r="22" spans="1:6" x14ac:dyDescent="0.25">
      <c r="A22" s="63"/>
      <c r="B22" s="63"/>
      <c r="C22" s="288"/>
    </row>
    <row r="23" spans="1:6" x14ac:dyDescent="0.25">
      <c r="A23" s="63"/>
      <c r="B23" s="63"/>
      <c r="C23" s="288"/>
    </row>
    <row r="24" spans="1:6" x14ac:dyDescent="0.25">
      <c r="A24" s="63"/>
      <c r="B24" s="63"/>
      <c r="C24" s="288"/>
    </row>
    <row r="25" spans="1:6" ht="15.75" x14ac:dyDescent="0.25">
      <c r="A25" s="45"/>
      <c r="B25" s="45"/>
      <c r="C25" s="289"/>
      <c r="E25" s="42"/>
    </row>
    <row r="26" spans="1:6" ht="15.75" x14ac:dyDescent="0.25">
      <c r="A26" s="45"/>
      <c r="B26" s="45"/>
      <c r="C26" s="289"/>
      <c r="E26" s="42"/>
    </row>
    <row r="27" spans="1:6" ht="15.75" x14ac:dyDescent="0.25">
      <c r="A27" s="45"/>
      <c r="B27" s="45"/>
      <c r="C27" s="289"/>
      <c r="E27" s="42"/>
    </row>
    <row r="28" spans="1:6" ht="15.75" x14ac:dyDescent="0.25">
      <c r="A28" s="45"/>
      <c r="B28" s="45"/>
      <c r="C28" s="289"/>
      <c r="E28" s="42"/>
    </row>
    <row r="29" spans="1:6" ht="15.75" x14ac:dyDescent="0.25">
      <c r="A29" s="45"/>
      <c r="B29" s="45"/>
      <c r="C29" s="289"/>
      <c r="E29" s="42"/>
    </row>
    <row r="30" spans="1:6" x14ac:dyDescent="0.25">
      <c r="A30" s="45"/>
      <c r="B30" s="45"/>
      <c r="C30" s="289"/>
    </row>
    <row r="31" spans="1:6" x14ac:dyDescent="0.25">
      <c r="A31" s="63"/>
      <c r="B31" s="63"/>
      <c r="C31" s="288"/>
    </row>
    <row r="32" spans="1:6" x14ac:dyDescent="0.25">
      <c r="A32" s="59"/>
      <c r="B32" s="62"/>
      <c r="C32" s="62">
        <f>SUM(C9:C31)</f>
        <v>391.15999999999997</v>
      </c>
      <c r="D32" s="59" t="s">
        <v>56</v>
      </c>
    </row>
    <row r="33" spans="1:5" x14ac:dyDescent="0.25">
      <c r="A33" s="62">
        <f>SUM(A9:A31)</f>
        <v>6</v>
      </c>
      <c r="B33" s="59" t="s">
        <v>57</v>
      </c>
      <c r="C33" s="59"/>
    </row>
    <row r="34" spans="1:5" x14ac:dyDescent="0.25">
      <c r="A34" s="59"/>
      <c r="B34" s="62">
        <f>C32/A33</f>
        <v>65.193333333333328</v>
      </c>
      <c r="C34" s="59" t="s">
        <v>58</v>
      </c>
    </row>
    <row r="35" spans="1:5" x14ac:dyDescent="0.25">
      <c r="A35" s="59"/>
      <c r="B35" s="59"/>
      <c r="C35" s="59"/>
      <c r="D35" s="63">
        <v>80</v>
      </c>
      <c r="E35" s="59" t="s">
        <v>59</v>
      </c>
    </row>
    <row r="36" spans="1:5" x14ac:dyDescent="0.25">
      <c r="A36" s="59"/>
      <c r="B36" s="59"/>
      <c r="C36" s="59"/>
      <c r="D36" s="65">
        <f>B34/D35</f>
        <v>0.81491666666666662</v>
      </c>
      <c r="E36" s="59" t="s">
        <v>60</v>
      </c>
    </row>
    <row r="37" spans="1:5" x14ac:dyDescent="0.25">
      <c r="A37" s="59"/>
      <c r="B37" s="59"/>
      <c r="C37" s="59"/>
    </row>
    <row r="38" spans="1:5" ht="15.75" x14ac:dyDescent="0.25">
      <c r="A38" s="120" t="s">
        <v>409</v>
      </c>
    </row>
  </sheetData>
  <pageMargins left="0.7" right="0.7" top="0.75" bottom="0.75" header="0.3" footer="0.3"/>
  <pageSetup orientation="portrait"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37" zoomScaleNormal="100" workbookViewId="0">
      <selection activeCell="L52" sqref="L52"/>
    </sheetView>
  </sheetViews>
  <sheetFormatPr defaultColWidth="9.140625" defaultRowHeight="15" x14ac:dyDescent="0.25"/>
  <cols>
    <col min="1" max="2" width="9.140625" style="57"/>
    <col min="3" max="3" width="10.140625" style="57" customWidth="1"/>
    <col min="4" max="16384" width="9.140625" style="57"/>
  </cols>
  <sheetData>
    <row r="1" spans="1:10" ht="21" x14ac:dyDescent="0.35">
      <c r="A1" s="61" t="s">
        <v>443</v>
      </c>
      <c r="B1" s="59"/>
      <c r="C1" s="59"/>
      <c r="I1" s="61"/>
    </row>
    <row r="2" spans="1:10" x14ac:dyDescent="0.25">
      <c r="A2" s="59"/>
      <c r="B2" s="63">
        <v>20.100000000000001</v>
      </c>
      <c r="C2" s="59" t="s">
        <v>34</v>
      </c>
      <c r="D2" s="352" t="s">
        <v>76</v>
      </c>
    </row>
    <row r="3" spans="1:10" ht="15.75" x14ac:dyDescent="0.25">
      <c r="A3" s="59"/>
      <c r="B3" s="63" t="s">
        <v>568</v>
      </c>
      <c r="C3" s="59" t="s">
        <v>36</v>
      </c>
      <c r="D3" s="279" t="s">
        <v>594</v>
      </c>
    </row>
    <row r="4" spans="1:10" x14ac:dyDescent="0.25">
      <c r="A4" s="59"/>
      <c r="B4" s="36" t="s">
        <v>37</v>
      </c>
      <c r="C4" s="59"/>
      <c r="D4" s="37" t="s">
        <v>573</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288">
        <v>53</v>
      </c>
      <c r="E9" s="59" t="s">
        <v>42</v>
      </c>
      <c r="F9" s="59"/>
    </row>
    <row r="10" spans="1:10" x14ac:dyDescent="0.25">
      <c r="A10" s="63">
        <v>1</v>
      </c>
      <c r="B10" s="63"/>
      <c r="C10" s="288">
        <v>60.32</v>
      </c>
      <c r="E10" s="59" t="s">
        <v>43</v>
      </c>
      <c r="F10" s="59"/>
    </row>
    <row r="11" spans="1:10" x14ac:dyDescent="0.25">
      <c r="A11" s="63">
        <v>1</v>
      </c>
      <c r="B11" s="63"/>
      <c r="C11" s="288">
        <v>60.22</v>
      </c>
      <c r="E11" s="59" t="s">
        <v>44</v>
      </c>
      <c r="F11" s="59"/>
    </row>
    <row r="12" spans="1:10" x14ac:dyDescent="0.25">
      <c r="A12" s="63">
        <v>1</v>
      </c>
      <c r="B12" s="63"/>
      <c r="C12" s="288">
        <v>70.540000000000006</v>
      </c>
      <c r="E12" s="59" t="s">
        <v>45</v>
      </c>
      <c r="F12" s="59"/>
    </row>
    <row r="13" spans="1:10" x14ac:dyDescent="0.25">
      <c r="A13" s="63">
        <v>1</v>
      </c>
      <c r="B13" s="63"/>
      <c r="C13" s="288">
        <v>72.239999999999995</v>
      </c>
      <c r="E13" s="59" t="s">
        <v>46</v>
      </c>
    </row>
    <row r="14" spans="1:10" x14ac:dyDescent="0.25">
      <c r="A14" s="63">
        <v>1</v>
      </c>
      <c r="B14" s="63"/>
      <c r="C14" s="288">
        <v>74.84</v>
      </c>
      <c r="E14" s="59" t="s">
        <v>47</v>
      </c>
    </row>
    <row r="15" spans="1:10" x14ac:dyDescent="0.25">
      <c r="A15" s="63"/>
      <c r="B15" s="63"/>
      <c r="C15" s="288"/>
      <c r="E15" s="59" t="s">
        <v>48</v>
      </c>
    </row>
    <row r="16" spans="1:10" x14ac:dyDescent="0.25">
      <c r="A16" s="63"/>
      <c r="B16" s="63"/>
      <c r="C16" s="288"/>
      <c r="E16" s="59" t="s">
        <v>49</v>
      </c>
    </row>
    <row r="17" spans="1:6" x14ac:dyDescent="0.25">
      <c r="A17" s="63"/>
      <c r="B17" s="63"/>
      <c r="C17" s="288"/>
      <c r="E17" s="59" t="s">
        <v>50</v>
      </c>
      <c r="F17" s="59"/>
    </row>
    <row r="18" spans="1:6" x14ac:dyDescent="0.25">
      <c r="A18" s="63"/>
      <c r="B18" s="63"/>
      <c r="C18" s="288"/>
      <c r="E18" s="59" t="s">
        <v>51</v>
      </c>
      <c r="F18" s="59"/>
    </row>
    <row r="19" spans="1:6" x14ac:dyDescent="0.25">
      <c r="A19" s="63"/>
      <c r="B19" s="63"/>
      <c r="C19" s="288"/>
      <c r="E19" s="59" t="s">
        <v>52</v>
      </c>
      <c r="F19" s="59"/>
    </row>
    <row r="20" spans="1:6" x14ac:dyDescent="0.25">
      <c r="A20" s="63"/>
      <c r="B20" s="63"/>
      <c r="C20" s="288"/>
      <c r="E20" s="59" t="s">
        <v>53</v>
      </c>
      <c r="F20" s="59"/>
    </row>
    <row r="21" spans="1:6" x14ac:dyDescent="0.25">
      <c r="A21" s="63"/>
      <c r="B21" s="63"/>
      <c r="C21" s="288"/>
      <c r="E21" s="59" t="s">
        <v>411</v>
      </c>
    </row>
    <row r="22" spans="1:6" x14ac:dyDescent="0.25">
      <c r="A22" s="63"/>
      <c r="B22" s="63"/>
      <c r="C22" s="288"/>
    </row>
    <row r="23" spans="1:6" x14ac:dyDescent="0.25">
      <c r="A23" s="63"/>
      <c r="B23" s="63"/>
      <c r="C23" s="288"/>
    </row>
    <row r="24" spans="1:6" x14ac:dyDescent="0.25">
      <c r="A24" s="63"/>
      <c r="B24" s="63"/>
      <c r="C24" s="288"/>
    </row>
    <row r="25" spans="1:6" ht="15.75" x14ac:dyDescent="0.25">
      <c r="A25" s="45"/>
      <c r="B25" s="45"/>
      <c r="C25" s="289"/>
      <c r="E25" s="42"/>
    </row>
    <row r="26" spans="1:6" ht="15.75" x14ac:dyDescent="0.25">
      <c r="A26" s="45"/>
      <c r="B26" s="45"/>
      <c r="C26" s="289"/>
      <c r="E26" s="42"/>
    </row>
    <row r="27" spans="1:6" ht="15.75" x14ac:dyDescent="0.25">
      <c r="A27" s="45"/>
      <c r="B27" s="45"/>
      <c r="C27" s="289"/>
      <c r="E27" s="42"/>
    </row>
    <row r="28" spans="1:6" ht="15.75" x14ac:dyDescent="0.25">
      <c r="A28" s="45"/>
      <c r="B28" s="45"/>
      <c r="C28" s="289"/>
      <c r="E28" s="42"/>
    </row>
    <row r="29" spans="1:6" ht="15.75" x14ac:dyDescent="0.25">
      <c r="A29" s="45"/>
      <c r="B29" s="45"/>
      <c r="C29" s="289"/>
      <c r="E29" s="42"/>
    </row>
    <row r="30" spans="1:6" x14ac:dyDescent="0.25">
      <c r="A30" s="45"/>
      <c r="B30" s="45"/>
      <c r="C30" s="289"/>
    </row>
    <row r="31" spans="1:6" x14ac:dyDescent="0.25">
      <c r="A31" s="63"/>
      <c r="B31" s="63"/>
      <c r="C31" s="288"/>
    </row>
    <row r="32" spans="1:6" x14ac:dyDescent="0.25">
      <c r="A32" s="59"/>
      <c r="B32" s="62"/>
      <c r="C32" s="62">
        <f>SUM(C9:C31)</f>
        <v>391.15999999999997</v>
      </c>
      <c r="D32" s="59" t="s">
        <v>56</v>
      </c>
    </row>
    <row r="33" spans="1:5" x14ac:dyDescent="0.25">
      <c r="A33" s="62">
        <f>SUM(A9:A31)</f>
        <v>6</v>
      </c>
      <c r="B33" s="59" t="s">
        <v>57</v>
      </c>
      <c r="C33" s="59"/>
    </row>
    <row r="34" spans="1:5" x14ac:dyDescent="0.25">
      <c r="A34" s="59"/>
      <c r="B34" s="62">
        <f>C32/A33</f>
        <v>65.193333333333328</v>
      </c>
      <c r="C34" s="59" t="s">
        <v>58</v>
      </c>
    </row>
    <row r="35" spans="1:5" x14ac:dyDescent="0.25">
      <c r="A35" s="59"/>
      <c r="B35" s="59"/>
      <c r="C35" s="59"/>
      <c r="D35" s="63">
        <v>80</v>
      </c>
      <c r="E35" s="59" t="s">
        <v>59</v>
      </c>
    </row>
    <row r="36" spans="1:5" x14ac:dyDescent="0.25">
      <c r="A36" s="59"/>
      <c r="B36" s="59"/>
      <c r="C36" s="59"/>
      <c r="D36" s="65">
        <f>B34/D35</f>
        <v>0.81491666666666662</v>
      </c>
      <c r="E36" s="59" t="s">
        <v>60</v>
      </c>
    </row>
    <row r="37" spans="1:5" x14ac:dyDescent="0.25">
      <c r="A37" s="59"/>
      <c r="B37" s="59"/>
      <c r="C37" s="59"/>
    </row>
    <row r="38" spans="1:5" ht="15.75" x14ac:dyDescent="0.25">
      <c r="A38" s="120" t="s">
        <v>409</v>
      </c>
    </row>
  </sheetData>
  <pageMargins left="0.7" right="0.7" top="0.75" bottom="0.75" header="0.3" footer="0.3"/>
  <pageSetup orientation="portrait"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40" zoomScaleNormal="100" workbookViewId="0">
      <selection activeCell="M52" sqref="M52"/>
    </sheetView>
  </sheetViews>
  <sheetFormatPr defaultColWidth="9.140625" defaultRowHeight="15" x14ac:dyDescent="0.25"/>
  <cols>
    <col min="1" max="2" width="9.140625" style="57"/>
    <col min="3" max="3" width="10.140625" style="57" customWidth="1"/>
    <col min="4" max="16384" width="9.140625" style="57"/>
  </cols>
  <sheetData>
    <row r="1" spans="1:10" ht="21" x14ac:dyDescent="0.35">
      <c r="A1" s="61" t="s">
        <v>443</v>
      </c>
      <c r="B1" s="59"/>
      <c r="C1" s="59"/>
      <c r="I1" s="61"/>
    </row>
    <row r="2" spans="1:10" x14ac:dyDescent="0.25">
      <c r="A2" s="59"/>
      <c r="B2" s="63">
        <v>20.100000000000001</v>
      </c>
      <c r="C2" s="59" t="s">
        <v>34</v>
      </c>
      <c r="D2" s="319" t="s">
        <v>76</v>
      </c>
    </row>
    <row r="3" spans="1:10" ht="15.75" x14ac:dyDescent="0.25">
      <c r="A3" s="59"/>
      <c r="B3" s="63" t="s">
        <v>568</v>
      </c>
      <c r="C3" s="59" t="s">
        <v>36</v>
      </c>
      <c r="D3" s="279" t="s">
        <v>567</v>
      </c>
    </row>
    <row r="4" spans="1:10" x14ac:dyDescent="0.25">
      <c r="A4" s="59"/>
      <c r="B4" s="36" t="s">
        <v>37</v>
      </c>
      <c r="C4" s="59"/>
      <c r="D4" s="37" t="s">
        <v>573</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288">
        <v>62.8</v>
      </c>
      <c r="E9" s="59" t="s">
        <v>42</v>
      </c>
      <c r="F9" s="59"/>
    </row>
    <row r="10" spans="1:10" x14ac:dyDescent="0.25">
      <c r="A10" s="63">
        <v>1</v>
      </c>
      <c r="B10" s="63"/>
      <c r="C10" s="288">
        <v>61.08</v>
      </c>
      <c r="E10" s="59" t="s">
        <v>43</v>
      </c>
      <c r="F10" s="59"/>
    </row>
    <row r="11" spans="1:10" x14ac:dyDescent="0.25">
      <c r="A11" s="63">
        <v>1</v>
      </c>
      <c r="B11" s="63"/>
      <c r="C11" s="288">
        <v>61.94</v>
      </c>
      <c r="E11" s="59" t="s">
        <v>44</v>
      </c>
      <c r="F11" s="59"/>
    </row>
    <row r="12" spans="1:10" x14ac:dyDescent="0.25">
      <c r="A12" s="63">
        <v>1</v>
      </c>
      <c r="B12" s="63"/>
      <c r="C12" s="288">
        <v>56.78</v>
      </c>
      <c r="E12" s="59" t="s">
        <v>45</v>
      </c>
      <c r="F12" s="59"/>
    </row>
    <row r="13" spans="1:10" x14ac:dyDescent="0.25">
      <c r="A13" s="63">
        <v>1</v>
      </c>
      <c r="B13" s="63"/>
      <c r="C13" s="288">
        <v>57.62</v>
      </c>
      <c r="E13" s="59" t="s">
        <v>46</v>
      </c>
    </row>
    <row r="14" spans="1:10" x14ac:dyDescent="0.25">
      <c r="A14" s="63">
        <v>1</v>
      </c>
      <c r="B14" s="63"/>
      <c r="C14" s="288">
        <v>76.56</v>
      </c>
      <c r="E14" s="59" t="s">
        <v>47</v>
      </c>
    </row>
    <row r="15" spans="1:10" x14ac:dyDescent="0.25">
      <c r="A15" s="63">
        <v>1</v>
      </c>
      <c r="B15" s="63"/>
      <c r="C15" s="288">
        <v>61.94</v>
      </c>
      <c r="E15" s="59" t="s">
        <v>48</v>
      </c>
    </row>
    <row r="16" spans="1:10" x14ac:dyDescent="0.25">
      <c r="A16" s="63">
        <v>1</v>
      </c>
      <c r="B16" s="63"/>
      <c r="C16" s="288">
        <v>67.099999999999994</v>
      </c>
      <c r="E16" s="59" t="s">
        <v>49</v>
      </c>
    </row>
    <row r="17" spans="1:6" x14ac:dyDescent="0.25">
      <c r="A17" s="63">
        <v>1</v>
      </c>
      <c r="B17" s="63"/>
      <c r="C17" s="288">
        <v>76.56</v>
      </c>
      <c r="E17" s="59" t="s">
        <v>50</v>
      </c>
      <c r="F17" s="59"/>
    </row>
    <row r="18" spans="1:6" x14ac:dyDescent="0.25">
      <c r="A18" s="63">
        <v>1</v>
      </c>
      <c r="B18" s="63"/>
      <c r="C18" s="288">
        <v>57.64</v>
      </c>
      <c r="E18" s="59" t="s">
        <v>51</v>
      </c>
      <c r="F18" s="59"/>
    </row>
    <row r="19" spans="1:6" x14ac:dyDescent="0.25">
      <c r="A19" s="63">
        <v>1</v>
      </c>
      <c r="B19" s="63"/>
      <c r="C19" s="288">
        <v>59.36</v>
      </c>
      <c r="E19" s="59" t="s">
        <v>52</v>
      </c>
      <c r="F19" s="59"/>
    </row>
    <row r="20" spans="1:6" x14ac:dyDescent="0.25">
      <c r="A20" s="63">
        <v>1</v>
      </c>
      <c r="B20" s="63"/>
      <c r="C20" s="288">
        <v>74.84</v>
      </c>
      <c r="E20" s="59" t="s">
        <v>53</v>
      </c>
      <c r="F20" s="59"/>
    </row>
    <row r="21" spans="1:6" x14ac:dyDescent="0.25">
      <c r="A21" s="63">
        <v>1</v>
      </c>
      <c r="B21" s="63"/>
      <c r="C21" s="288">
        <v>61.94</v>
      </c>
      <c r="E21" s="59" t="s">
        <v>411</v>
      </c>
    </row>
    <row r="22" spans="1:6" x14ac:dyDescent="0.25">
      <c r="A22" s="63">
        <v>1</v>
      </c>
      <c r="B22" s="63"/>
      <c r="C22" s="288">
        <v>70.540000000000006</v>
      </c>
    </row>
    <row r="23" spans="1:6" x14ac:dyDescent="0.25">
      <c r="A23" s="63">
        <v>1</v>
      </c>
      <c r="B23" s="63"/>
      <c r="C23" s="288">
        <v>74.84</v>
      </c>
    </row>
    <row r="24" spans="1:6" x14ac:dyDescent="0.25">
      <c r="A24" s="63"/>
      <c r="B24" s="63"/>
      <c r="C24" s="288"/>
    </row>
    <row r="25" spans="1:6" ht="15.75" x14ac:dyDescent="0.25">
      <c r="A25" s="45"/>
      <c r="B25" s="45"/>
      <c r="C25" s="289"/>
      <c r="E25" s="42"/>
    </row>
    <row r="26" spans="1:6" ht="15.75" x14ac:dyDescent="0.25">
      <c r="A26" s="45"/>
      <c r="B26" s="45"/>
      <c r="C26" s="289"/>
      <c r="E26" s="42"/>
    </row>
    <row r="27" spans="1:6" ht="15.75" x14ac:dyDescent="0.25">
      <c r="A27" s="45"/>
      <c r="B27" s="45"/>
      <c r="C27" s="289"/>
      <c r="E27" s="42"/>
    </row>
    <row r="28" spans="1:6" ht="15.75" x14ac:dyDescent="0.25">
      <c r="A28" s="45"/>
      <c r="B28" s="45"/>
      <c r="C28" s="289"/>
      <c r="E28" s="42"/>
    </row>
    <row r="29" spans="1:6" ht="15.75" x14ac:dyDescent="0.25">
      <c r="A29" s="45"/>
      <c r="B29" s="45"/>
      <c r="C29" s="289"/>
      <c r="E29" s="42"/>
    </row>
    <row r="30" spans="1:6" x14ac:dyDescent="0.25">
      <c r="A30" s="45"/>
      <c r="B30" s="45"/>
      <c r="C30" s="289"/>
    </row>
    <row r="31" spans="1:6" x14ac:dyDescent="0.25">
      <c r="A31" s="63"/>
      <c r="B31" s="63"/>
      <c r="C31" s="288"/>
    </row>
    <row r="32" spans="1:6" x14ac:dyDescent="0.25">
      <c r="A32" s="59"/>
      <c r="B32" s="62"/>
      <c r="C32" s="62">
        <f>SUM(C9:C31)</f>
        <v>981.53999999999985</v>
      </c>
      <c r="D32" s="59" t="s">
        <v>56</v>
      </c>
    </row>
    <row r="33" spans="1:5" x14ac:dyDescent="0.25">
      <c r="A33" s="62">
        <f>SUM(A9:A31)</f>
        <v>15</v>
      </c>
      <c r="B33" s="59" t="s">
        <v>57</v>
      </c>
      <c r="C33" s="59"/>
    </row>
    <row r="34" spans="1:5" x14ac:dyDescent="0.25">
      <c r="A34" s="59"/>
      <c r="B34" s="62">
        <f>C32/A33</f>
        <v>65.435999999999993</v>
      </c>
      <c r="C34" s="59" t="s">
        <v>58</v>
      </c>
    </row>
    <row r="35" spans="1:5" x14ac:dyDescent="0.25">
      <c r="A35" s="59"/>
      <c r="B35" s="59"/>
      <c r="C35" s="59"/>
      <c r="D35" s="63">
        <v>80</v>
      </c>
      <c r="E35" s="59" t="s">
        <v>59</v>
      </c>
    </row>
    <row r="36" spans="1:5" x14ac:dyDescent="0.25">
      <c r="A36" s="59"/>
      <c r="B36" s="59"/>
      <c r="C36" s="59"/>
      <c r="D36" s="65">
        <f>B34/D35</f>
        <v>0.81794999999999995</v>
      </c>
      <c r="E36" s="59" t="s">
        <v>60</v>
      </c>
    </row>
    <row r="37" spans="1:5" x14ac:dyDescent="0.25">
      <c r="A37" s="59"/>
      <c r="B37" s="59"/>
      <c r="C37" s="59"/>
    </row>
    <row r="38" spans="1:5" ht="15.75" x14ac:dyDescent="0.25">
      <c r="A38" s="120" t="s">
        <v>409</v>
      </c>
    </row>
  </sheetData>
  <pageMargins left="0.7" right="0.7" top="0.75" bottom="0.75" header="0.3" footer="0.3"/>
  <pageSetup orientation="portrait"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28" zoomScaleNormal="100" workbookViewId="0">
      <selection activeCell="J30" sqref="J30"/>
    </sheetView>
  </sheetViews>
  <sheetFormatPr defaultColWidth="9.140625" defaultRowHeight="15" x14ac:dyDescent="0.25"/>
  <cols>
    <col min="1" max="2" width="9.140625" style="57"/>
    <col min="3" max="3" width="10.140625" style="57" customWidth="1"/>
    <col min="4" max="16384" width="9.140625" style="57"/>
  </cols>
  <sheetData>
    <row r="1" spans="1:10" ht="21" x14ac:dyDescent="0.35">
      <c r="A1" s="61" t="s">
        <v>443</v>
      </c>
      <c r="B1" s="59"/>
      <c r="C1" s="59"/>
      <c r="I1" s="61"/>
    </row>
    <row r="2" spans="1:10" x14ac:dyDescent="0.25">
      <c r="A2" s="59"/>
      <c r="B2" s="63">
        <v>20.100000000000001</v>
      </c>
      <c r="C2" s="59" t="s">
        <v>34</v>
      </c>
      <c r="D2" s="283" t="s">
        <v>76</v>
      </c>
    </row>
    <row r="3" spans="1:10" ht="15.75" x14ac:dyDescent="0.25">
      <c r="A3" s="59"/>
      <c r="B3" s="63" t="s">
        <v>137</v>
      </c>
      <c r="C3" s="59" t="s">
        <v>36</v>
      </c>
      <c r="D3" s="279" t="s">
        <v>516</v>
      </c>
    </row>
    <row r="4" spans="1:10" x14ac:dyDescent="0.25">
      <c r="A4" s="59"/>
      <c r="B4" s="36" t="s">
        <v>37</v>
      </c>
      <c r="C4" s="59"/>
      <c r="D4" s="37" t="s">
        <v>138</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288">
        <v>74.84</v>
      </c>
      <c r="E9" s="59" t="s">
        <v>42</v>
      </c>
      <c r="F9" s="59"/>
    </row>
    <row r="10" spans="1:10" x14ac:dyDescent="0.25">
      <c r="A10" s="63">
        <v>1</v>
      </c>
      <c r="B10" s="63">
        <v>2</v>
      </c>
      <c r="C10" s="288">
        <v>63.66</v>
      </c>
      <c r="E10" s="59" t="s">
        <v>43</v>
      </c>
      <c r="F10" s="59"/>
    </row>
    <row r="11" spans="1:10" x14ac:dyDescent="0.25">
      <c r="A11" s="63">
        <v>1</v>
      </c>
      <c r="B11" s="63">
        <v>3</v>
      </c>
      <c r="C11" s="288">
        <v>61.08</v>
      </c>
      <c r="E11" s="59" t="s">
        <v>44</v>
      </c>
      <c r="F11" s="59"/>
    </row>
    <row r="12" spans="1:10" x14ac:dyDescent="0.25">
      <c r="A12" s="63">
        <v>1</v>
      </c>
      <c r="B12" s="63">
        <v>4</v>
      </c>
      <c r="C12" s="288">
        <v>77.42</v>
      </c>
      <c r="E12" s="59" t="s">
        <v>45</v>
      </c>
      <c r="F12" s="59"/>
    </row>
    <row r="13" spans="1:10" x14ac:dyDescent="0.25">
      <c r="A13" s="63">
        <v>1</v>
      </c>
      <c r="B13" s="63">
        <v>5</v>
      </c>
      <c r="C13" s="288">
        <v>67.959999999999994</v>
      </c>
      <c r="E13" s="59" t="s">
        <v>46</v>
      </c>
    </row>
    <row r="14" spans="1:10" x14ac:dyDescent="0.25">
      <c r="A14" s="63">
        <v>1</v>
      </c>
      <c r="B14" s="63">
        <v>6</v>
      </c>
      <c r="C14" s="288">
        <v>68.819999999999993</v>
      </c>
      <c r="E14" s="59" t="s">
        <v>47</v>
      </c>
    </row>
    <row r="15" spans="1:10" x14ac:dyDescent="0.25">
      <c r="A15" s="63">
        <v>1</v>
      </c>
      <c r="B15" s="63">
        <v>7</v>
      </c>
      <c r="C15" s="288">
        <v>60.22</v>
      </c>
      <c r="E15" s="59" t="s">
        <v>48</v>
      </c>
    </row>
    <row r="16" spans="1:10" x14ac:dyDescent="0.25">
      <c r="A16" s="63">
        <v>1</v>
      </c>
      <c r="B16" s="63">
        <v>8</v>
      </c>
      <c r="C16" s="288">
        <v>68.819999999999993</v>
      </c>
      <c r="E16" s="59" t="s">
        <v>49</v>
      </c>
    </row>
    <row r="17" spans="1:6" x14ac:dyDescent="0.25">
      <c r="A17" s="63">
        <v>1</v>
      </c>
      <c r="B17" s="63">
        <v>9</v>
      </c>
      <c r="C17" s="288">
        <v>67.099999999999994</v>
      </c>
      <c r="E17" s="59" t="s">
        <v>50</v>
      </c>
      <c r="F17" s="59"/>
    </row>
    <row r="18" spans="1:6" x14ac:dyDescent="0.25">
      <c r="A18" s="63">
        <v>1</v>
      </c>
      <c r="B18" s="63">
        <v>10</v>
      </c>
      <c r="C18" s="288">
        <v>50.76</v>
      </c>
      <c r="E18" s="59" t="s">
        <v>51</v>
      </c>
      <c r="F18" s="59"/>
    </row>
    <row r="19" spans="1:6" x14ac:dyDescent="0.25">
      <c r="A19" s="63">
        <v>1</v>
      </c>
      <c r="B19" s="63">
        <v>11</v>
      </c>
      <c r="C19" s="288">
        <v>68.819999999999993</v>
      </c>
      <c r="E19" s="59" t="s">
        <v>52</v>
      </c>
      <c r="F19" s="59"/>
    </row>
    <row r="20" spans="1:6" x14ac:dyDescent="0.25">
      <c r="A20" s="63">
        <v>1</v>
      </c>
      <c r="B20" s="63">
        <v>12</v>
      </c>
      <c r="C20" s="288">
        <v>63.66</v>
      </c>
      <c r="E20" s="59" t="s">
        <v>53</v>
      </c>
      <c r="F20" s="59"/>
    </row>
    <row r="21" spans="1:6" x14ac:dyDescent="0.25">
      <c r="A21" s="63">
        <v>1</v>
      </c>
      <c r="B21" s="63">
        <v>13</v>
      </c>
      <c r="C21" s="288">
        <v>68.819999999999993</v>
      </c>
      <c r="E21" s="59" t="s">
        <v>411</v>
      </c>
    </row>
    <row r="22" spans="1:6" x14ac:dyDescent="0.25">
      <c r="A22" s="63">
        <v>1</v>
      </c>
      <c r="B22" s="63">
        <v>14</v>
      </c>
      <c r="C22" s="288">
        <v>53.34</v>
      </c>
    </row>
    <row r="23" spans="1:6" x14ac:dyDescent="0.25">
      <c r="A23" s="63">
        <v>1</v>
      </c>
      <c r="B23" s="63">
        <v>15</v>
      </c>
      <c r="C23" s="288">
        <v>61.08</v>
      </c>
    </row>
    <row r="24" spans="1:6" x14ac:dyDescent="0.25">
      <c r="A24" s="63">
        <v>1</v>
      </c>
      <c r="B24" s="63">
        <v>16</v>
      </c>
      <c r="C24" s="288">
        <v>67.099999999999994</v>
      </c>
    </row>
    <row r="25" spans="1:6" ht="15.75" x14ac:dyDescent="0.25">
      <c r="A25" s="45">
        <v>1</v>
      </c>
      <c r="B25" s="45">
        <v>17</v>
      </c>
      <c r="C25" s="289">
        <v>63.66</v>
      </c>
      <c r="E25" s="42"/>
    </row>
    <row r="26" spans="1:6" ht="15.75" x14ac:dyDescent="0.25">
      <c r="A26" s="45">
        <v>1</v>
      </c>
      <c r="B26" s="45">
        <v>18</v>
      </c>
      <c r="C26" s="289">
        <v>61.08</v>
      </c>
      <c r="E26" s="42"/>
    </row>
    <row r="27" spans="1:6" ht="15.75" x14ac:dyDescent="0.25">
      <c r="A27" s="45">
        <v>1</v>
      </c>
      <c r="B27" s="45">
        <v>19</v>
      </c>
      <c r="C27" s="289">
        <v>67.099999999999994</v>
      </c>
      <c r="E27" s="42"/>
    </row>
    <row r="28" spans="1:6" ht="15.75" x14ac:dyDescent="0.25">
      <c r="A28" s="45">
        <v>1</v>
      </c>
      <c r="B28" s="45">
        <v>20</v>
      </c>
      <c r="C28" s="289">
        <v>68.819999999999993</v>
      </c>
      <c r="E28" s="42"/>
    </row>
    <row r="29" spans="1:6" ht="15.75" x14ac:dyDescent="0.25">
      <c r="A29" s="45">
        <v>1</v>
      </c>
      <c r="B29" s="45">
        <v>21</v>
      </c>
      <c r="C29" s="289">
        <v>67.959999999999994</v>
      </c>
      <c r="E29" s="42"/>
    </row>
    <row r="30" spans="1:6" x14ac:dyDescent="0.25">
      <c r="A30" s="45">
        <v>1</v>
      </c>
      <c r="B30" s="45">
        <v>22</v>
      </c>
      <c r="C30" s="289">
        <v>67.099999999999994</v>
      </c>
    </row>
    <row r="31" spans="1:6" x14ac:dyDescent="0.25">
      <c r="A31" s="63">
        <v>1</v>
      </c>
      <c r="B31" s="63">
        <v>23</v>
      </c>
      <c r="C31" s="288">
        <v>67.099999999999994</v>
      </c>
    </row>
    <row r="32" spans="1:6" x14ac:dyDescent="0.25">
      <c r="A32" s="59"/>
      <c r="B32" s="62"/>
      <c r="C32" s="62">
        <f>SUM(C9:C31)</f>
        <v>1506.3199999999997</v>
      </c>
      <c r="D32" s="59" t="s">
        <v>56</v>
      </c>
    </row>
    <row r="33" spans="1:5" x14ac:dyDescent="0.25">
      <c r="A33" s="62">
        <f>SUM(A9:A31)</f>
        <v>23</v>
      </c>
      <c r="B33" s="59" t="s">
        <v>57</v>
      </c>
      <c r="C33" s="59"/>
    </row>
    <row r="34" spans="1:5" x14ac:dyDescent="0.25">
      <c r="A34" s="59"/>
      <c r="B34" s="62">
        <f>C32/A33</f>
        <v>65.492173913043459</v>
      </c>
      <c r="C34" s="59" t="s">
        <v>58</v>
      </c>
    </row>
    <row r="35" spans="1:5" x14ac:dyDescent="0.25">
      <c r="A35" s="59"/>
      <c r="B35" s="59"/>
      <c r="C35" s="59"/>
      <c r="D35" s="63">
        <v>80</v>
      </c>
      <c r="E35" s="59" t="s">
        <v>59</v>
      </c>
    </row>
    <row r="36" spans="1:5" x14ac:dyDescent="0.25">
      <c r="A36" s="59"/>
      <c r="B36" s="59"/>
      <c r="C36" s="59"/>
      <c r="D36" s="65">
        <f>B34/D35</f>
        <v>0.81865217391304324</v>
      </c>
      <c r="E36" s="59" t="s">
        <v>60</v>
      </c>
    </row>
    <row r="37" spans="1:5" x14ac:dyDescent="0.25">
      <c r="A37" s="59"/>
      <c r="B37" s="59"/>
      <c r="C37" s="59"/>
    </row>
    <row r="38" spans="1:5" ht="15.75" x14ac:dyDescent="0.25">
      <c r="A38" s="120" t="s">
        <v>409</v>
      </c>
    </row>
  </sheetData>
  <pageMargins left="0.7" right="0.7" top="0.75" bottom="0.75" header="0.3" footer="0.3"/>
  <pageSetup orientation="portrait"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31" zoomScaleNormal="100" workbookViewId="0">
      <selection activeCell="C65" sqref="C65"/>
    </sheetView>
  </sheetViews>
  <sheetFormatPr defaultColWidth="9.140625" defaultRowHeight="15" x14ac:dyDescent="0.25"/>
  <cols>
    <col min="1" max="2" width="9.140625" style="57"/>
    <col min="3" max="3" width="10.140625" style="57" customWidth="1"/>
    <col min="4" max="16384" width="9.140625" style="57"/>
  </cols>
  <sheetData>
    <row r="1" spans="1:10" ht="21" x14ac:dyDescent="0.35">
      <c r="A1" s="61" t="s">
        <v>443</v>
      </c>
      <c r="B1" s="59"/>
      <c r="C1" s="59"/>
      <c r="I1" s="61"/>
    </row>
    <row r="2" spans="1:10" x14ac:dyDescent="0.25">
      <c r="A2" s="59"/>
      <c r="B2" s="63">
        <v>20.100000000000001</v>
      </c>
      <c r="C2" s="59" t="s">
        <v>34</v>
      </c>
      <c r="D2" s="187" t="s">
        <v>76</v>
      </c>
    </row>
    <row r="3" spans="1:10" x14ac:dyDescent="0.25">
      <c r="A3" s="59"/>
      <c r="B3" s="63" t="s">
        <v>137</v>
      </c>
      <c r="C3" s="59" t="s">
        <v>36</v>
      </c>
      <c r="D3" s="187" t="s">
        <v>427</v>
      </c>
    </row>
    <row r="4" spans="1:10" x14ac:dyDescent="0.25">
      <c r="A4" s="59"/>
      <c r="B4" s="36" t="s">
        <v>37</v>
      </c>
      <c r="C4" s="59"/>
      <c r="D4" s="37" t="s">
        <v>138</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210">
        <v>64.52</v>
      </c>
      <c r="E9" s="59" t="s">
        <v>42</v>
      </c>
      <c r="F9" s="59"/>
    </row>
    <row r="10" spans="1:10" x14ac:dyDescent="0.25">
      <c r="A10" s="63">
        <v>1</v>
      </c>
      <c r="B10" s="63">
        <v>2</v>
      </c>
      <c r="C10" s="210">
        <v>62.8</v>
      </c>
      <c r="E10" s="59" t="s">
        <v>43</v>
      </c>
      <c r="F10" s="59"/>
    </row>
    <row r="11" spans="1:10" x14ac:dyDescent="0.25">
      <c r="A11" s="63">
        <v>1</v>
      </c>
      <c r="B11" s="63">
        <v>3</v>
      </c>
      <c r="C11" s="210">
        <v>62.8</v>
      </c>
      <c r="E11" s="59" t="s">
        <v>44</v>
      </c>
      <c r="F11" s="59"/>
    </row>
    <row r="12" spans="1:10" x14ac:dyDescent="0.25">
      <c r="A12" s="63">
        <v>1</v>
      </c>
      <c r="B12" s="63">
        <v>4</v>
      </c>
      <c r="C12" s="210">
        <v>63.66</v>
      </c>
      <c r="E12" s="59" t="s">
        <v>45</v>
      </c>
      <c r="F12" s="59"/>
    </row>
    <row r="13" spans="1:10" x14ac:dyDescent="0.25">
      <c r="A13" s="63">
        <v>1</v>
      </c>
      <c r="B13" s="63">
        <v>5</v>
      </c>
      <c r="C13" s="210">
        <v>58.5</v>
      </c>
      <c r="E13" s="59" t="s">
        <v>46</v>
      </c>
    </row>
    <row r="14" spans="1:10" x14ac:dyDescent="0.25">
      <c r="A14" s="63">
        <v>1</v>
      </c>
      <c r="B14" s="63">
        <v>6</v>
      </c>
      <c r="C14" s="210">
        <v>62.8</v>
      </c>
      <c r="E14" s="59" t="s">
        <v>47</v>
      </c>
    </row>
    <row r="15" spans="1:10" x14ac:dyDescent="0.25">
      <c r="A15" s="63">
        <v>1</v>
      </c>
      <c r="B15" s="63">
        <v>7</v>
      </c>
      <c r="C15" s="210">
        <v>65.38</v>
      </c>
      <c r="E15" s="59" t="s">
        <v>48</v>
      </c>
    </row>
    <row r="16" spans="1:10" x14ac:dyDescent="0.25">
      <c r="A16" s="63">
        <v>1</v>
      </c>
      <c r="B16" s="63">
        <v>8</v>
      </c>
      <c r="C16" s="210">
        <v>61.08</v>
      </c>
      <c r="E16" s="59" t="s">
        <v>49</v>
      </c>
    </row>
    <row r="17" spans="1:6" x14ac:dyDescent="0.25">
      <c r="A17" s="63">
        <v>1</v>
      </c>
      <c r="B17" s="63">
        <v>9</v>
      </c>
      <c r="C17" s="210">
        <v>68.819999999999993</v>
      </c>
      <c r="E17" s="59" t="s">
        <v>50</v>
      </c>
      <c r="F17" s="59"/>
    </row>
    <row r="18" spans="1:6" x14ac:dyDescent="0.25">
      <c r="A18" s="63">
        <v>1</v>
      </c>
      <c r="B18" s="63">
        <v>10</v>
      </c>
      <c r="C18" s="210">
        <v>66.22</v>
      </c>
      <c r="E18" s="59" t="s">
        <v>51</v>
      </c>
      <c r="F18" s="59"/>
    </row>
    <row r="19" spans="1:6" x14ac:dyDescent="0.25">
      <c r="A19" s="63">
        <v>1</v>
      </c>
      <c r="B19" s="63">
        <v>11</v>
      </c>
      <c r="C19" s="210">
        <v>47.32</v>
      </c>
      <c r="E19" s="59" t="s">
        <v>52</v>
      </c>
      <c r="F19" s="59"/>
    </row>
    <row r="20" spans="1:6" x14ac:dyDescent="0.25">
      <c r="A20" s="63">
        <v>1</v>
      </c>
      <c r="B20" s="63">
        <v>12</v>
      </c>
      <c r="C20" s="210">
        <v>58.5</v>
      </c>
      <c r="E20" s="59" t="s">
        <v>53</v>
      </c>
      <c r="F20" s="59"/>
    </row>
    <row r="21" spans="1:6" x14ac:dyDescent="0.25">
      <c r="A21" s="63">
        <v>1</v>
      </c>
      <c r="B21" s="63">
        <v>13</v>
      </c>
      <c r="C21" s="210">
        <v>65.38</v>
      </c>
      <c r="E21" s="59" t="s">
        <v>411</v>
      </c>
    </row>
    <row r="22" spans="1:6" x14ac:dyDescent="0.25">
      <c r="A22" s="63">
        <v>1</v>
      </c>
      <c r="B22" s="63">
        <v>14</v>
      </c>
      <c r="C22" s="210">
        <v>49.04</v>
      </c>
    </row>
    <row r="23" spans="1:6" x14ac:dyDescent="0.25">
      <c r="A23" s="63">
        <v>1</v>
      </c>
      <c r="B23" s="63">
        <v>15</v>
      </c>
      <c r="C23" s="210">
        <v>73.12</v>
      </c>
    </row>
    <row r="24" spans="1:6" x14ac:dyDescent="0.25">
      <c r="A24" s="63">
        <v>1</v>
      </c>
      <c r="B24" s="63">
        <v>16</v>
      </c>
      <c r="C24" s="210">
        <v>64.52</v>
      </c>
    </row>
    <row r="25" spans="1:6" ht="15.75" x14ac:dyDescent="0.25">
      <c r="A25" s="45">
        <v>1</v>
      </c>
      <c r="B25" s="45">
        <v>17</v>
      </c>
      <c r="C25" s="211">
        <v>64.52</v>
      </c>
      <c r="E25" s="42"/>
    </row>
    <row r="26" spans="1:6" ht="15.75" x14ac:dyDescent="0.25">
      <c r="A26" s="45">
        <v>1</v>
      </c>
      <c r="B26" s="45">
        <v>18</v>
      </c>
      <c r="C26" s="211">
        <v>64.52</v>
      </c>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1123.5</v>
      </c>
      <c r="D32" s="59" t="s">
        <v>56</v>
      </c>
    </row>
    <row r="33" spans="1:5" x14ac:dyDescent="0.25">
      <c r="A33" s="62">
        <f>SUM(A9:A29)</f>
        <v>18</v>
      </c>
      <c r="B33" s="59" t="s">
        <v>57</v>
      </c>
      <c r="C33" s="59"/>
    </row>
    <row r="34" spans="1:5" x14ac:dyDescent="0.25">
      <c r="A34" s="59"/>
      <c r="B34" s="62">
        <f>C32/A33</f>
        <v>62.416666666666664</v>
      </c>
      <c r="C34" s="59" t="s">
        <v>58</v>
      </c>
    </row>
    <row r="35" spans="1:5" x14ac:dyDescent="0.25">
      <c r="A35" s="59"/>
      <c r="B35" s="59"/>
      <c r="C35" s="59"/>
      <c r="D35" s="63">
        <v>80</v>
      </c>
      <c r="E35" s="59" t="s">
        <v>59</v>
      </c>
    </row>
    <row r="36" spans="1:5" x14ac:dyDescent="0.25">
      <c r="A36" s="59"/>
      <c r="B36" s="59"/>
      <c r="C36" s="59"/>
      <c r="D36" s="65">
        <f>B34/D35</f>
        <v>0.78020833333333328</v>
      </c>
      <c r="E36" s="59" t="s">
        <v>60</v>
      </c>
    </row>
    <row r="37" spans="1:5" x14ac:dyDescent="0.25">
      <c r="A37" s="59"/>
      <c r="B37" s="59"/>
      <c r="C37" s="59"/>
    </row>
    <row r="38" spans="1:5" ht="15.75" x14ac:dyDescent="0.25">
      <c r="A38" s="120" t="s">
        <v>409</v>
      </c>
    </row>
  </sheetData>
  <pageMargins left="0.7" right="0.7" top="0.75" bottom="0.75" header="0.3" footer="0.3"/>
  <pageSetup orientation="portrait"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J39"/>
  <sheetViews>
    <sheetView topLeftCell="A40" workbookViewId="0">
      <selection activeCell="H24" sqref="H24"/>
    </sheetView>
  </sheetViews>
  <sheetFormatPr defaultColWidth="9.140625" defaultRowHeight="15" x14ac:dyDescent="0.25"/>
  <cols>
    <col min="1" max="16384" width="9.140625" style="57"/>
  </cols>
  <sheetData>
    <row r="1" spans="1:10" ht="21" x14ac:dyDescent="0.35">
      <c r="A1" s="61" t="s">
        <v>33</v>
      </c>
      <c r="B1" s="59"/>
      <c r="C1" s="59"/>
      <c r="I1" s="61" t="s">
        <v>65</v>
      </c>
    </row>
    <row r="2" spans="1:10" x14ac:dyDescent="0.25">
      <c r="A2" s="59"/>
      <c r="B2" s="63">
        <v>20.100000000000001</v>
      </c>
      <c r="C2" s="59" t="s">
        <v>34</v>
      </c>
    </row>
    <row r="3" spans="1:10" x14ac:dyDescent="0.25">
      <c r="A3" s="59"/>
      <c r="B3" s="63" t="s">
        <v>137</v>
      </c>
      <c r="C3" s="59" t="s">
        <v>36</v>
      </c>
    </row>
    <row r="4" spans="1:10" x14ac:dyDescent="0.25">
      <c r="A4" s="59"/>
      <c r="B4" s="36" t="s">
        <v>37</v>
      </c>
      <c r="C4" s="59"/>
      <c r="D4" s="37" t="s">
        <v>138</v>
      </c>
      <c r="E4" s="64"/>
      <c r="F4" s="64"/>
      <c r="G4" s="64"/>
      <c r="H4" s="64"/>
      <c r="I4" s="64"/>
      <c r="J4" s="64"/>
    </row>
    <row r="5" spans="1:10" x14ac:dyDescent="0.25">
      <c r="A5" s="59"/>
      <c r="B5" s="39"/>
      <c r="C5" s="59"/>
    </row>
    <row r="6" spans="1:10" x14ac:dyDescent="0.25">
      <c r="A6" s="59"/>
      <c r="B6" s="59"/>
      <c r="C6" s="59"/>
      <c r="F6" s="37" t="s">
        <v>39</v>
      </c>
      <c r="G6" s="37"/>
      <c r="H6" s="37" t="s">
        <v>139</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63">
        <v>74</v>
      </c>
      <c r="E9" s="59" t="s">
        <v>42</v>
      </c>
      <c r="F9" s="59"/>
    </row>
    <row r="10" spans="1:10" x14ac:dyDescent="0.25">
      <c r="A10" s="63">
        <v>1</v>
      </c>
      <c r="B10" s="63">
        <v>2</v>
      </c>
      <c r="C10" s="63">
        <v>71.5</v>
      </c>
      <c r="E10" s="59" t="s">
        <v>43</v>
      </c>
      <c r="F10" s="59"/>
    </row>
    <row r="11" spans="1:10" x14ac:dyDescent="0.25">
      <c r="A11" s="63">
        <v>1</v>
      </c>
      <c r="B11" s="63">
        <v>3</v>
      </c>
      <c r="C11" s="63">
        <v>70</v>
      </c>
      <c r="E11" s="59" t="s">
        <v>44</v>
      </c>
      <c r="F11" s="59"/>
    </row>
    <row r="12" spans="1:10" x14ac:dyDescent="0.25">
      <c r="A12" s="63">
        <v>1</v>
      </c>
      <c r="B12" s="63">
        <v>4</v>
      </c>
      <c r="C12" s="63">
        <v>72</v>
      </c>
      <c r="E12" s="59" t="s">
        <v>45</v>
      </c>
      <c r="F12" s="59"/>
    </row>
    <row r="13" spans="1:10" x14ac:dyDescent="0.25">
      <c r="A13" s="63">
        <v>1</v>
      </c>
      <c r="B13" s="63">
        <v>5</v>
      </c>
      <c r="C13" s="63">
        <v>58.5</v>
      </c>
      <c r="E13" s="59" t="s">
        <v>46</v>
      </c>
    </row>
    <row r="14" spans="1:10" x14ac:dyDescent="0.25">
      <c r="A14" s="63">
        <v>1</v>
      </c>
      <c r="B14" s="63">
        <v>6</v>
      </c>
      <c r="C14" s="63">
        <v>72</v>
      </c>
      <c r="E14" s="59" t="s">
        <v>47</v>
      </c>
    </row>
    <row r="15" spans="1:10" x14ac:dyDescent="0.25">
      <c r="A15" s="63">
        <v>1</v>
      </c>
      <c r="B15" s="63">
        <v>7</v>
      </c>
      <c r="C15" s="63">
        <v>70</v>
      </c>
      <c r="E15" s="59" t="s">
        <v>48</v>
      </c>
    </row>
    <row r="16" spans="1:10" x14ac:dyDescent="0.25">
      <c r="A16" s="63">
        <v>1</v>
      </c>
      <c r="B16" s="63">
        <v>8</v>
      </c>
      <c r="C16" s="63">
        <v>68.5</v>
      </c>
      <c r="E16" s="59" t="s">
        <v>49</v>
      </c>
    </row>
    <row r="17" spans="1:6" x14ac:dyDescent="0.25">
      <c r="A17" s="63">
        <v>1</v>
      </c>
      <c r="B17" s="63">
        <v>9</v>
      </c>
      <c r="C17" s="63">
        <v>72.5</v>
      </c>
      <c r="E17" s="59" t="s">
        <v>50</v>
      </c>
      <c r="F17" s="59"/>
    </row>
    <row r="18" spans="1:6" x14ac:dyDescent="0.25">
      <c r="A18" s="63">
        <v>1</v>
      </c>
      <c r="B18" s="63">
        <v>10</v>
      </c>
      <c r="C18" s="63">
        <v>74.5</v>
      </c>
      <c r="E18" s="59" t="s">
        <v>51</v>
      </c>
      <c r="F18" s="59"/>
    </row>
    <row r="19" spans="1:6" x14ac:dyDescent="0.25">
      <c r="A19" s="63">
        <v>1</v>
      </c>
      <c r="B19" s="63">
        <v>11</v>
      </c>
      <c r="C19" s="63">
        <v>68</v>
      </c>
      <c r="E19" s="59" t="s">
        <v>52</v>
      </c>
      <c r="F19" s="59"/>
    </row>
    <row r="20" spans="1:6" x14ac:dyDescent="0.25">
      <c r="A20" s="63">
        <v>1</v>
      </c>
      <c r="B20" s="63">
        <v>12</v>
      </c>
      <c r="C20" s="63">
        <v>52</v>
      </c>
      <c r="E20" s="59" t="s">
        <v>53</v>
      </c>
      <c r="F20" s="59"/>
    </row>
    <row r="21" spans="1:6" x14ac:dyDescent="0.25">
      <c r="A21" s="63">
        <v>1</v>
      </c>
      <c r="B21" s="63">
        <v>13</v>
      </c>
      <c r="C21" s="63">
        <v>60</v>
      </c>
      <c r="E21" s="59" t="s">
        <v>54</v>
      </c>
    </row>
    <row r="22" spans="1:6" x14ac:dyDescent="0.25">
      <c r="A22" s="63">
        <v>1</v>
      </c>
      <c r="B22" s="63">
        <v>14</v>
      </c>
      <c r="C22" s="63">
        <v>75</v>
      </c>
      <c r="E22" s="59" t="s">
        <v>422</v>
      </c>
    </row>
    <row r="23" spans="1:6" x14ac:dyDescent="0.25">
      <c r="A23" s="63">
        <v>1</v>
      </c>
      <c r="B23" s="63">
        <v>15</v>
      </c>
      <c r="C23" s="30">
        <v>77.5</v>
      </c>
    </row>
    <row r="24" spans="1:6" x14ac:dyDescent="0.25">
      <c r="A24" s="63"/>
      <c r="B24" s="63"/>
      <c r="C24" s="30"/>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59"/>
      <c r="C32" s="62">
        <f>SUM(C9:C31)</f>
        <v>1036</v>
      </c>
      <c r="D32" s="59" t="s">
        <v>56</v>
      </c>
    </row>
    <row r="33" spans="1:5" x14ac:dyDescent="0.25">
      <c r="A33" s="62">
        <f>SUM(A9:A29)</f>
        <v>15</v>
      </c>
      <c r="B33" s="59" t="s">
        <v>57</v>
      </c>
      <c r="C33" s="59"/>
    </row>
    <row r="34" spans="1:5" x14ac:dyDescent="0.25">
      <c r="A34" s="59"/>
      <c r="B34" s="62">
        <f>C32/A33</f>
        <v>69.066666666666663</v>
      </c>
      <c r="C34" s="59" t="s">
        <v>58</v>
      </c>
    </row>
    <row r="35" spans="1:5" x14ac:dyDescent="0.25">
      <c r="A35" s="59"/>
      <c r="B35" s="59"/>
      <c r="C35" s="59"/>
      <c r="D35" s="63">
        <v>80</v>
      </c>
      <c r="E35" s="59" t="s">
        <v>59</v>
      </c>
    </row>
    <row r="36" spans="1:5" x14ac:dyDescent="0.25">
      <c r="A36" s="59"/>
      <c r="B36" s="59"/>
      <c r="C36" s="59"/>
      <c r="D36" s="65">
        <f>B34/D35</f>
        <v>0.86333333333333329</v>
      </c>
      <c r="E36" s="59" t="s">
        <v>60</v>
      </c>
    </row>
    <row r="37" spans="1:5" x14ac:dyDescent="0.25">
      <c r="A37" s="59"/>
      <c r="B37" s="59"/>
      <c r="C37" s="59"/>
    </row>
    <row r="39" spans="1:5" ht="15.75" x14ac:dyDescent="0.25">
      <c r="A39" s="120" t="s">
        <v>409</v>
      </c>
    </row>
  </sheetData>
  <pageMargins left="0.7" right="0.7" top="0.75" bottom="0.75" header="0.3" footer="0.3"/>
  <drawing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43" zoomScale="85" zoomScaleNormal="85" workbookViewId="0">
      <selection activeCell="P55" sqref="P55"/>
    </sheetView>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33</v>
      </c>
      <c r="B1" s="59"/>
      <c r="C1" s="59"/>
      <c r="I1" s="497" t="s">
        <v>65</v>
      </c>
      <c r="J1" s="497"/>
    </row>
    <row r="2" spans="1:10" x14ac:dyDescent="0.25">
      <c r="A2" s="59"/>
      <c r="B2" s="63">
        <v>20.2</v>
      </c>
      <c r="C2" s="59" t="s">
        <v>34</v>
      </c>
      <c r="D2" s="398" t="s">
        <v>448</v>
      </c>
    </row>
    <row r="3" spans="1:10" ht="15.75" x14ac:dyDescent="0.25">
      <c r="A3" s="59"/>
      <c r="B3" s="63" t="s">
        <v>568</v>
      </c>
      <c r="C3" s="59" t="s">
        <v>36</v>
      </c>
      <c r="D3" s="279" t="s">
        <v>594</v>
      </c>
    </row>
    <row r="4" spans="1:10" x14ac:dyDescent="0.25">
      <c r="A4" s="59"/>
      <c r="B4" s="36" t="s">
        <v>37</v>
      </c>
      <c r="C4" s="59"/>
      <c r="D4" s="37" t="s">
        <v>573</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63">
        <v>143</v>
      </c>
      <c r="E9" s="59" t="s">
        <v>42</v>
      </c>
      <c r="F9" s="59"/>
    </row>
    <row r="10" spans="1:10" x14ac:dyDescent="0.25">
      <c r="A10" s="63">
        <v>1</v>
      </c>
      <c r="B10" s="63"/>
      <c r="C10" s="63">
        <v>126</v>
      </c>
      <c r="E10" s="59" t="s">
        <v>43</v>
      </c>
      <c r="F10" s="59"/>
    </row>
    <row r="11" spans="1:10" x14ac:dyDescent="0.25">
      <c r="A11" s="63">
        <v>1</v>
      </c>
      <c r="B11" s="63"/>
      <c r="C11" s="63">
        <v>158</v>
      </c>
      <c r="E11" s="59" t="s">
        <v>44</v>
      </c>
      <c r="F11" s="59"/>
    </row>
    <row r="12" spans="1:10" x14ac:dyDescent="0.25">
      <c r="A12" s="63">
        <v>1</v>
      </c>
      <c r="B12" s="63"/>
      <c r="C12" s="63">
        <v>121</v>
      </c>
      <c r="E12" s="59" t="s">
        <v>45</v>
      </c>
      <c r="F12" s="59"/>
    </row>
    <row r="13" spans="1:10" x14ac:dyDescent="0.25">
      <c r="A13" s="63">
        <v>1</v>
      </c>
      <c r="B13" s="63"/>
      <c r="C13" s="63">
        <v>163</v>
      </c>
      <c r="E13" s="59" t="s">
        <v>46</v>
      </c>
    </row>
    <row r="14" spans="1:10" x14ac:dyDescent="0.25">
      <c r="A14" s="63">
        <v>1</v>
      </c>
      <c r="B14" s="63"/>
      <c r="C14" s="63">
        <v>107</v>
      </c>
      <c r="E14" s="59" t="s">
        <v>47</v>
      </c>
    </row>
    <row r="15" spans="1:10" x14ac:dyDescent="0.25">
      <c r="A15" s="63">
        <v>1</v>
      </c>
      <c r="B15" s="63"/>
      <c r="C15" s="63">
        <v>173</v>
      </c>
      <c r="E15" s="59" t="s">
        <v>48</v>
      </c>
    </row>
    <row r="16" spans="1:10" x14ac:dyDescent="0.25">
      <c r="A16" s="63"/>
      <c r="B16" s="63"/>
      <c r="C16" s="63"/>
      <c r="E16" s="59" t="s">
        <v>49</v>
      </c>
    </row>
    <row r="17" spans="1:6" x14ac:dyDescent="0.25">
      <c r="A17" s="63"/>
      <c r="B17" s="63"/>
      <c r="C17" s="63"/>
      <c r="E17" s="59" t="s">
        <v>50</v>
      </c>
      <c r="F17" s="59"/>
    </row>
    <row r="18" spans="1:6" x14ac:dyDescent="0.25">
      <c r="A18" s="63"/>
      <c r="B18" s="63"/>
      <c r="C18" s="63"/>
      <c r="E18" s="59" t="s">
        <v>51</v>
      </c>
      <c r="F18" s="59"/>
    </row>
    <row r="19" spans="1:6" x14ac:dyDescent="0.25">
      <c r="A19" s="63"/>
      <c r="B19" s="63"/>
      <c r="C19" s="63"/>
      <c r="E19" s="59" t="s">
        <v>52</v>
      </c>
      <c r="F19" s="59"/>
    </row>
    <row r="20" spans="1:6" x14ac:dyDescent="0.25">
      <c r="A20" s="63"/>
      <c r="B20" s="63"/>
      <c r="C20" s="63"/>
      <c r="E20" s="59" t="s">
        <v>53</v>
      </c>
      <c r="F20" s="59"/>
    </row>
    <row r="21" spans="1:6" x14ac:dyDescent="0.25">
      <c r="A21" s="63"/>
      <c r="B21" s="63"/>
      <c r="C21" s="63"/>
      <c r="E21" s="59" t="s">
        <v>405</v>
      </c>
    </row>
    <row r="22" spans="1:6" x14ac:dyDescent="0.25">
      <c r="A22" s="63"/>
      <c r="B22" s="63"/>
      <c r="C22" s="63"/>
    </row>
    <row r="23" spans="1:6" x14ac:dyDescent="0.25">
      <c r="A23" s="45"/>
      <c r="B23" s="45"/>
      <c r="C23" s="45"/>
    </row>
    <row r="24" spans="1:6" x14ac:dyDescent="0.25">
      <c r="A24" s="45"/>
      <c r="B24" s="45"/>
      <c r="C24" s="45"/>
    </row>
    <row r="25" spans="1:6" ht="15.75" x14ac:dyDescent="0.25">
      <c r="A25" s="45"/>
      <c r="B25" s="45"/>
      <c r="C25" s="45"/>
      <c r="E25" s="42"/>
    </row>
    <row r="26" spans="1:6" ht="15.75" x14ac:dyDescent="0.25">
      <c r="A26" s="45"/>
      <c r="B26" s="45"/>
      <c r="C26" s="45"/>
      <c r="E26" s="42"/>
    </row>
    <row r="27" spans="1:6" ht="15.75" x14ac:dyDescent="0.25">
      <c r="A27" s="45"/>
      <c r="B27" s="45"/>
      <c r="C27" s="45"/>
      <c r="E27" s="42"/>
    </row>
    <row r="28" spans="1:6" ht="15.75" x14ac:dyDescent="0.25">
      <c r="A28" s="45"/>
      <c r="B28" s="45"/>
      <c r="C28" s="45"/>
      <c r="E28" s="42"/>
    </row>
    <row r="29" spans="1:6" ht="15.75" x14ac:dyDescent="0.25">
      <c r="A29" s="63"/>
      <c r="B29" s="63"/>
      <c r="C29" s="63"/>
      <c r="E29" s="42"/>
    </row>
    <row r="30" spans="1:6" x14ac:dyDescent="0.25">
      <c r="A30" s="56"/>
      <c r="B30" s="56"/>
      <c r="C30" s="56"/>
    </row>
    <row r="31" spans="1:6" x14ac:dyDescent="0.25">
      <c r="A31" s="105"/>
      <c r="B31" s="105"/>
      <c r="C31" s="105"/>
    </row>
    <row r="32" spans="1:6" x14ac:dyDescent="0.25">
      <c r="A32" s="59"/>
      <c r="B32" s="46"/>
      <c r="C32" s="46">
        <f>SUM(C9:C29)</f>
        <v>991</v>
      </c>
      <c r="D32" s="59" t="s">
        <v>56</v>
      </c>
    </row>
    <row r="33" spans="1:5" x14ac:dyDescent="0.25">
      <c r="A33" s="62">
        <f>SUM(A9:A29)</f>
        <v>7</v>
      </c>
      <c r="B33" s="59" t="s">
        <v>57</v>
      </c>
      <c r="C33" s="59"/>
    </row>
    <row r="34" spans="1:5" x14ac:dyDescent="0.25">
      <c r="A34" s="59"/>
      <c r="B34" s="62">
        <f>C32/A33</f>
        <v>141.57142857142858</v>
      </c>
      <c r="C34" s="59" t="s">
        <v>58</v>
      </c>
    </row>
    <row r="35" spans="1:5" x14ac:dyDescent="0.25">
      <c r="A35" s="59"/>
      <c r="B35" s="59"/>
      <c r="C35" s="59"/>
      <c r="D35" s="63">
        <v>180</v>
      </c>
      <c r="E35" s="59" t="s">
        <v>59</v>
      </c>
    </row>
    <row r="36" spans="1:5" x14ac:dyDescent="0.25">
      <c r="A36" s="59"/>
      <c r="B36" s="59"/>
      <c r="C36" s="59"/>
      <c r="D36" s="65">
        <f>B34/D35</f>
        <v>0.7865079365079366</v>
      </c>
      <c r="E36" s="59" t="s">
        <v>60</v>
      </c>
    </row>
    <row r="37" spans="1:5" x14ac:dyDescent="0.25">
      <c r="A37" s="59"/>
      <c r="B37" s="59"/>
      <c r="C37" s="59"/>
    </row>
    <row r="38" spans="1:5" ht="15.75" x14ac:dyDescent="0.25">
      <c r="A38" s="120" t="s">
        <v>409</v>
      </c>
    </row>
  </sheetData>
  <mergeCells count="1">
    <mergeCell ref="I1:J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4"/>
  <sheetViews>
    <sheetView topLeftCell="A34" workbookViewId="0">
      <selection activeCell="K7" sqref="K7"/>
    </sheetView>
  </sheetViews>
  <sheetFormatPr defaultColWidth="9.140625" defaultRowHeight="18.75" x14ac:dyDescent="0.3"/>
  <cols>
    <col min="1" max="1" width="7.28515625" style="57" customWidth="1"/>
    <col min="2" max="2" width="8.28515625" style="57" customWidth="1"/>
    <col min="3" max="3" width="10.28515625" style="57" customWidth="1"/>
    <col min="4" max="4" width="8.2851562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2.2000000000000002</v>
      </c>
      <c r="C2" s="59" t="s">
        <v>34</v>
      </c>
      <c r="D2" s="277" t="s">
        <v>566</v>
      </c>
      <c r="G2" s="57"/>
      <c r="H2" s="57"/>
      <c r="I2" s="57"/>
      <c r="J2" s="57"/>
      <c r="K2" s="57"/>
      <c r="L2" s="57"/>
      <c r="M2" s="57"/>
      <c r="N2" s="57"/>
      <c r="O2" s="57"/>
      <c r="P2" s="57"/>
      <c r="Q2" s="57"/>
      <c r="R2" s="57"/>
      <c r="S2" s="57"/>
      <c r="T2" s="57"/>
      <c r="U2" s="57"/>
      <c r="V2" s="57"/>
      <c r="W2" s="57"/>
      <c r="X2" s="57"/>
      <c r="Y2" s="57"/>
      <c r="Z2" s="57"/>
      <c r="AB2" s="57"/>
      <c r="AC2" s="57"/>
    </row>
    <row r="3" spans="1:29" ht="15.75" x14ac:dyDescent="0.25">
      <c r="A3" s="59"/>
      <c r="B3" s="63" t="s">
        <v>83</v>
      </c>
      <c r="C3" s="59" t="s">
        <v>36</v>
      </c>
      <c r="D3" s="279" t="s">
        <v>516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518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30">
        <v>15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30">
        <v>15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30">
        <v>15</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30">
        <v>15</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30">
        <v>15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30">
        <v>12</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30">
        <v>15</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30">
        <v>15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30">
        <v>15</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30">
        <v>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30">
        <v>15</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30">
        <v>12</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30">
        <v>15</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30">
        <v>0</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30">
        <v>15</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30">
        <v>15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v>17</v>
      </c>
      <c r="C25" s="30">
        <v>15</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v>1</v>
      </c>
      <c r="B26" s="63">
        <v>18</v>
      </c>
      <c r="C26" s="34">
        <v>15</v>
      </c>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v>1</v>
      </c>
      <c r="B27" s="63">
        <v>19</v>
      </c>
      <c r="C27" s="34">
        <v>15</v>
      </c>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v>1</v>
      </c>
      <c r="B28" s="63">
        <v>20</v>
      </c>
      <c r="C28" s="34">
        <v>15</v>
      </c>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v>1</v>
      </c>
      <c r="B29" s="63">
        <v>21</v>
      </c>
      <c r="C29" s="34">
        <v>15</v>
      </c>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v>1</v>
      </c>
      <c r="B30" s="63">
        <v>22</v>
      </c>
      <c r="C30" s="34">
        <v>15</v>
      </c>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v>1</v>
      </c>
      <c r="B31" s="63">
        <v>23</v>
      </c>
      <c r="C31" s="34">
        <v>15</v>
      </c>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34"/>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45"/>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309</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23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13.434782608695652</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0.89565217391304353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140</v>
      </c>
    </row>
    <row r="46" spans="1:29" x14ac:dyDescent="0.3">
      <c r="A46" s="457"/>
      <c r="B46" s="457"/>
      <c r="C46" s="457"/>
      <c r="D46" s="457"/>
      <c r="E46" s="457"/>
      <c r="F46" s="457"/>
      <c r="G46" s="457"/>
      <c r="H46" s="457"/>
      <c r="I46" s="457"/>
      <c r="J46" s="457"/>
    </row>
    <row r="47" spans="1:29" x14ac:dyDescent="0.3">
      <c r="A47" s="122"/>
      <c r="G47" s="57"/>
      <c r="H47" s="57"/>
      <c r="I47" s="57"/>
      <c r="J47" s="57"/>
    </row>
    <row r="48" spans="1:29" ht="72" customHeight="1" x14ac:dyDescent="0.3">
      <c r="A48" s="456"/>
      <c r="B48" s="456"/>
      <c r="C48" s="456"/>
      <c r="D48" s="456"/>
      <c r="E48" s="456"/>
      <c r="F48" s="456"/>
      <c r="G48" s="456"/>
      <c r="H48" s="456"/>
      <c r="I48" s="456"/>
      <c r="J48" s="456"/>
    </row>
    <row r="49" spans="1:29" x14ac:dyDescent="0.3">
      <c r="A49" s="122"/>
      <c r="G49" s="57"/>
      <c r="H49" s="57"/>
      <c r="I49" s="57"/>
      <c r="J49" s="57"/>
    </row>
    <row r="50" spans="1:29" s="127" customFormat="1" ht="57.75"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x14ac:dyDescent="0.3">
      <c r="A51" s="122"/>
      <c r="G51" s="57"/>
      <c r="H51" s="57"/>
      <c r="I51" s="57"/>
      <c r="J51" s="57"/>
    </row>
    <row r="52" spans="1:29" s="127" customFormat="1" ht="44.25" customHeight="1" x14ac:dyDescent="0.3">
      <c r="A52" s="457"/>
      <c r="B52" s="457"/>
      <c r="C52" s="457"/>
      <c r="D52" s="457"/>
      <c r="E52" s="457"/>
      <c r="F52" s="457"/>
      <c r="G52" s="457"/>
      <c r="H52" s="457"/>
      <c r="I52" s="457"/>
      <c r="J52" s="457"/>
      <c r="K52" s="153"/>
      <c r="L52" s="153"/>
      <c r="M52" s="153"/>
      <c r="N52" s="153"/>
      <c r="O52" s="153"/>
      <c r="P52" s="153"/>
      <c r="Q52" s="153"/>
      <c r="R52" s="153"/>
      <c r="S52" s="153"/>
      <c r="T52" s="153"/>
      <c r="U52" s="153"/>
      <c r="V52" s="153"/>
      <c r="W52" s="153"/>
      <c r="X52" s="153"/>
      <c r="Y52" s="153"/>
      <c r="Z52" s="153"/>
      <c r="AB52" s="154"/>
      <c r="AC52" s="155"/>
    </row>
    <row r="53" spans="1:29" x14ac:dyDescent="0.3">
      <c r="A53" s="122"/>
      <c r="G53" s="57"/>
      <c r="H53" s="57"/>
      <c r="I53" s="57"/>
      <c r="J53" s="57"/>
    </row>
    <row r="54" spans="1:29" s="127" customFormat="1" ht="46.5" customHeight="1" x14ac:dyDescent="0.3">
      <c r="A54" s="457"/>
      <c r="B54" s="457"/>
      <c r="C54" s="457"/>
      <c r="D54" s="457"/>
      <c r="E54" s="457"/>
      <c r="F54" s="457"/>
      <c r="G54" s="457"/>
      <c r="H54" s="457"/>
      <c r="I54" s="457"/>
      <c r="J54" s="457"/>
      <c r="K54" s="153"/>
      <c r="L54" s="153"/>
      <c r="M54" s="153"/>
      <c r="N54" s="153"/>
      <c r="O54" s="153"/>
      <c r="P54" s="153"/>
      <c r="Q54" s="153"/>
      <c r="R54" s="153"/>
      <c r="S54" s="153"/>
      <c r="T54" s="153"/>
      <c r="U54" s="153"/>
      <c r="V54" s="153"/>
      <c r="W54" s="153"/>
      <c r="X54" s="153"/>
      <c r="Y54" s="153"/>
      <c r="Z54" s="153"/>
      <c r="AB54" s="154"/>
      <c r="AC54" s="155"/>
    </row>
    <row r="55" spans="1:29" x14ac:dyDescent="0.3">
      <c r="A55" s="122"/>
      <c r="G55" s="57"/>
      <c r="H55" s="57"/>
      <c r="I55" s="57"/>
      <c r="J55" s="57"/>
    </row>
    <row r="56" spans="1:29" x14ac:dyDescent="0.3">
      <c r="A56" s="471"/>
      <c r="B56" s="471"/>
      <c r="C56" s="471"/>
      <c r="D56" s="471"/>
      <c r="E56" s="471"/>
      <c r="F56" s="142"/>
      <c r="G56" s="142"/>
      <c r="H56" s="142"/>
      <c r="I56" s="142"/>
      <c r="J56" s="142"/>
    </row>
    <row r="57" spans="1:29" x14ac:dyDescent="0.3">
      <c r="A57" s="468"/>
      <c r="B57" s="468"/>
      <c r="C57" s="468"/>
      <c r="D57" s="468"/>
      <c r="E57" s="468"/>
      <c r="F57" s="208"/>
      <c r="G57" s="276"/>
      <c r="H57" s="276"/>
      <c r="I57" s="276"/>
      <c r="J57" s="276"/>
    </row>
    <row r="58" spans="1:29" x14ac:dyDescent="0.3">
      <c r="A58" s="276"/>
      <c r="B58" s="276"/>
      <c r="C58" s="276"/>
      <c r="D58" s="276"/>
      <c r="E58" s="276"/>
      <c r="F58" s="208"/>
      <c r="G58" s="208"/>
      <c r="H58" s="208"/>
      <c r="I58" s="208"/>
      <c r="J58" s="208"/>
    </row>
    <row r="59" spans="1:29" x14ac:dyDescent="0.3">
      <c r="A59" s="469"/>
      <c r="B59" s="469"/>
      <c r="C59" s="469"/>
      <c r="D59" s="469"/>
      <c r="E59" s="469"/>
      <c r="F59" s="208"/>
      <c r="G59" s="275"/>
      <c r="H59" s="275"/>
      <c r="I59" s="275"/>
      <c r="J59" s="275"/>
    </row>
    <row r="60" spans="1:29" x14ac:dyDescent="0.3">
      <c r="A60" s="469"/>
      <c r="B60" s="469"/>
      <c r="C60" s="469"/>
      <c r="D60" s="469"/>
      <c r="E60" s="469"/>
      <c r="F60" s="208"/>
      <c r="G60" s="275"/>
      <c r="H60" s="275"/>
      <c r="I60" s="275"/>
      <c r="J60" s="275"/>
    </row>
    <row r="61" spans="1:29" x14ac:dyDescent="0.3">
      <c r="A61" s="469"/>
      <c r="B61" s="469"/>
      <c r="C61" s="469"/>
      <c r="D61" s="469"/>
      <c r="E61" s="469"/>
      <c r="F61" s="208"/>
      <c r="G61" s="275"/>
      <c r="H61" s="275"/>
      <c r="I61" s="275"/>
      <c r="J61" s="275"/>
    </row>
    <row r="62" spans="1:29" x14ac:dyDescent="0.3">
      <c r="A62" s="469"/>
      <c r="B62" s="469"/>
      <c r="C62" s="469"/>
      <c r="D62" s="469"/>
      <c r="E62" s="469"/>
      <c r="F62" s="208"/>
      <c r="G62" s="275"/>
      <c r="H62" s="275"/>
      <c r="I62" s="275"/>
      <c r="J62" s="275"/>
    </row>
    <row r="63" spans="1:29" x14ac:dyDescent="0.3">
      <c r="A63" s="469"/>
      <c r="B63" s="469"/>
      <c r="C63" s="469"/>
      <c r="D63" s="469"/>
      <c r="E63" s="469"/>
      <c r="F63" s="208"/>
      <c r="G63" s="275"/>
      <c r="H63" s="275"/>
      <c r="I63" s="275"/>
      <c r="J63" s="275"/>
    </row>
    <row r="64" spans="1:29" x14ac:dyDescent="0.3">
      <c r="A64" s="469"/>
      <c r="B64" s="469"/>
      <c r="C64" s="469"/>
      <c r="D64" s="469"/>
      <c r="E64" s="469"/>
      <c r="F64" s="208"/>
      <c r="G64" s="275"/>
      <c r="H64" s="275"/>
      <c r="I64" s="275"/>
      <c r="J64" s="275"/>
    </row>
    <row r="65" spans="1:10" x14ac:dyDescent="0.3">
      <c r="A65" s="469"/>
      <c r="B65" s="469"/>
      <c r="C65" s="469"/>
      <c r="D65" s="469"/>
      <c r="E65" s="469"/>
      <c r="F65" s="208"/>
      <c r="G65" s="275"/>
      <c r="H65" s="275"/>
      <c r="I65" s="275"/>
      <c r="J65" s="275"/>
    </row>
    <row r="66" spans="1:10" x14ac:dyDescent="0.3">
      <c r="A66" s="469"/>
      <c r="B66" s="469"/>
      <c r="C66" s="469"/>
      <c r="D66" s="469"/>
      <c r="E66" s="469"/>
      <c r="F66" s="208"/>
      <c r="G66" s="275"/>
      <c r="H66" s="275"/>
      <c r="I66" s="275"/>
      <c r="J66" s="275"/>
    </row>
    <row r="67" spans="1:10" x14ac:dyDescent="0.3">
      <c r="A67" s="469"/>
      <c r="B67" s="469"/>
      <c r="C67" s="469"/>
      <c r="D67" s="469"/>
      <c r="E67" s="469"/>
      <c r="F67" s="208"/>
      <c r="G67" s="275"/>
      <c r="H67" s="275"/>
      <c r="I67" s="275"/>
      <c r="J67" s="275"/>
    </row>
    <row r="68" spans="1:10" x14ac:dyDescent="0.3">
      <c r="A68" s="470"/>
      <c r="B68" s="470"/>
      <c r="C68" s="470"/>
      <c r="D68" s="470"/>
      <c r="E68" s="470"/>
      <c r="F68" s="208"/>
      <c r="G68" s="276"/>
      <c r="H68" s="276"/>
      <c r="I68" s="276"/>
      <c r="J68" s="276"/>
    </row>
    <row r="69" spans="1:10" ht="15" customHeight="1" x14ac:dyDescent="0.3">
      <c r="A69" s="467"/>
      <c r="B69" s="467"/>
      <c r="C69" s="226"/>
      <c r="D69" s="71"/>
      <c r="E69" s="226"/>
      <c r="F69" s="226"/>
      <c r="G69" s="226"/>
      <c r="H69" s="226"/>
      <c r="I69" s="226"/>
      <c r="J69" s="226"/>
    </row>
    <row r="70" spans="1:10" ht="15" customHeight="1" x14ac:dyDescent="0.3">
      <c r="A70" s="198"/>
      <c r="B70" s="71"/>
      <c r="C70" s="71"/>
      <c r="D70" s="71"/>
      <c r="E70" s="71"/>
      <c r="F70" s="71"/>
      <c r="G70" s="71"/>
      <c r="H70" s="71"/>
      <c r="I70" s="71"/>
      <c r="J70" s="71"/>
    </row>
    <row r="71" spans="1:10" ht="15" customHeight="1" x14ac:dyDescent="0.3">
      <c r="A71" s="198"/>
      <c r="B71" s="71"/>
      <c r="C71" s="71"/>
      <c r="D71" s="71"/>
      <c r="E71" s="71"/>
      <c r="F71" s="71"/>
      <c r="G71" s="71"/>
      <c r="H71" s="71"/>
      <c r="I71" s="71"/>
      <c r="J71" s="71"/>
    </row>
    <row r="72" spans="1:10" ht="15" customHeight="1" x14ac:dyDescent="0.3">
      <c r="A72" s="71"/>
      <c r="B72" s="71"/>
      <c r="C72" s="71"/>
      <c r="D72" s="71"/>
      <c r="E72" s="71"/>
      <c r="F72" s="71"/>
      <c r="G72" s="199"/>
      <c r="H72" s="199"/>
      <c r="I72" s="199"/>
      <c r="J72" s="200"/>
    </row>
    <row r="73" spans="1:10" ht="15" customHeight="1" x14ac:dyDescent="0.3">
      <c r="A73" s="71"/>
      <c r="B73" s="71"/>
      <c r="C73" s="71"/>
      <c r="D73" s="71"/>
      <c r="E73" s="71"/>
      <c r="F73" s="71"/>
      <c r="G73" s="199"/>
      <c r="H73" s="199"/>
      <c r="I73" s="199"/>
      <c r="J73" s="200"/>
    </row>
    <row r="74" spans="1:10" ht="15" customHeight="1" x14ac:dyDescent="0.3">
      <c r="A74" s="71"/>
      <c r="B74" s="71"/>
      <c r="C74" s="71"/>
      <c r="D74" s="71"/>
      <c r="E74" s="71"/>
      <c r="F74" s="71"/>
      <c r="G74" s="199"/>
      <c r="H74" s="199"/>
      <c r="I74" s="199"/>
      <c r="J74" s="200"/>
    </row>
  </sheetData>
  <mergeCells count="18">
    <mergeCell ref="A56:E56"/>
    <mergeCell ref="A46:J46"/>
    <mergeCell ref="A48:J48"/>
    <mergeCell ref="A50:J50"/>
    <mergeCell ref="A52:J52"/>
    <mergeCell ref="A54:J54"/>
    <mergeCell ref="A69:B69"/>
    <mergeCell ref="A57:E57"/>
    <mergeCell ref="A59:E59"/>
    <mergeCell ref="A60:E60"/>
    <mergeCell ref="A61:E61"/>
    <mergeCell ref="A62:E62"/>
    <mergeCell ref="A63:E63"/>
    <mergeCell ref="A64:E64"/>
    <mergeCell ref="A65:E65"/>
    <mergeCell ref="A66:E66"/>
    <mergeCell ref="A67:E67"/>
    <mergeCell ref="A68:E68"/>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37217" r:id="rId4">
          <objectPr defaultSize="0" r:id="rId5">
            <anchor moveWithCells="1">
              <from>
                <xdr:col>1</xdr:col>
                <xdr:colOff>133350</xdr:colOff>
                <xdr:row>46</xdr:row>
                <xdr:rowOff>228600</xdr:rowOff>
              </from>
              <to>
                <xdr:col>11</xdr:col>
                <xdr:colOff>266700</xdr:colOff>
                <xdr:row>61</xdr:row>
                <xdr:rowOff>228600</xdr:rowOff>
              </to>
            </anchor>
          </objectPr>
        </oleObject>
      </mc:Choice>
      <mc:Fallback>
        <oleObject progId="Word.Document.12" shapeId="137217" r:id="rId4"/>
      </mc:Fallback>
    </mc:AlternateContent>
  </oleObjects>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43" zoomScale="85" zoomScaleNormal="85" workbookViewId="0">
      <selection activeCell="Q46" sqref="Q46"/>
    </sheetView>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33</v>
      </c>
      <c r="B1" s="59"/>
      <c r="C1" s="59"/>
      <c r="I1" s="497" t="s">
        <v>65</v>
      </c>
      <c r="J1" s="497"/>
    </row>
    <row r="2" spans="1:10" x14ac:dyDescent="0.25">
      <c r="A2" s="59"/>
      <c r="B2" s="63">
        <v>20.2</v>
      </c>
      <c r="C2" s="59" t="s">
        <v>34</v>
      </c>
      <c r="D2" s="352" t="s">
        <v>448</v>
      </c>
    </row>
    <row r="3" spans="1:10" ht="15.75" x14ac:dyDescent="0.25">
      <c r="A3" s="59"/>
      <c r="B3" s="63" t="s">
        <v>568</v>
      </c>
      <c r="C3" s="59" t="s">
        <v>36</v>
      </c>
      <c r="D3" s="279" t="s">
        <v>594</v>
      </c>
    </row>
    <row r="4" spans="1:10" x14ac:dyDescent="0.25">
      <c r="A4" s="59"/>
      <c r="B4" s="36" t="s">
        <v>37</v>
      </c>
      <c r="C4" s="59"/>
      <c r="D4" s="37" t="s">
        <v>573</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63">
        <v>143</v>
      </c>
      <c r="E9" s="59" t="s">
        <v>42</v>
      </c>
      <c r="F9" s="59"/>
    </row>
    <row r="10" spans="1:10" x14ac:dyDescent="0.25">
      <c r="A10" s="63">
        <v>1</v>
      </c>
      <c r="B10" s="63"/>
      <c r="C10" s="63">
        <v>126</v>
      </c>
      <c r="E10" s="59" t="s">
        <v>43</v>
      </c>
      <c r="F10" s="59"/>
    </row>
    <row r="11" spans="1:10" x14ac:dyDescent="0.25">
      <c r="A11" s="63">
        <v>1</v>
      </c>
      <c r="B11" s="63"/>
      <c r="C11" s="63">
        <v>158</v>
      </c>
      <c r="E11" s="59" t="s">
        <v>44</v>
      </c>
      <c r="F11" s="59"/>
    </row>
    <row r="12" spans="1:10" x14ac:dyDescent="0.25">
      <c r="A12" s="63">
        <v>1</v>
      </c>
      <c r="B12" s="63"/>
      <c r="C12" s="63">
        <v>121</v>
      </c>
      <c r="E12" s="59" t="s">
        <v>45</v>
      </c>
      <c r="F12" s="59"/>
    </row>
    <row r="13" spans="1:10" x14ac:dyDescent="0.25">
      <c r="A13" s="63">
        <v>1</v>
      </c>
      <c r="B13" s="63"/>
      <c r="C13" s="63">
        <v>163</v>
      </c>
      <c r="E13" s="59" t="s">
        <v>46</v>
      </c>
    </row>
    <row r="14" spans="1:10" x14ac:dyDescent="0.25">
      <c r="A14" s="63">
        <v>1</v>
      </c>
      <c r="B14" s="63"/>
      <c r="C14" s="63">
        <v>107</v>
      </c>
      <c r="E14" s="59" t="s">
        <v>47</v>
      </c>
    </row>
    <row r="15" spans="1:10" x14ac:dyDescent="0.25">
      <c r="A15" s="63">
        <v>1</v>
      </c>
      <c r="B15" s="63"/>
      <c r="C15" s="63">
        <v>173</v>
      </c>
      <c r="E15" s="59" t="s">
        <v>48</v>
      </c>
    </row>
    <row r="16" spans="1:10" x14ac:dyDescent="0.25">
      <c r="A16" s="63"/>
      <c r="B16" s="63"/>
      <c r="C16" s="63"/>
      <c r="E16" s="59" t="s">
        <v>49</v>
      </c>
    </row>
    <row r="17" spans="1:6" x14ac:dyDescent="0.25">
      <c r="A17" s="63"/>
      <c r="B17" s="63"/>
      <c r="C17" s="63"/>
      <c r="E17" s="59" t="s">
        <v>50</v>
      </c>
      <c r="F17" s="59"/>
    </row>
    <row r="18" spans="1:6" x14ac:dyDescent="0.25">
      <c r="A18" s="63"/>
      <c r="B18" s="63"/>
      <c r="C18" s="63"/>
      <c r="E18" s="59" t="s">
        <v>51</v>
      </c>
      <c r="F18" s="59"/>
    </row>
    <row r="19" spans="1:6" x14ac:dyDescent="0.25">
      <c r="A19" s="63"/>
      <c r="B19" s="63"/>
      <c r="C19" s="63"/>
      <c r="E19" s="59" t="s">
        <v>52</v>
      </c>
      <c r="F19" s="59"/>
    </row>
    <row r="20" spans="1:6" x14ac:dyDescent="0.25">
      <c r="A20" s="63"/>
      <c r="B20" s="63"/>
      <c r="C20" s="63"/>
      <c r="E20" s="59" t="s">
        <v>53</v>
      </c>
      <c r="F20" s="59"/>
    </row>
    <row r="21" spans="1:6" x14ac:dyDescent="0.25">
      <c r="A21" s="63"/>
      <c r="B21" s="63"/>
      <c r="C21" s="63"/>
      <c r="E21" s="59" t="s">
        <v>405</v>
      </c>
    </row>
    <row r="22" spans="1:6" x14ac:dyDescent="0.25">
      <c r="A22" s="63"/>
      <c r="B22" s="63"/>
      <c r="C22" s="63"/>
    </row>
    <row r="23" spans="1:6" x14ac:dyDescent="0.25">
      <c r="A23" s="45"/>
      <c r="B23" s="45"/>
      <c r="C23" s="45"/>
    </row>
    <row r="24" spans="1:6" x14ac:dyDescent="0.25">
      <c r="A24" s="45"/>
      <c r="B24" s="45"/>
      <c r="C24" s="45"/>
    </row>
    <row r="25" spans="1:6" ht="15.75" x14ac:dyDescent="0.25">
      <c r="A25" s="45"/>
      <c r="B25" s="45"/>
      <c r="C25" s="45"/>
      <c r="E25" s="42"/>
    </row>
    <row r="26" spans="1:6" ht="15.75" x14ac:dyDescent="0.25">
      <c r="A26" s="45"/>
      <c r="B26" s="45"/>
      <c r="C26" s="45"/>
      <c r="E26" s="42"/>
    </row>
    <row r="27" spans="1:6" ht="15.75" x14ac:dyDescent="0.25">
      <c r="A27" s="45"/>
      <c r="B27" s="45"/>
      <c r="C27" s="45"/>
      <c r="E27" s="42"/>
    </row>
    <row r="28" spans="1:6" ht="15.75" x14ac:dyDescent="0.25">
      <c r="A28" s="45"/>
      <c r="B28" s="45"/>
      <c r="C28" s="45"/>
      <c r="E28" s="42"/>
    </row>
    <row r="29" spans="1:6" ht="15.75" x14ac:dyDescent="0.25">
      <c r="A29" s="63"/>
      <c r="B29" s="63"/>
      <c r="C29" s="63"/>
      <c r="E29" s="42"/>
    </row>
    <row r="30" spans="1:6" x14ac:dyDescent="0.25">
      <c r="A30" s="56"/>
      <c r="B30" s="56"/>
      <c r="C30" s="56"/>
    </row>
    <row r="31" spans="1:6" x14ac:dyDescent="0.25">
      <c r="A31" s="105"/>
      <c r="B31" s="105"/>
      <c r="C31" s="105"/>
    </row>
    <row r="32" spans="1:6" x14ac:dyDescent="0.25">
      <c r="A32" s="59"/>
      <c r="B32" s="46"/>
      <c r="C32" s="46">
        <f>SUM(C9:C29)</f>
        <v>991</v>
      </c>
      <c r="D32" s="59" t="s">
        <v>56</v>
      </c>
    </row>
    <row r="33" spans="1:5" x14ac:dyDescent="0.25">
      <c r="A33" s="62">
        <f>SUM(A9:A29)</f>
        <v>7</v>
      </c>
      <c r="B33" s="59" t="s">
        <v>57</v>
      </c>
      <c r="C33" s="59"/>
    </row>
    <row r="34" spans="1:5" x14ac:dyDescent="0.25">
      <c r="A34" s="59"/>
      <c r="B34" s="62">
        <f>C32/A33</f>
        <v>141.57142857142858</v>
      </c>
      <c r="C34" s="59" t="s">
        <v>58</v>
      </c>
    </row>
    <row r="35" spans="1:5" x14ac:dyDescent="0.25">
      <c r="A35" s="59"/>
      <c r="B35" s="59"/>
      <c r="C35" s="59"/>
      <c r="D35" s="63">
        <v>180</v>
      </c>
      <c r="E35" s="59" t="s">
        <v>59</v>
      </c>
    </row>
    <row r="36" spans="1:5" x14ac:dyDescent="0.25">
      <c r="A36" s="59"/>
      <c r="B36" s="59"/>
      <c r="C36" s="59"/>
      <c r="D36" s="65">
        <f>B34/D35</f>
        <v>0.7865079365079366</v>
      </c>
      <c r="E36" s="59" t="s">
        <v>60</v>
      </c>
    </row>
    <row r="37" spans="1:5" x14ac:dyDescent="0.25">
      <c r="A37" s="59"/>
      <c r="B37" s="59"/>
      <c r="C37" s="59"/>
    </row>
    <row r="38" spans="1:5" ht="15.75" x14ac:dyDescent="0.25">
      <c r="A38" s="120" t="s">
        <v>409</v>
      </c>
    </row>
  </sheetData>
  <mergeCells count="1">
    <mergeCell ref="I1:J1"/>
  </mergeCells>
  <pageMargins left="0.7" right="0.7" top="0.75" bottom="0.75" header="0.3" footer="0.3"/>
  <pageSetup orientation="portrait"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43" workbookViewId="0">
      <selection activeCell="N54" sqref="N54"/>
    </sheetView>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33</v>
      </c>
      <c r="B1" s="59"/>
      <c r="C1" s="59"/>
      <c r="I1" s="497" t="s">
        <v>65</v>
      </c>
      <c r="J1" s="497"/>
    </row>
    <row r="2" spans="1:10" x14ac:dyDescent="0.25">
      <c r="A2" s="59"/>
      <c r="B2" s="63">
        <v>20.2</v>
      </c>
      <c r="C2" s="59" t="s">
        <v>34</v>
      </c>
      <c r="D2" s="319" t="s">
        <v>448</v>
      </c>
    </row>
    <row r="3" spans="1:10" ht="15.75" x14ac:dyDescent="0.25">
      <c r="A3" s="59"/>
      <c r="B3" s="63" t="s">
        <v>568</v>
      </c>
      <c r="C3" s="59" t="s">
        <v>36</v>
      </c>
      <c r="D3" s="279" t="s">
        <v>567</v>
      </c>
    </row>
    <row r="4" spans="1:10" x14ac:dyDescent="0.25">
      <c r="A4" s="59"/>
      <c r="B4" s="36" t="s">
        <v>37</v>
      </c>
      <c r="C4" s="59"/>
      <c r="D4" s="37" t="s">
        <v>573</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c r="C9" s="63">
        <v>102</v>
      </c>
      <c r="E9" s="59" t="s">
        <v>42</v>
      </c>
      <c r="F9" s="59"/>
    </row>
    <row r="10" spans="1:10" x14ac:dyDescent="0.25">
      <c r="A10" s="63">
        <v>1</v>
      </c>
      <c r="B10" s="63"/>
      <c r="C10" s="63">
        <v>134</v>
      </c>
      <c r="E10" s="59" t="s">
        <v>43</v>
      </c>
      <c r="F10" s="59"/>
    </row>
    <row r="11" spans="1:10" x14ac:dyDescent="0.25">
      <c r="A11" s="63">
        <v>1</v>
      </c>
      <c r="B11" s="63"/>
      <c r="C11" s="63">
        <v>145</v>
      </c>
      <c r="E11" s="59" t="s">
        <v>44</v>
      </c>
      <c r="F11" s="59"/>
    </row>
    <row r="12" spans="1:10" x14ac:dyDescent="0.25">
      <c r="A12" s="63">
        <v>1</v>
      </c>
      <c r="B12" s="63"/>
      <c r="C12" s="63">
        <v>157.5</v>
      </c>
      <c r="E12" s="59" t="s">
        <v>45</v>
      </c>
      <c r="F12" s="59"/>
    </row>
    <row r="13" spans="1:10" x14ac:dyDescent="0.25">
      <c r="A13" s="63">
        <v>1</v>
      </c>
      <c r="B13" s="63"/>
      <c r="C13" s="63">
        <v>146.5</v>
      </c>
      <c r="E13" s="59" t="s">
        <v>46</v>
      </c>
    </row>
    <row r="14" spans="1:10" x14ac:dyDescent="0.25">
      <c r="A14" s="63">
        <v>1</v>
      </c>
      <c r="B14" s="63"/>
      <c r="C14" s="63">
        <v>146.5</v>
      </c>
      <c r="E14" s="59" t="s">
        <v>47</v>
      </c>
    </row>
    <row r="15" spans="1:10" x14ac:dyDescent="0.25">
      <c r="A15" s="63">
        <v>1</v>
      </c>
      <c r="B15" s="63"/>
      <c r="C15" s="63">
        <v>121.5</v>
      </c>
      <c r="E15" s="59" t="s">
        <v>48</v>
      </c>
    </row>
    <row r="16" spans="1:10" x14ac:dyDescent="0.25">
      <c r="A16" s="63">
        <v>1</v>
      </c>
      <c r="B16" s="63"/>
      <c r="C16" s="63">
        <v>162</v>
      </c>
      <c r="E16" s="59" t="s">
        <v>49</v>
      </c>
    </row>
    <row r="17" spans="1:6" x14ac:dyDescent="0.25">
      <c r="A17" s="63">
        <v>1</v>
      </c>
      <c r="B17" s="63"/>
      <c r="C17" s="63">
        <v>146</v>
      </c>
      <c r="E17" s="59" t="s">
        <v>50</v>
      </c>
      <c r="F17" s="59"/>
    </row>
    <row r="18" spans="1:6" x14ac:dyDescent="0.25">
      <c r="A18" s="63">
        <v>1</v>
      </c>
      <c r="B18" s="63"/>
      <c r="C18" s="63">
        <v>100.5</v>
      </c>
      <c r="E18" s="59" t="s">
        <v>51</v>
      </c>
      <c r="F18" s="59"/>
    </row>
    <row r="19" spans="1:6" x14ac:dyDescent="0.25">
      <c r="A19" s="63">
        <v>1</v>
      </c>
      <c r="B19" s="63"/>
      <c r="C19" s="63">
        <v>125</v>
      </c>
      <c r="E19" s="59" t="s">
        <v>52</v>
      </c>
      <c r="F19" s="59"/>
    </row>
    <row r="20" spans="1:6" x14ac:dyDescent="0.25">
      <c r="A20" s="63">
        <v>1</v>
      </c>
      <c r="B20" s="63"/>
      <c r="C20" s="63">
        <v>115</v>
      </c>
      <c r="E20" s="59" t="s">
        <v>53</v>
      </c>
      <c r="F20" s="59"/>
    </row>
    <row r="21" spans="1:6" x14ac:dyDescent="0.25">
      <c r="A21" s="63">
        <v>1</v>
      </c>
      <c r="B21" s="63"/>
      <c r="C21" s="63">
        <v>139.5</v>
      </c>
      <c r="E21" s="59" t="s">
        <v>405</v>
      </c>
    </row>
    <row r="22" spans="1:6" x14ac:dyDescent="0.25">
      <c r="A22" s="63"/>
      <c r="B22" s="63"/>
      <c r="C22" s="63"/>
    </row>
    <row r="23" spans="1:6" x14ac:dyDescent="0.25">
      <c r="A23" s="45"/>
      <c r="B23" s="45"/>
      <c r="C23" s="45"/>
    </row>
    <row r="24" spans="1:6" x14ac:dyDescent="0.25">
      <c r="A24" s="45"/>
      <c r="B24" s="45"/>
      <c r="C24" s="45"/>
    </row>
    <row r="25" spans="1:6" ht="15.75" x14ac:dyDescent="0.25">
      <c r="A25" s="45"/>
      <c r="B25" s="45"/>
      <c r="C25" s="45"/>
      <c r="E25" s="42"/>
    </row>
    <row r="26" spans="1:6" ht="15.75" x14ac:dyDescent="0.25">
      <c r="A26" s="45"/>
      <c r="B26" s="45"/>
      <c r="C26" s="45"/>
      <c r="E26" s="42"/>
    </row>
    <row r="27" spans="1:6" ht="15.75" x14ac:dyDescent="0.25">
      <c r="A27" s="45"/>
      <c r="B27" s="45"/>
      <c r="C27" s="45"/>
      <c r="E27" s="42"/>
    </row>
    <row r="28" spans="1:6" ht="15.75" x14ac:dyDescent="0.25">
      <c r="A28" s="45"/>
      <c r="B28" s="45"/>
      <c r="C28" s="45"/>
      <c r="E28" s="42"/>
    </row>
    <row r="29" spans="1:6" ht="15.75" x14ac:dyDescent="0.25">
      <c r="A29" s="63"/>
      <c r="B29" s="63"/>
      <c r="C29" s="63"/>
      <c r="E29" s="42"/>
    </row>
    <row r="30" spans="1:6" x14ac:dyDescent="0.25">
      <c r="A30" s="56"/>
      <c r="B30" s="56"/>
      <c r="C30" s="56"/>
    </row>
    <row r="31" spans="1:6" x14ac:dyDescent="0.25">
      <c r="A31" s="105"/>
      <c r="B31" s="105"/>
      <c r="C31" s="105"/>
    </row>
    <row r="32" spans="1:6" x14ac:dyDescent="0.25">
      <c r="A32" s="59"/>
      <c r="B32" s="46"/>
      <c r="C32" s="46">
        <f>SUM(C9:C29)</f>
        <v>1741</v>
      </c>
      <c r="D32" s="59" t="s">
        <v>56</v>
      </c>
    </row>
    <row r="33" spans="1:5" x14ac:dyDescent="0.25">
      <c r="A33" s="62">
        <f>SUM(A9:A29)</f>
        <v>13</v>
      </c>
      <c r="B33" s="59" t="s">
        <v>57</v>
      </c>
      <c r="C33" s="59"/>
    </row>
    <row r="34" spans="1:5" x14ac:dyDescent="0.25">
      <c r="A34" s="59"/>
      <c r="B34" s="62">
        <f>C32/A33</f>
        <v>133.92307692307693</v>
      </c>
      <c r="C34" s="59" t="s">
        <v>58</v>
      </c>
    </row>
    <row r="35" spans="1:5" x14ac:dyDescent="0.25">
      <c r="A35" s="59"/>
      <c r="B35" s="59"/>
      <c r="C35" s="59"/>
      <c r="D35" s="63">
        <v>180</v>
      </c>
      <c r="E35" s="59" t="s">
        <v>59</v>
      </c>
    </row>
    <row r="36" spans="1:5" x14ac:dyDescent="0.25">
      <c r="A36" s="59"/>
      <c r="B36" s="59"/>
      <c r="C36" s="59"/>
      <c r="D36" s="65">
        <f>B34/D35</f>
        <v>0.74401709401709404</v>
      </c>
      <c r="E36" s="59" t="s">
        <v>60</v>
      </c>
    </row>
    <row r="37" spans="1:5" x14ac:dyDescent="0.25">
      <c r="A37" s="59"/>
      <c r="B37" s="59"/>
      <c r="C37" s="59"/>
    </row>
    <row r="38" spans="1:5" ht="15.75" x14ac:dyDescent="0.25">
      <c r="A38" s="120" t="s">
        <v>409</v>
      </c>
    </row>
  </sheetData>
  <mergeCells count="1">
    <mergeCell ref="I1:J1"/>
  </mergeCells>
  <pageMargins left="0.7" right="0.7" top="0.75" bottom="0.75" header="0.3" footer="0.3"/>
  <pageSetup orientation="portrait"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34" workbookViewId="0">
      <selection activeCell="J27" sqref="J27"/>
    </sheetView>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33</v>
      </c>
      <c r="B1" s="59"/>
      <c r="C1" s="59"/>
      <c r="I1" s="497" t="s">
        <v>65</v>
      </c>
      <c r="J1" s="497"/>
    </row>
    <row r="2" spans="1:10" x14ac:dyDescent="0.25">
      <c r="A2" s="59"/>
      <c r="B2" s="63">
        <v>20.2</v>
      </c>
      <c r="C2" s="59" t="s">
        <v>34</v>
      </c>
      <c r="D2" s="283" t="s">
        <v>448</v>
      </c>
    </row>
    <row r="3" spans="1:10" ht="15.75" x14ac:dyDescent="0.25">
      <c r="A3" s="59"/>
      <c r="B3" s="63" t="s">
        <v>137</v>
      </c>
      <c r="C3" s="59" t="s">
        <v>36</v>
      </c>
      <c r="D3" s="279" t="s">
        <v>516</v>
      </c>
    </row>
    <row r="4" spans="1:10" x14ac:dyDescent="0.25">
      <c r="A4" s="59"/>
      <c r="B4" s="36" t="s">
        <v>37</v>
      </c>
      <c r="C4" s="59"/>
      <c r="D4" s="37" t="s">
        <v>138</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63">
        <v>148</v>
      </c>
      <c r="E9" s="59" t="s">
        <v>42</v>
      </c>
      <c r="F9" s="59"/>
    </row>
    <row r="10" spans="1:10" x14ac:dyDescent="0.25">
      <c r="A10" s="63">
        <v>1</v>
      </c>
      <c r="B10" s="63">
        <v>2</v>
      </c>
      <c r="C10" s="63">
        <v>143</v>
      </c>
      <c r="E10" s="59" t="s">
        <v>43</v>
      </c>
      <c r="F10" s="59"/>
    </row>
    <row r="11" spans="1:10" x14ac:dyDescent="0.25">
      <c r="A11" s="63">
        <v>1</v>
      </c>
      <c r="B11" s="63">
        <v>3</v>
      </c>
      <c r="C11" s="63">
        <v>162</v>
      </c>
      <c r="E11" s="59" t="s">
        <v>44</v>
      </c>
      <c r="F11" s="59"/>
    </row>
    <row r="12" spans="1:10" x14ac:dyDescent="0.25">
      <c r="A12" s="63">
        <v>1</v>
      </c>
      <c r="B12" s="63">
        <v>4</v>
      </c>
      <c r="C12" s="63">
        <v>167</v>
      </c>
      <c r="E12" s="59" t="s">
        <v>45</v>
      </c>
      <c r="F12" s="59"/>
    </row>
    <row r="13" spans="1:10" x14ac:dyDescent="0.25">
      <c r="A13" s="63">
        <v>1</v>
      </c>
      <c r="B13" s="63">
        <v>5</v>
      </c>
      <c r="C13" s="63">
        <v>131</v>
      </c>
      <c r="E13" s="59" t="s">
        <v>46</v>
      </c>
    </row>
    <row r="14" spans="1:10" x14ac:dyDescent="0.25">
      <c r="A14" s="63">
        <v>1</v>
      </c>
      <c r="B14" s="63">
        <v>6</v>
      </c>
      <c r="C14" s="63">
        <v>136</v>
      </c>
      <c r="E14" s="59" t="s">
        <v>47</v>
      </c>
    </row>
    <row r="15" spans="1:10" x14ac:dyDescent="0.25">
      <c r="A15" s="63">
        <v>1</v>
      </c>
      <c r="B15" s="63">
        <v>7</v>
      </c>
      <c r="C15" s="63">
        <v>128</v>
      </c>
      <c r="E15" s="59" t="s">
        <v>48</v>
      </c>
    </row>
    <row r="16" spans="1:10" x14ac:dyDescent="0.25">
      <c r="A16" s="63">
        <v>1</v>
      </c>
      <c r="B16" s="63">
        <v>8</v>
      </c>
      <c r="C16" s="63">
        <v>139</v>
      </c>
      <c r="E16" s="59" t="s">
        <v>49</v>
      </c>
    </row>
    <row r="17" spans="1:6" x14ac:dyDescent="0.25">
      <c r="A17" s="63">
        <v>1</v>
      </c>
      <c r="B17" s="63">
        <v>9</v>
      </c>
      <c r="C17" s="63">
        <v>143</v>
      </c>
      <c r="E17" s="59" t="s">
        <v>50</v>
      </c>
      <c r="F17" s="59"/>
    </row>
    <row r="18" spans="1:6" x14ac:dyDescent="0.25">
      <c r="A18" s="63">
        <v>1</v>
      </c>
      <c r="B18" s="63">
        <v>10</v>
      </c>
      <c r="C18" s="63">
        <v>153</v>
      </c>
      <c r="E18" s="59" t="s">
        <v>51</v>
      </c>
      <c r="F18" s="59"/>
    </row>
    <row r="19" spans="1:6" x14ac:dyDescent="0.25">
      <c r="A19" s="63">
        <v>1</v>
      </c>
      <c r="B19" s="63">
        <v>11</v>
      </c>
      <c r="C19" s="63">
        <v>131</v>
      </c>
      <c r="E19" s="59" t="s">
        <v>52</v>
      </c>
      <c r="F19" s="59"/>
    </row>
    <row r="20" spans="1:6" x14ac:dyDescent="0.25">
      <c r="A20" s="63">
        <v>1</v>
      </c>
      <c r="B20" s="63">
        <v>12</v>
      </c>
      <c r="C20" s="63">
        <v>115</v>
      </c>
      <c r="E20" s="59" t="s">
        <v>53</v>
      </c>
      <c r="F20" s="59"/>
    </row>
    <row r="21" spans="1:6" x14ac:dyDescent="0.25">
      <c r="A21" s="63">
        <v>1</v>
      </c>
      <c r="B21" s="63">
        <v>13</v>
      </c>
      <c r="C21" s="63">
        <v>107</v>
      </c>
      <c r="E21" s="59" t="s">
        <v>405</v>
      </c>
    </row>
    <row r="22" spans="1:6" x14ac:dyDescent="0.25">
      <c r="A22" s="63">
        <v>1</v>
      </c>
      <c r="B22" s="63">
        <v>14</v>
      </c>
      <c r="C22" s="63">
        <v>158</v>
      </c>
    </row>
    <row r="23" spans="1:6" x14ac:dyDescent="0.25">
      <c r="A23" s="45">
        <v>1</v>
      </c>
      <c r="B23" s="45">
        <v>15</v>
      </c>
      <c r="C23" s="45">
        <v>136</v>
      </c>
    </row>
    <row r="24" spans="1:6" x14ac:dyDescent="0.25">
      <c r="A24" s="45">
        <v>1</v>
      </c>
      <c r="B24" s="45">
        <v>16</v>
      </c>
      <c r="C24" s="45">
        <v>148</v>
      </c>
    </row>
    <row r="25" spans="1:6" ht="15.75" x14ac:dyDescent="0.25">
      <c r="A25" s="45">
        <v>1</v>
      </c>
      <c r="B25" s="45">
        <v>17</v>
      </c>
      <c r="C25" s="45">
        <v>136</v>
      </c>
      <c r="E25" s="42"/>
    </row>
    <row r="26" spans="1:6" ht="15.75" x14ac:dyDescent="0.25">
      <c r="A26" s="45">
        <v>1</v>
      </c>
      <c r="B26" s="45">
        <v>18</v>
      </c>
      <c r="C26" s="45">
        <v>138</v>
      </c>
      <c r="E26" s="42"/>
    </row>
    <row r="27" spans="1:6" ht="15.75" x14ac:dyDescent="0.25">
      <c r="A27" s="45">
        <v>1</v>
      </c>
      <c r="B27" s="45">
        <v>19</v>
      </c>
      <c r="C27" s="45">
        <v>142</v>
      </c>
      <c r="E27" s="42"/>
    </row>
    <row r="28" spans="1:6" ht="15.75" x14ac:dyDescent="0.25">
      <c r="A28" s="45">
        <v>1</v>
      </c>
      <c r="B28" s="45">
        <v>20</v>
      </c>
      <c r="C28" s="45">
        <v>151</v>
      </c>
      <c r="E28" s="42"/>
    </row>
    <row r="29" spans="1:6" ht="15.75" x14ac:dyDescent="0.25">
      <c r="A29" s="63">
        <v>1</v>
      </c>
      <c r="B29" s="63">
        <v>21</v>
      </c>
      <c r="C29" s="63">
        <v>153</v>
      </c>
      <c r="E29" s="42"/>
    </row>
    <row r="30" spans="1:6" x14ac:dyDescent="0.25">
      <c r="A30" s="56"/>
      <c r="B30" s="56"/>
      <c r="C30" s="56"/>
    </row>
    <row r="31" spans="1:6" x14ac:dyDescent="0.25">
      <c r="A31" s="105"/>
      <c r="B31" s="105"/>
      <c r="C31" s="105"/>
    </row>
    <row r="32" spans="1:6" x14ac:dyDescent="0.25">
      <c r="A32" s="59"/>
      <c r="B32" s="46"/>
      <c r="C32" s="46">
        <f>SUM(C9:C29)</f>
        <v>2965</v>
      </c>
      <c r="D32" s="59" t="s">
        <v>56</v>
      </c>
    </row>
    <row r="33" spans="1:5" x14ac:dyDescent="0.25">
      <c r="A33" s="62">
        <f>SUM(A9:A29)</f>
        <v>21</v>
      </c>
      <c r="B33" s="59" t="s">
        <v>57</v>
      </c>
      <c r="C33" s="59"/>
    </row>
    <row r="34" spans="1:5" x14ac:dyDescent="0.25">
      <c r="A34" s="59"/>
      <c r="B34" s="62">
        <f>C32/A33</f>
        <v>141.1904761904762</v>
      </c>
      <c r="C34" s="59" t="s">
        <v>58</v>
      </c>
    </row>
    <row r="35" spans="1:5" x14ac:dyDescent="0.25">
      <c r="A35" s="59"/>
      <c r="B35" s="59"/>
      <c r="C35" s="59"/>
      <c r="D35" s="63">
        <v>180</v>
      </c>
      <c r="E35" s="59" t="s">
        <v>59</v>
      </c>
    </row>
    <row r="36" spans="1:5" x14ac:dyDescent="0.25">
      <c r="A36" s="59"/>
      <c r="B36" s="59"/>
      <c r="C36" s="59"/>
      <c r="D36" s="65">
        <f>B34/D35</f>
        <v>0.78439153439153442</v>
      </c>
      <c r="E36" s="59" t="s">
        <v>60</v>
      </c>
    </row>
    <row r="37" spans="1:5" x14ac:dyDescent="0.25">
      <c r="A37" s="59"/>
      <c r="B37" s="59"/>
      <c r="C37" s="59"/>
    </row>
    <row r="38" spans="1:5" ht="15.75" x14ac:dyDescent="0.25">
      <c r="A38" s="120" t="s">
        <v>409</v>
      </c>
    </row>
  </sheetData>
  <mergeCells count="1">
    <mergeCell ref="I1:J1"/>
  </mergeCells>
  <pageMargins left="0.7" right="0.7" top="0.75" bottom="0.75" header="0.3" footer="0.3"/>
  <pageSetup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J38"/>
  <sheetViews>
    <sheetView topLeftCell="A37" workbookViewId="0"/>
  </sheetViews>
  <sheetFormatPr defaultColWidth="9.140625" defaultRowHeight="15" x14ac:dyDescent="0.25"/>
  <cols>
    <col min="1" max="2" width="9.140625" style="57"/>
    <col min="3" max="3" width="10.7109375" style="57" customWidth="1"/>
    <col min="4" max="16384" width="9.140625" style="57"/>
  </cols>
  <sheetData>
    <row r="1" spans="1:10" ht="21" x14ac:dyDescent="0.35">
      <c r="A1" s="61" t="s">
        <v>33</v>
      </c>
      <c r="B1" s="59"/>
      <c r="C1" s="59"/>
      <c r="I1" s="497" t="s">
        <v>65</v>
      </c>
      <c r="J1" s="497"/>
    </row>
    <row r="2" spans="1:10" x14ac:dyDescent="0.25">
      <c r="A2" s="59"/>
      <c r="B2" s="63">
        <v>20.2</v>
      </c>
      <c r="C2" s="59" t="s">
        <v>34</v>
      </c>
      <c r="D2" s="187" t="s">
        <v>448</v>
      </c>
    </row>
    <row r="3" spans="1:10" x14ac:dyDescent="0.25">
      <c r="A3" s="59"/>
      <c r="B3" s="63" t="s">
        <v>137</v>
      </c>
      <c r="C3" s="59" t="s">
        <v>36</v>
      </c>
      <c r="D3" s="187" t="s">
        <v>427</v>
      </c>
    </row>
    <row r="4" spans="1:10" x14ac:dyDescent="0.25">
      <c r="A4" s="59"/>
      <c r="B4" s="36" t="s">
        <v>37</v>
      </c>
      <c r="C4" s="59"/>
      <c r="D4" s="37" t="s">
        <v>138</v>
      </c>
      <c r="E4" s="64"/>
      <c r="F4" s="64"/>
      <c r="G4" s="64"/>
      <c r="H4" s="64"/>
      <c r="I4" s="64"/>
      <c r="J4" s="64"/>
    </row>
    <row r="5" spans="1:10" x14ac:dyDescent="0.25">
      <c r="A5" s="59"/>
      <c r="B5" s="39"/>
      <c r="C5" s="59"/>
    </row>
    <row r="6" spans="1:10" x14ac:dyDescent="0.25">
      <c r="A6" s="59"/>
      <c r="B6" s="59"/>
      <c r="C6" s="59"/>
      <c r="F6" s="37" t="s">
        <v>39</v>
      </c>
      <c r="G6" s="37"/>
      <c r="H6" s="37" t="s">
        <v>430</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63">
        <v>152</v>
      </c>
      <c r="E9" s="59" t="s">
        <v>42</v>
      </c>
      <c r="F9" s="59"/>
    </row>
    <row r="10" spans="1:10" x14ac:dyDescent="0.25">
      <c r="A10" s="63">
        <v>1</v>
      </c>
      <c r="B10" s="63">
        <v>2</v>
      </c>
      <c r="C10" s="63">
        <v>139</v>
      </c>
      <c r="E10" s="59" t="s">
        <v>43</v>
      </c>
      <c r="F10" s="59"/>
    </row>
    <row r="11" spans="1:10" x14ac:dyDescent="0.25">
      <c r="A11" s="63">
        <v>1</v>
      </c>
      <c r="B11" s="63">
        <v>3</v>
      </c>
      <c r="C11" s="63">
        <v>134</v>
      </c>
      <c r="E11" s="59" t="s">
        <v>44</v>
      </c>
      <c r="F11" s="59"/>
    </row>
    <row r="12" spans="1:10" x14ac:dyDescent="0.25">
      <c r="A12" s="63">
        <v>1</v>
      </c>
      <c r="B12" s="63">
        <v>4</v>
      </c>
      <c r="C12" s="63">
        <v>131</v>
      </c>
      <c r="E12" s="59" t="s">
        <v>45</v>
      </c>
      <c r="F12" s="59"/>
    </row>
    <row r="13" spans="1:10" x14ac:dyDescent="0.25">
      <c r="A13" s="63">
        <v>1</v>
      </c>
      <c r="B13" s="63">
        <v>5</v>
      </c>
      <c r="C13" s="63">
        <v>135</v>
      </c>
      <c r="E13" s="59" t="s">
        <v>46</v>
      </c>
    </row>
    <row r="14" spans="1:10" x14ac:dyDescent="0.25">
      <c r="A14" s="63">
        <v>1</v>
      </c>
      <c r="B14" s="63">
        <v>6</v>
      </c>
      <c r="C14" s="63">
        <v>149</v>
      </c>
      <c r="E14" s="59" t="s">
        <v>47</v>
      </c>
    </row>
    <row r="15" spans="1:10" x14ac:dyDescent="0.25">
      <c r="A15" s="63">
        <v>1</v>
      </c>
      <c r="B15" s="63">
        <v>7</v>
      </c>
      <c r="C15" s="63">
        <v>118</v>
      </c>
      <c r="E15" s="59" t="s">
        <v>48</v>
      </c>
    </row>
    <row r="16" spans="1:10" x14ac:dyDescent="0.25">
      <c r="A16" s="63">
        <v>1</v>
      </c>
      <c r="B16" s="63">
        <v>8</v>
      </c>
      <c r="C16" s="63">
        <v>147</v>
      </c>
      <c r="E16" s="59" t="s">
        <v>49</v>
      </c>
    </row>
    <row r="17" spans="1:6" x14ac:dyDescent="0.25">
      <c r="A17" s="63">
        <v>1</v>
      </c>
      <c r="B17" s="63">
        <v>9</v>
      </c>
      <c r="C17" s="63">
        <v>144</v>
      </c>
      <c r="E17" s="59" t="s">
        <v>50</v>
      </c>
      <c r="F17" s="59"/>
    </row>
    <row r="18" spans="1:6" x14ac:dyDescent="0.25">
      <c r="A18" s="63">
        <v>1</v>
      </c>
      <c r="B18" s="63">
        <v>10</v>
      </c>
      <c r="C18" s="63">
        <v>154</v>
      </c>
      <c r="E18" s="59" t="s">
        <v>51</v>
      </c>
      <c r="F18" s="59"/>
    </row>
    <row r="19" spans="1:6" x14ac:dyDescent="0.25">
      <c r="A19" s="63">
        <v>1</v>
      </c>
      <c r="B19" s="63">
        <v>11</v>
      </c>
      <c r="C19" s="63">
        <v>119</v>
      </c>
      <c r="E19" s="59" t="s">
        <v>52</v>
      </c>
      <c r="F19" s="59"/>
    </row>
    <row r="20" spans="1:6" x14ac:dyDescent="0.25">
      <c r="A20" s="63">
        <v>1</v>
      </c>
      <c r="B20" s="63">
        <v>12</v>
      </c>
      <c r="C20" s="63">
        <v>139</v>
      </c>
      <c r="E20" s="59" t="s">
        <v>53</v>
      </c>
      <c r="F20" s="59"/>
    </row>
    <row r="21" spans="1:6" x14ac:dyDescent="0.25">
      <c r="A21" s="63">
        <v>1</v>
      </c>
      <c r="B21" s="63">
        <v>13</v>
      </c>
      <c r="C21" s="63">
        <v>119</v>
      </c>
      <c r="E21" s="59" t="s">
        <v>405</v>
      </c>
    </row>
    <row r="22" spans="1:6" x14ac:dyDescent="0.25">
      <c r="A22" s="63">
        <v>1</v>
      </c>
      <c r="B22" s="63">
        <v>14</v>
      </c>
      <c r="C22" s="63">
        <v>125</v>
      </c>
    </row>
    <row r="23" spans="1:6" x14ac:dyDescent="0.25">
      <c r="A23" s="63">
        <v>1</v>
      </c>
      <c r="B23" s="63">
        <v>15</v>
      </c>
      <c r="C23" s="63">
        <v>145</v>
      </c>
    </row>
    <row r="24" spans="1:6" x14ac:dyDescent="0.25">
      <c r="A24" s="63">
        <v>1</v>
      </c>
      <c r="B24" s="63">
        <v>16</v>
      </c>
      <c r="C24" s="63">
        <v>138</v>
      </c>
    </row>
    <row r="25" spans="1:6" ht="15.75" x14ac:dyDescent="0.25">
      <c r="A25" s="45">
        <v>1</v>
      </c>
      <c r="B25" s="45">
        <v>17</v>
      </c>
      <c r="C25" s="45">
        <v>141</v>
      </c>
      <c r="E25" s="42"/>
    </row>
    <row r="26" spans="1:6" ht="15.75" x14ac:dyDescent="0.25">
      <c r="A26" s="45">
        <v>1</v>
      </c>
      <c r="B26" s="45">
        <v>18</v>
      </c>
      <c r="C26" s="45">
        <v>150</v>
      </c>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62"/>
      <c r="C32" s="62">
        <f>SUM(C9:C31)</f>
        <v>2479</v>
      </c>
      <c r="D32" s="59" t="s">
        <v>56</v>
      </c>
    </row>
    <row r="33" spans="1:5" x14ac:dyDescent="0.25">
      <c r="A33" s="62">
        <f>SUM(A9:A29)</f>
        <v>18</v>
      </c>
      <c r="B33" s="59" t="s">
        <v>57</v>
      </c>
      <c r="C33" s="59"/>
    </row>
    <row r="34" spans="1:5" x14ac:dyDescent="0.25">
      <c r="A34" s="59"/>
      <c r="B34" s="62">
        <f>C32/A33</f>
        <v>137.72222222222223</v>
      </c>
      <c r="C34" s="59" t="s">
        <v>58</v>
      </c>
    </row>
    <row r="35" spans="1:5" x14ac:dyDescent="0.25">
      <c r="A35" s="59"/>
      <c r="B35" s="59"/>
      <c r="C35" s="59"/>
      <c r="D35" s="63">
        <v>180</v>
      </c>
      <c r="E35" s="59" t="s">
        <v>59</v>
      </c>
    </row>
    <row r="36" spans="1:5" x14ac:dyDescent="0.25">
      <c r="A36" s="59"/>
      <c r="B36" s="59"/>
      <c r="C36" s="59"/>
      <c r="D36" s="65">
        <f>B34/D35</f>
        <v>0.7651234567901235</v>
      </c>
      <c r="E36" s="59" t="s">
        <v>60</v>
      </c>
    </row>
    <row r="37" spans="1:5" x14ac:dyDescent="0.25">
      <c r="A37" s="59"/>
      <c r="B37" s="59"/>
      <c r="C37" s="59"/>
    </row>
    <row r="38" spans="1:5" ht="15.75" x14ac:dyDescent="0.25">
      <c r="A38" s="120" t="s">
        <v>409</v>
      </c>
    </row>
  </sheetData>
  <mergeCells count="1">
    <mergeCell ref="I1:J1"/>
  </mergeCells>
  <pageMargins left="0.7" right="0.7" top="0.75" bottom="0.75" header="0.3" footer="0.3"/>
  <drawing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J38"/>
  <sheetViews>
    <sheetView topLeftCell="A49" workbookViewId="0">
      <selection activeCell="M15" sqref="M14:M15"/>
    </sheetView>
  </sheetViews>
  <sheetFormatPr defaultColWidth="9.140625" defaultRowHeight="15" x14ac:dyDescent="0.25"/>
  <cols>
    <col min="1" max="16384" width="9.140625" style="57"/>
  </cols>
  <sheetData>
    <row r="1" spans="1:10" ht="21" x14ac:dyDescent="0.35">
      <c r="A1" s="61" t="s">
        <v>33</v>
      </c>
      <c r="B1" s="59"/>
      <c r="C1" s="59"/>
      <c r="I1" s="61" t="s">
        <v>65</v>
      </c>
    </row>
    <row r="2" spans="1:10" x14ac:dyDescent="0.25">
      <c r="A2" s="59"/>
      <c r="B2" s="63">
        <v>20.2</v>
      </c>
      <c r="C2" s="59" t="s">
        <v>34</v>
      </c>
    </row>
    <row r="3" spans="1:10" x14ac:dyDescent="0.25">
      <c r="A3" s="59"/>
      <c r="B3" s="63" t="s">
        <v>137</v>
      </c>
      <c r="C3" s="59" t="s">
        <v>36</v>
      </c>
    </row>
    <row r="4" spans="1:10" x14ac:dyDescent="0.25">
      <c r="A4" s="59"/>
      <c r="B4" s="36" t="s">
        <v>37</v>
      </c>
      <c r="C4" s="59"/>
      <c r="D4" s="37" t="s">
        <v>138</v>
      </c>
      <c r="E4" s="64"/>
      <c r="F4" s="64"/>
      <c r="G4" s="64"/>
      <c r="H4" s="64"/>
      <c r="I4" s="64"/>
      <c r="J4" s="64"/>
    </row>
    <row r="5" spans="1:10" x14ac:dyDescent="0.25">
      <c r="A5" s="59"/>
      <c r="B5" s="39"/>
      <c r="C5" s="59"/>
    </row>
    <row r="6" spans="1:10" x14ac:dyDescent="0.25">
      <c r="A6" s="59"/>
      <c r="B6" s="59"/>
      <c r="C6" s="59"/>
      <c r="F6" s="37" t="s">
        <v>39</v>
      </c>
      <c r="G6" s="37"/>
      <c r="H6" s="37" t="s">
        <v>139</v>
      </c>
      <c r="I6" s="37"/>
      <c r="J6" s="37"/>
    </row>
    <row r="7" spans="1:10" ht="26.25" x14ac:dyDescent="0.25">
      <c r="A7" s="58" t="s">
        <v>31</v>
      </c>
      <c r="B7" s="58" t="s">
        <v>30</v>
      </c>
      <c r="C7" s="58" t="s">
        <v>32</v>
      </c>
    </row>
    <row r="8" spans="1:10" x14ac:dyDescent="0.25">
      <c r="A8" s="59"/>
      <c r="B8" s="60" t="s">
        <v>41</v>
      </c>
      <c r="C8" s="60" t="s">
        <v>23</v>
      </c>
    </row>
    <row r="9" spans="1:10" x14ac:dyDescent="0.25">
      <c r="A9" s="63">
        <v>1</v>
      </c>
      <c r="B9" s="63">
        <v>1</v>
      </c>
      <c r="C9" s="63">
        <v>150</v>
      </c>
      <c r="E9" s="59" t="s">
        <v>42</v>
      </c>
      <c r="F9" s="59"/>
    </row>
    <row r="10" spans="1:10" x14ac:dyDescent="0.25">
      <c r="A10" s="63">
        <v>1</v>
      </c>
      <c r="B10" s="63">
        <v>2</v>
      </c>
      <c r="C10" s="63">
        <v>163</v>
      </c>
      <c r="E10" s="59" t="s">
        <v>43</v>
      </c>
      <c r="F10" s="59"/>
    </row>
    <row r="11" spans="1:10" x14ac:dyDescent="0.25">
      <c r="A11" s="63">
        <v>1</v>
      </c>
      <c r="B11" s="63">
        <v>3</v>
      </c>
      <c r="C11" s="63">
        <v>162</v>
      </c>
      <c r="E11" s="59" t="s">
        <v>44</v>
      </c>
      <c r="F11" s="59"/>
    </row>
    <row r="12" spans="1:10" x14ac:dyDescent="0.25">
      <c r="A12" s="63">
        <v>1</v>
      </c>
      <c r="B12" s="63">
        <v>4</v>
      </c>
      <c r="C12" s="63">
        <v>163</v>
      </c>
      <c r="E12" s="59" t="s">
        <v>45</v>
      </c>
      <c r="F12" s="59"/>
    </row>
    <row r="13" spans="1:10" x14ac:dyDescent="0.25">
      <c r="A13" s="63">
        <v>1</v>
      </c>
      <c r="B13" s="63">
        <v>5</v>
      </c>
      <c r="C13" s="63">
        <v>158</v>
      </c>
      <c r="E13" s="59" t="s">
        <v>46</v>
      </c>
    </row>
    <row r="14" spans="1:10" x14ac:dyDescent="0.25">
      <c r="A14" s="63">
        <v>1</v>
      </c>
      <c r="B14" s="63">
        <v>6</v>
      </c>
      <c r="C14" s="63">
        <v>162</v>
      </c>
      <c r="E14" s="59" t="s">
        <v>47</v>
      </c>
    </row>
    <row r="15" spans="1:10" x14ac:dyDescent="0.25">
      <c r="A15" s="63">
        <v>1</v>
      </c>
      <c r="B15" s="63">
        <v>7</v>
      </c>
      <c r="C15" s="63">
        <v>140</v>
      </c>
      <c r="E15" s="59" t="s">
        <v>48</v>
      </c>
    </row>
    <row r="16" spans="1:10" x14ac:dyDescent="0.25">
      <c r="A16" s="63">
        <v>1</v>
      </c>
      <c r="B16" s="63">
        <v>8</v>
      </c>
      <c r="C16" s="63">
        <v>159</v>
      </c>
      <c r="E16" s="59" t="s">
        <v>49</v>
      </c>
    </row>
    <row r="17" spans="1:6" x14ac:dyDescent="0.25">
      <c r="A17" s="63">
        <v>1</v>
      </c>
      <c r="B17" s="63">
        <v>9</v>
      </c>
      <c r="C17" s="63">
        <v>145</v>
      </c>
      <c r="E17" s="59" t="s">
        <v>50</v>
      </c>
      <c r="F17" s="59"/>
    </row>
    <row r="18" spans="1:6" x14ac:dyDescent="0.25">
      <c r="A18" s="63">
        <v>1</v>
      </c>
      <c r="B18" s="63">
        <v>10</v>
      </c>
      <c r="C18" s="63">
        <v>150</v>
      </c>
      <c r="E18" s="59" t="s">
        <v>51</v>
      </c>
      <c r="F18" s="59"/>
    </row>
    <row r="19" spans="1:6" x14ac:dyDescent="0.25">
      <c r="A19" s="63">
        <v>1</v>
      </c>
      <c r="B19" s="63">
        <v>11</v>
      </c>
      <c r="C19" s="63">
        <v>159</v>
      </c>
      <c r="E19" s="59" t="s">
        <v>52</v>
      </c>
      <c r="F19" s="59"/>
    </row>
    <row r="20" spans="1:6" x14ac:dyDescent="0.25">
      <c r="A20" s="63">
        <v>1</v>
      </c>
      <c r="B20" s="63">
        <v>12</v>
      </c>
      <c r="C20" s="63">
        <v>176</v>
      </c>
      <c r="E20" s="59" t="s">
        <v>53</v>
      </c>
      <c r="F20" s="59"/>
    </row>
    <row r="21" spans="1:6" x14ac:dyDescent="0.25">
      <c r="A21" s="63">
        <v>1</v>
      </c>
      <c r="B21" s="63">
        <v>13</v>
      </c>
      <c r="C21" s="63">
        <v>175</v>
      </c>
      <c r="E21" s="59" t="s">
        <v>54</v>
      </c>
    </row>
    <row r="22" spans="1:6" x14ac:dyDescent="0.25">
      <c r="A22" s="63"/>
      <c r="B22" s="63"/>
      <c r="C22" s="63"/>
      <c r="E22" s="59" t="s">
        <v>422</v>
      </c>
    </row>
    <row r="23" spans="1:6" x14ac:dyDescent="0.25">
      <c r="A23" s="63"/>
      <c r="B23" s="63"/>
      <c r="C23" s="30"/>
    </row>
    <row r="24" spans="1:6" x14ac:dyDescent="0.25">
      <c r="A24" s="63"/>
      <c r="B24" s="63"/>
      <c r="C24" s="30"/>
    </row>
    <row r="25" spans="1:6" ht="15.75" x14ac:dyDescent="0.25">
      <c r="A25" s="45"/>
      <c r="B25" s="45"/>
      <c r="C25" s="34"/>
      <c r="E25" s="42"/>
    </row>
    <row r="26" spans="1:6" ht="15.75" x14ac:dyDescent="0.25">
      <c r="A26" s="45"/>
      <c r="B26" s="45"/>
      <c r="C26" s="34"/>
      <c r="E26" s="42"/>
    </row>
    <row r="27" spans="1:6" ht="15.75" x14ac:dyDescent="0.25">
      <c r="A27" s="45"/>
      <c r="B27" s="45"/>
      <c r="C27" s="34"/>
      <c r="E27" s="42"/>
    </row>
    <row r="28" spans="1:6" ht="15.75" x14ac:dyDescent="0.25">
      <c r="A28" s="45"/>
      <c r="B28" s="45"/>
      <c r="C28" s="34"/>
      <c r="E28" s="42"/>
    </row>
    <row r="29" spans="1:6" ht="15.75" x14ac:dyDescent="0.25">
      <c r="A29" s="45"/>
      <c r="B29" s="45"/>
      <c r="C29" s="34"/>
      <c r="E29" s="42"/>
    </row>
    <row r="30" spans="1:6" x14ac:dyDescent="0.25">
      <c r="A30" s="45"/>
      <c r="B30" s="45"/>
      <c r="C30" s="34"/>
    </row>
    <row r="31" spans="1:6" x14ac:dyDescent="0.25">
      <c r="A31" s="63"/>
      <c r="B31" s="63"/>
      <c r="C31" s="63"/>
    </row>
    <row r="32" spans="1:6" x14ac:dyDescent="0.25">
      <c r="A32" s="59"/>
      <c r="B32" s="59"/>
      <c r="C32" s="62">
        <f>SUM(C9:C31)</f>
        <v>2062</v>
      </c>
      <c r="D32" s="59" t="s">
        <v>56</v>
      </c>
    </row>
    <row r="33" spans="1:5" x14ac:dyDescent="0.25">
      <c r="A33" s="62">
        <f>SUM(A9:A29)</f>
        <v>13</v>
      </c>
      <c r="B33" s="59" t="s">
        <v>57</v>
      </c>
      <c r="C33" s="59"/>
    </row>
    <row r="34" spans="1:5" x14ac:dyDescent="0.25">
      <c r="A34" s="59"/>
      <c r="B34" s="62">
        <f>C32/A33</f>
        <v>158.61538461538461</v>
      </c>
      <c r="C34" s="59" t="s">
        <v>58</v>
      </c>
    </row>
    <row r="35" spans="1:5" x14ac:dyDescent="0.25">
      <c r="A35" s="59"/>
      <c r="B35" s="59"/>
      <c r="C35" s="59"/>
      <c r="D35" s="63">
        <v>188</v>
      </c>
      <c r="E35" s="59" t="s">
        <v>59</v>
      </c>
    </row>
    <row r="36" spans="1:5" x14ac:dyDescent="0.25">
      <c r="A36" s="59"/>
      <c r="B36" s="59"/>
      <c r="C36" s="59"/>
      <c r="D36" s="65">
        <f>B34/D35</f>
        <v>0.84369885433715219</v>
      </c>
      <c r="E36" s="59" t="s">
        <v>60</v>
      </c>
    </row>
    <row r="37" spans="1:5" x14ac:dyDescent="0.25">
      <c r="A37" s="59"/>
      <c r="B37" s="59"/>
      <c r="C37" s="59"/>
    </row>
    <row r="38" spans="1:5" ht="15.75" x14ac:dyDescent="0.25">
      <c r="A38" s="120" t="s">
        <v>409</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74"/>
  <sheetViews>
    <sheetView topLeftCell="A46" workbookViewId="0">
      <selection activeCell="I26" sqref="I26"/>
    </sheetView>
  </sheetViews>
  <sheetFormatPr defaultColWidth="9.140625" defaultRowHeight="18.75" x14ac:dyDescent="0.3"/>
  <cols>
    <col min="1" max="1" width="7.28515625" style="57" customWidth="1"/>
    <col min="2" max="2" width="8.28515625" style="57" customWidth="1"/>
    <col min="3" max="3" width="10.28515625" style="57" customWidth="1"/>
    <col min="4" max="4" width="8.2851562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2.2000000000000002</v>
      </c>
      <c r="C2" s="59" t="s">
        <v>34</v>
      </c>
      <c r="D2" s="187" t="s">
        <v>468</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83</v>
      </c>
      <c r="C3" s="59" t="s">
        <v>36</v>
      </c>
      <c r="D3" s="187"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469</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435</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30">
        <v>1000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30">
        <v>800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30">
        <v>1025</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30">
        <v>1050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30">
        <v>1250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30">
        <v>1000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30">
        <v>1075</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30">
        <v>1000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30">
        <v>850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30">
        <v>1075</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30">
        <v>1050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30">
        <v>900</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30">
        <v>1025</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30">
        <v>1100</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30">
        <v>1150</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30">
        <v>1025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v>17</v>
      </c>
      <c r="C25" s="30">
        <v>1100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v>1</v>
      </c>
      <c r="B26" s="63">
        <v>18</v>
      </c>
      <c r="C26" s="34">
        <v>1025</v>
      </c>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4"/>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4"/>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4"/>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4"/>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34"/>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45"/>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18500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18</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1027.7777777777778</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1200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0.85648148148148151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140</v>
      </c>
    </row>
    <row r="46" spans="1:29" x14ac:dyDescent="0.3">
      <c r="A46" s="457"/>
      <c r="B46" s="457"/>
      <c r="C46" s="457"/>
      <c r="D46" s="457"/>
      <c r="E46" s="457"/>
      <c r="F46" s="457"/>
      <c r="G46" s="457"/>
      <c r="H46" s="457"/>
      <c r="I46" s="457"/>
      <c r="J46" s="457"/>
    </row>
    <row r="47" spans="1:29" x14ac:dyDescent="0.3">
      <c r="A47" s="122"/>
      <c r="G47" s="57"/>
      <c r="H47" s="57"/>
      <c r="I47" s="57"/>
      <c r="J47" s="57"/>
    </row>
    <row r="48" spans="1:29" ht="72" customHeight="1" x14ac:dyDescent="0.3">
      <c r="A48" s="456"/>
      <c r="B48" s="456"/>
      <c r="C48" s="456"/>
      <c r="D48" s="456"/>
      <c r="E48" s="456"/>
      <c r="F48" s="456"/>
      <c r="G48" s="456"/>
      <c r="H48" s="456"/>
      <c r="I48" s="456"/>
      <c r="J48" s="456"/>
    </row>
    <row r="49" spans="1:29" x14ac:dyDescent="0.3">
      <c r="A49" s="122"/>
      <c r="G49" s="57"/>
      <c r="H49" s="57"/>
      <c r="I49" s="57"/>
      <c r="J49" s="57"/>
    </row>
    <row r="50" spans="1:29" s="127" customFormat="1" ht="57.75"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x14ac:dyDescent="0.3">
      <c r="A51" s="122"/>
      <c r="G51" s="57"/>
      <c r="H51" s="57"/>
      <c r="I51" s="57"/>
      <c r="J51" s="57"/>
    </row>
    <row r="52" spans="1:29" s="127" customFormat="1" ht="44.25" customHeight="1" x14ac:dyDescent="0.3">
      <c r="A52" s="457"/>
      <c r="B52" s="457"/>
      <c r="C52" s="457"/>
      <c r="D52" s="457"/>
      <c r="E52" s="457"/>
      <c r="F52" s="457"/>
      <c r="G52" s="457"/>
      <c r="H52" s="457"/>
      <c r="I52" s="457"/>
      <c r="J52" s="457"/>
      <c r="K52" s="153"/>
      <c r="L52" s="153"/>
      <c r="M52" s="153"/>
      <c r="N52" s="153"/>
      <c r="O52" s="153"/>
      <c r="P52" s="153"/>
      <c r="Q52" s="153"/>
      <c r="R52" s="153"/>
      <c r="S52" s="153"/>
      <c r="T52" s="153"/>
      <c r="U52" s="153"/>
      <c r="V52" s="153"/>
      <c r="W52" s="153"/>
      <c r="X52" s="153"/>
      <c r="Y52" s="153"/>
      <c r="Z52" s="153"/>
      <c r="AB52" s="154"/>
      <c r="AC52" s="155"/>
    </row>
    <row r="53" spans="1:29" x14ac:dyDescent="0.3">
      <c r="A53" s="122"/>
      <c r="G53" s="57"/>
      <c r="H53" s="57"/>
      <c r="I53" s="57"/>
      <c r="J53" s="57"/>
    </row>
    <row r="54" spans="1:29" s="127" customFormat="1" ht="46.5" customHeight="1" x14ac:dyDescent="0.3">
      <c r="A54" s="457"/>
      <c r="B54" s="457"/>
      <c r="C54" s="457"/>
      <c r="D54" s="457"/>
      <c r="E54" s="457"/>
      <c r="F54" s="457"/>
      <c r="G54" s="457"/>
      <c r="H54" s="457"/>
      <c r="I54" s="457"/>
      <c r="J54" s="457"/>
      <c r="K54" s="153"/>
      <c r="L54" s="153"/>
      <c r="M54" s="153"/>
      <c r="N54" s="153"/>
      <c r="O54" s="153"/>
      <c r="P54" s="153"/>
      <c r="Q54" s="153"/>
      <c r="R54" s="153"/>
      <c r="S54" s="153"/>
      <c r="T54" s="153"/>
      <c r="U54" s="153"/>
      <c r="V54" s="153"/>
      <c r="W54" s="153"/>
      <c r="X54" s="153"/>
      <c r="Y54" s="153"/>
      <c r="Z54" s="153"/>
      <c r="AB54" s="154"/>
      <c r="AC54" s="155"/>
    </row>
    <row r="55" spans="1:29" x14ac:dyDescent="0.3">
      <c r="A55" s="122"/>
      <c r="G55" s="57"/>
      <c r="H55" s="57"/>
      <c r="I55" s="57"/>
      <c r="J55" s="57"/>
    </row>
    <row r="56" spans="1:29" x14ac:dyDescent="0.3">
      <c r="A56" s="471"/>
      <c r="B56" s="471"/>
      <c r="C56" s="471"/>
      <c r="D56" s="471"/>
      <c r="E56" s="471"/>
      <c r="F56" s="142"/>
      <c r="G56" s="142"/>
      <c r="H56" s="142"/>
      <c r="I56" s="142"/>
      <c r="J56" s="142"/>
    </row>
    <row r="57" spans="1:29" x14ac:dyDescent="0.3">
      <c r="A57" s="468"/>
      <c r="B57" s="468"/>
      <c r="C57" s="468"/>
      <c r="D57" s="468"/>
      <c r="E57" s="468"/>
      <c r="F57" s="208"/>
      <c r="G57" s="202"/>
      <c r="H57" s="202"/>
      <c r="I57" s="202"/>
      <c r="J57" s="202"/>
    </row>
    <row r="58" spans="1:29" x14ac:dyDescent="0.3">
      <c r="A58" s="202"/>
      <c r="B58" s="202"/>
      <c r="C58" s="202"/>
      <c r="D58" s="202"/>
      <c r="E58" s="202"/>
      <c r="F58" s="208"/>
      <c r="G58" s="208"/>
      <c r="H58" s="208"/>
      <c r="I58" s="208"/>
      <c r="J58" s="208"/>
    </row>
    <row r="59" spans="1:29" x14ac:dyDescent="0.3">
      <c r="A59" s="469"/>
      <c r="B59" s="469"/>
      <c r="C59" s="469"/>
      <c r="D59" s="469"/>
      <c r="E59" s="469"/>
      <c r="F59" s="208"/>
      <c r="G59" s="214"/>
      <c r="H59" s="214"/>
      <c r="I59" s="214"/>
      <c r="J59" s="214"/>
    </row>
    <row r="60" spans="1:29" x14ac:dyDescent="0.3">
      <c r="A60" s="469"/>
      <c r="B60" s="469"/>
      <c r="C60" s="469"/>
      <c r="D60" s="469"/>
      <c r="E60" s="469"/>
      <c r="F60" s="208"/>
      <c r="G60" s="214"/>
      <c r="H60" s="214"/>
      <c r="I60" s="214"/>
      <c r="J60" s="214"/>
    </row>
    <row r="61" spans="1:29" x14ac:dyDescent="0.3">
      <c r="A61" s="469"/>
      <c r="B61" s="469"/>
      <c r="C61" s="469"/>
      <c r="D61" s="469"/>
      <c r="E61" s="469"/>
      <c r="F61" s="208"/>
      <c r="G61" s="214"/>
      <c r="H61" s="214"/>
      <c r="I61" s="214"/>
      <c r="J61" s="214"/>
    </row>
    <row r="62" spans="1:29" x14ac:dyDescent="0.3">
      <c r="A62" s="469"/>
      <c r="B62" s="469"/>
      <c r="C62" s="469"/>
      <c r="D62" s="469"/>
      <c r="E62" s="469"/>
      <c r="F62" s="208"/>
      <c r="G62" s="214"/>
      <c r="H62" s="214"/>
      <c r="I62" s="214"/>
      <c r="J62" s="214"/>
    </row>
    <row r="63" spans="1:29" x14ac:dyDescent="0.3">
      <c r="A63" s="469"/>
      <c r="B63" s="469"/>
      <c r="C63" s="469"/>
      <c r="D63" s="469"/>
      <c r="E63" s="469"/>
      <c r="F63" s="208"/>
      <c r="G63" s="214"/>
      <c r="H63" s="214"/>
      <c r="I63" s="214"/>
      <c r="J63" s="214"/>
    </row>
    <row r="64" spans="1:29" x14ac:dyDescent="0.3">
      <c r="A64" s="469"/>
      <c r="B64" s="469"/>
      <c r="C64" s="469"/>
      <c r="D64" s="469"/>
      <c r="E64" s="469"/>
      <c r="F64" s="208"/>
      <c r="G64" s="214"/>
      <c r="H64" s="214"/>
      <c r="I64" s="214"/>
      <c r="J64" s="214"/>
    </row>
    <row r="65" spans="1:10" x14ac:dyDescent="0.3">
      <c r="A65" s="469"/>
      <c r="B65" s="469"/>
      <c r="C65" s="469"/>
      <c r="D65" s="469"/>
      <c r="E65" s="469"/>
      <c r="F65" s="208"/>
      <c r="G65" s="214"/>
      <c r="H65" s="214"/>
      <c r="I65" s="214"/>
      <c r="J65" s="214"/>
    </row>
    <row r="66" spans="1:10" x14ac:dyDescent="0.3">
      <c r="A66" s="469"/>
      <c r="B66" s="469"/>
      <c r="C66" s="469"/>
      <c r="D66" s="469"/>
      <c r="E66" s="469"/>
      <c r="F66" s="208"/>
      <c r="G66" s="214"/>
      <c r="H66" s="214"/>
      <c r="I66" s="214"/>
      <c r="J66" s="214"/>
    </row>
    <row r="67" spans="1:10" x14ac:dyDescent="0.3">
      <c r="A67" s="469"/>
      <c r="B67" s="469"/>
      <c r="C67" s="469"/>
      <c r="D67" s="469"/>
      <c r="E67" s="469"/>
      <c r="F67" s="208"/>
      <c r="G67" s="214"/>
      <c r="H67" s="214"/>
      <c r="I67" s="214"/>
      <c r="J67" s="214"/>
    </row>
    <row r="68" spans="1:10" x14ac:dyDescent="0.3">
      <c r="A68" s="470"/>
      <c r="B68" s="470"/>
      <c r="C68" s="470"/>
      <c r="D68" s="470"/>
      <c r="E68" s="470"/>
      <c r="F68" s="208"/>
      <c r="G68" s="202"/>
      <c r="H68" s="202"/>
      <c r="I68" s="202"/>
      <c r="J68" s="202"/>
    </row>
    <row r="69" spans="1:10" ht="15" customHeight="1" x14ac:dyDescent="0.3">
      <c r="A69" s="467"/>
      <c r="B69" s="467"/>
      <c r="C69" s="226"/>
      <c r="D69" s="71"/>
      <c r="E69" s="226"/>
      <c r="F69" s="226"/>
      <c r="G69" s="226"/>
      <c r="H69" s="226"/>
      <c r="I69" s="226"/>
      <c r="J69" s="226"/>
    </row>
    <row r="70" spans="1:10" ht="15" customHeight="1" x14ac:dyDescent="0.3">
      <c r="A70" s="198"/>
      <c r="B70" s="71"/>
      <c r="C70" s="71"/>
      <c r="D70" s="71"/>
      <c r="E70" s="71"/>
      <c r="F70" s="71"/>
      <c r="G70" s="71"/>
      <c r="H70" s="71"/>
      <c r="I70" s="71"/>
      <c r="J70" s="71"/>
    </row>
    <row r="71" spans="1:10" ht="15" customHeight="1" x14ac:dyDescent="0.3">
      <c r="A71" s="198"/>
      <c r="B71" s="71"/>
      <c r="C71" s="71"/>
      <c r="D71" s="71"/>
      <c r="E71" s="71"/>
      <c r="F71" s="71"/>
      <c r="G71" s="71"/>
      <c r="H71" s="71"/>
      <c r="I71" s="71"/>
      <c r="J71" s="71"/>
    </row>
    <row r="72" spans="1:10" ht="15" customHeight="1" x14ac:dyDescent="0.3">
      <c r="A72" s="71"/>
      <c r="B72" s="71"/>
      <c r="C72" s="71"/>
      <c r="D72" s="71"/>
      <c r="E72" s="71"/>
      <c r="F72" s="71"/>
      <c r="G72" s="199"/>
      <c r="H72" s="199"/>
      <c r="I72" s="199"/>
      <c r="J72" s="200"/>
    </row>
    <row r="73" spans="1:10" ht="15" customHeight="1" x14ac:dyDescent="0.3">
      <c r="A73" s="71"/>
      <c r="B73" s="71"/>
      <c r="C73" s="71"/>
      <c r="D73" s="71"/>
      <c r="E73" s="71"/>
      <c r="F73" s="71"/>
      <c r="G73" s="199"/>
      <c r="H73" s="199"/>
      <c r="I73" s="199"/>
      <c r="J73" s="200"/>
    </row>
    <row r="74" spans="1:10" ht="15" customHeight="1" x14ac:dyDescent="0.3">
      <c r="A74" s="71"/>
      <c r="B74" s="71"/>
      <c r="C74" s="71"/>
      <c r="D74" s="71"/>
      <c r="E74" s="71"/>
      <c r="F74" s="71"/>
      <c r="G74" s="199"/>
      <c r="H74" s="199"/>
      <c r="I74" s="199"/>
      <c r="J74" s="200"/>
    </row>
  </sheetData>
  <mergeCells count="18">
    <mergeCell ref="A69:B69"/>
    <mergeCell ref="A57:E57"/>
    <mergeCell ref="A59:E59"/>
    <mergeCell ref="A60:E60"/>
    <mergeCell ref="A61:E61"/>
    <mergeCell ref="A62:E62"/>
    <mergeCell ref="A63:E63"/>
    <mergeCell ref="A64:E64"/>
    <mergeCell ref="A65:E65"/>
    <mergeCell ref="A66:E66"/>
    <mergeCell ref="A67:E67"/>
    <mergeCell ref="A68:E68"/>
    <mergeCell ref="A56:E56"/>
    <mergeCell ref="A46:J46"/>
    <mergeCell ref="A48:J48"/>
    <mergeCell ref="A50:J50"/>
    <mergeCell ref="A52:J52"/>
    <mergeCell ref="A54:J54"/>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74"/>
  <sheetViews>
    <sheetView topLeftCell="A34" workbookViewId="0">
      <selection activeCell="E24" sqref="E24"/>
    </sheetView>
  </sheetViews>
  <sheetFormatPr defaultRowHeight="18.75" x14ac:dyDescent="0.3"/>
  <cols>
    <col min="1" max="4" width="7.28515625" customWidth="1"/>
    <col min="7" max="9" width="9.140625" style="1"/>
    <col min="10" max="10" width="9.140625" style="29"/>
    <col min="11" max="11" width="7.28515625" style="1" customWidth="1"/>
    <col min="12" max="26" width="9.140625" style="1"/>
    <col min="28" max="28" width="9.140625" style="4"/>
    <col min="29" max="29" width="9.140625" style="28"/>
  </cols>
  <sheetData>
    <row r="1" spans="1:29" ht="21" x14ac:dyDescent="0.35">
      <c r="A1" s="21" t="s">
        <v>33</v>
      </c>
      <c r="B1" s="27"/>
      <c r="C1" s="27"/>
      <c r="G1"/>
      <c r="H1"/>
      <c r="I1" s="21" t="s">
        <v>65</v>
      </c>
      <c r="J1"/>
      <c r="K1"/>
      <c r="L1"/>
      <c r="M1"/>
      <c r="N1"/>
      <c r="O1"/>
      <c r="P1"/>
      <c r="Q1"/>
      <c r="R1"/>
      <c r="S1"/>
      <c r="T1"/>
      <c r="U1"/>
      <c r="V1"/>
      <c r="W1"/>
      <c r="X1"/>
      <c r="Y1"/>
      <c r="Z1"/>
      <c r="AB1"/>
      <c r="AC1"/>
    </row>
    <row r="2" spans="1:29" ht="15" x14ac:dyDescent="0.25">
      <c r="A2" s="27"/>
      <c r="B2" s="35">
        <v>2.2000000000000002</v>
      </c>
      <c r="C2" s="27" t="s">
        <v>34</v>
      </c>
      <c r="G2"/>
      <c r="H2"/>
      <c r="I2"/>
      <c r="J2"/>
      <c r="K2"/>
      <c r="L2"/>
      <c r="M2"/>
      <c r="N2"/>
      <c r="O2"/>
      <c r="P2"/>
      <c r="Q2"/>
      <c r="R2"/>
      <c r="S2"/>
      <c r="T2"/>
      <c r="U2"/>
      <c r="V2"/>
      <c r="W2"/>
      <c r="X2"/>
      <c r="Y2"/>
      <c r="Z2"/>
      <c r="AB2"/>
      <c r="AC2"/>
    </row>
    <row r="3" spans="1:29" ht="15" x14ac:dyDescent="0.25">
      <c r="A3" s="27"/>
      <c r="B3" s="35" t="s">
        <v>35</v>
      </c>
      <c r="C3" s="27" t="s">
        <v>36</v>
      </c>
      <c r="G3"/>
      <c r="H3"/>
      <c r="I3"/>
      <c r="J3"/>
      <c r="K3"/>
      <c r="L3"/>
      <c r="M3"/>
      <c r="N3"/>
      <c r="O3"/>
      <c r="P3"/>
      <c r="Q3"/>
      <c r="R3"/>
      <c r="S3"/>
      <c r="T3"/>
      <c r="U3"/>
      <c r="V3"/>
      <c r="W3"/>
      <c r="X3"/>
      <c r="Y3"/>
      <c r="Z3"/>
      <c r="AB3"/>
      <c r="AC3"/>
    </row>
    <row r="4" spans="1:29" ht="15" x14ac:dyDescent="0.25">
      <c r="A4" s="27"/>
      <c r="B4" s="36" t="s">
        <v>37</v>
      </c>
      <c r="C4" s="27"/>
      <c r="D4" s="37" t="s">
        <v>38</v>
      </c>
      <c r="E4" s="38"/>
      <c r="F4" s="38"/>
      <c r="G4" s="38"/>
      <c r="H4" s="38"/>
      <c r="I4" s="38"/>
      <c r="J4" s="38"/>
      <c r="K4"/>
      <c r="L4"/>
      <c r="M4"/>
      <c r="N4"/>
      <c r="O4"/>
      <c r="P4"/>
      <c r="Q4"/>
      <c r="R4"/>
      <c r="S4"/>
      <c r="T4"/>
      <c r="U4"/>
      <c r="V4"/>
      <c r="W4"/>
      <c r="X4"/>
      <c r="Y4"/>
      <c r="Z4"/>
      <c r="AB4"/>
      <c r="AC4"/>
    </row>
    <row r="5" spans="1:29" ht="15" x14ac:dyDescent="0.25">
      <c r="A5" s="27"/>
      <c r="B5" s="39"/>
      <c r="C5" s="27"/>
      <c r="G5"/>
      <c r="H5"/>
      <c r="I5"/>
      <c r="J5"/>
      <c r="K5"/>
      <c r="L5"/>
      <c r="M5"/>
      <c r="N5"/>
      <c r="O5"/>
      <c r="P5"/>
      <c r="Q5"/>
      <c r="R5"/>
      <c r="S5"/>
      <c r="T5"/>
      <c r="U5"/>
      <c r="V5"/>
      <c r="W5"/>
      <c r="X5"/>
      <c r="Y5"/>
      <c r="Z5"/>
      <c r="AB5"/>
      <c r="AC5"/>
    </row>
    <row r="6" spans="1:29" ht="15" x14ac:dyDescent="0.25">
      <c r="A6" s="27"/>
      <c r="B6" s="27"/>
      <c r="C6" s="27"/>
      <c r="F6" s="37" t="s">
        <v>39</v>
      </c>
      <c r="G6" s="37"/>
      <c r="H6" s="37" t="s">
        <v>40</v>
      </c>
      <c r="I6" s="37"/>
      <c r="J6" s="37"/>
      <c r="K6"/>
      <c r="L6"/>
      <c r="M6"/>
      <c r="N6"/>
      <c r="O6"/>
      <c r="P6"/>
      <c r="Q6"/>
      <c r="R6"/>
      <c r="S6"/>
      <c r="T6"/>
      <c r="U6"/>
      <c r="V6"/>
      <c r="W6"/>
      <c r="X6"/>
      <c r="Y6"/>
      <c r="Z6"/>
      <c r="AB6"/>
      <c r="AC6"/>
    </row>
    <row r="7" spans="1:29" ht="26.25" x14ac:dyDescent="0.25">
      <c r="A7" s="40" t="s">
        <v>31</v>
      </c>
      <c r="B7" s="40" t="s">
        <v>30</v>
      </c>
      <c r="C7" s="40" t="s">
        <v>32</v>
      </c>
      <c r="G7"/>
      <c r="H7"/>
      <c r="I7"/>
      <c r="J7"/>
      <c r="K7"/>
      <c r="L7"/>
      <c r="M7"/>
      <c r="N7"/>
      <c r="O7"/>
      <c r="P7"/>
      <c r="Q7"/>
      <c r="R7"/>
      <c r="S7"/>
      <c r="T7"/>
      <c r="U7"/>
      <c r="V7"/>
      <c r="W7"/>
      <c r="X7"/>
      <c r="Y7"/>
      <c r="Z7"/>
      <c r="AB7"/>
      <c r="AC7"/>
    </row>
    <row r="8" spans="1:29" ht="15" x14ac:dyDescent="0.25">
      <c r="A8" s="27"/>
      <c r="B8" s="41" t="s">
        <v>41</v>
      </c>
      <c r="C8" s="41" t="s">
        <v>23</v>
      </c>
      <c r="G8"/>
      <c r="H8"/>
      <c r="I8"/>
      <c r="J8"/>
      <c r="K8"/>
      <c r="L8"/>
      <c r="M8"/>
      <c r="N8"/>
      <c r="O8"/>
      <c r="P8"/>
      <c r="Q8"/>
      <c r="R8"/>
      <c r="S8"/>
      <c r="T8"/>
      <c r="U8"/>
      <c r="V8"/>
      <c r="W8"/>
      <c r="X8"/>
      <c r="Y8"/>
      <c r="Z8"/>
      <c r="AB8"/>
      <c r="AC8"/>
    </row>
    <row r="9" spans="1:29" ht="15" x14ac:dyDescent="0.25">
      <c r="A9" s="35">
        <v>1</v>
      </c>
      <c r="B9" s="35">
        <v>1</v>
      </c>
      <c r="C9" s="56">
        <v>283</v>
      </c>
      <c r="E9" s="27" t="s">
        <v>42</v>
      </c>
      <c r="F9" s="27"/>
      <c r="G9"/>
      <c r="H9"/>
      <c r="I9"/>
      <c r="J9"/>
      <c r="K9"/>
      <c r="L9"/>
      <c r="M9"/>
      <c r="N9"/>
      <c r="O9"/>
      <c r="P9"/>
      <c r="Q9"/>
      <c r="R9"/>
      <c r="S9"/>
      <c r="T9"/>
      <c r="U9"/>
      <c r="V9"/>
      <c r="W9"/>
      <c r="X9"/>
      <c r="Y9"/>
      <c r="Z9"/>
      <c r="AB9"/>
      <c r="AC9"/>
    </row>
    <row r="10" spans="1:29" ht="15" x14ac:dyDescent="0.25">
      <c r="A10" s="35">
        <v>1</v>
      </c>
      <c r="B10" s="35">
        <v>2</v>
      </c>
      <c r="C10" s="56">
        <v>284</v>
      </c>
      <c r="E10" s="27" t="s">
        <v>43</v>
      </c>
      <c r="F10" s="27"/>
      <c r="G10"/>
      <c r="H10"/>
      <c r="I10"/>
      <c r="J10"/>
      <c r="K10"/>
      <c r="L10"/>
      <c r="M10"/>
      <c r="N10"/>
      <c r="O10"/>
      <c r="P10"/>
      <c r="Q10"/>
      <c r="R10"/>
      <c r="S10"/>
      <c r="T10"/>
      <c r="U10"/>
      <c r="V10"/>
      <c r="W10"/>
      <c r="X10"/>
      <c r="Y10"/>
      <c r="Z10"/>
      <c r="AB10"/>
      <c r="AC10"/>
    </row>
    <row r="11" spans="1:29" ht="15" x14ac:dyDescent="0.25">
      <c r="A11" s="35">
        <v>1</v>
      </c>
      <c r="B11" s="35">
        <v>3</v>
      </c>
      <c r="C11" s="56">
        <v>285</v>
      </c>
      <c r="E11" s="27" t="s">
        <v>44</v>
      </c>
      <c r="F11" s="27"/>
      <c r="G11"/>
      <c r="H11"/>
      <c r="I11"/>
      <c r="J11"/>
      <c r="K11"/>
      <c r="L11"/>
      <c r="M11"/>
      <c r="N11"/>
      <c r="O11"/>
      <c r="P11"/>
      <c r="Q11"/>
      <c r="R11"/>
      <c r="S11"/>
      <c r="T11"/>
      <c r="U11"/>
      <c r="V11"/>
      <c r="W11"/>
      <c r="X11"/>
      <c r="Y11"/>
      <c r="Z11"/>
      <c r="AB11"/>
      <c r="AC11"/>
    </row>
    <row r="12" spans="1:29" ht="15" x14ac:dyDescent="0.25">
      <c r="A12" s="35">
        <v>1</v>
      </c>
      <c r="B12" s="35">
        <v>4</v>
      </c>
      <c r="C12" s="56">
        <v>284</v>
      </c>
      <c r="E12" s="27"/>
      <c r="F12" s="27"/>
      <c r="G12"/>
      <c r="H12"/>
      <c r="I12"/>
      <c r="J12"/>
      <c r="K12"/>
      <c r="L12"/>
      <c r="M12"/>
      <c r="N12"/>
      <c r="O12"/>
      <c r="P12"/>
      <c r="Q12"/>
      <c r="R12"/>
      <c r="S12"/>
      <c r="T12"/>
      <c r="U12"/>
      <c r="V12"/>
      <c r="W12"/>
      <c r="X12"/>
      <c r="Y12"/>
      <c r="Z12"/>
      <c r="AB12"/>
      <c r="AC12"/>
    </row>
    <row r="13" spans="1:29" ht="15" x14ac:dyDescent="0.25">
      <c r="A13" s="35">
        <v>1</v>
      </c>
      <c r="B13" s="35">
        <v>5</v>
      </c>
      <c r="C13" s="56">
        <v>279</v>
      </c>
      <c r="E13" s="27" t="s">
        <v>45</v>
      </c>
      <c r="F13" s="27"/>
      <c r="G13"/>
      <c r="H13"/>
      <c r="I13"/>
      <c r="J13"/>
      <c r="K13"/>
      <c r="L13"/>
      <c r="M13"/>
      <c r="N13"/>
      <c r="O13"/>
      <c r="P13"/>
      <c r="Q13"/>
      <c r="R13"/>
      <c r="S13"/>
      <c r="T13"/>
      <c r="U13"/>
      <c r="V13"/>
      <c r="W13"/>
      <c r="X13"/>
      <c r="Y13"/>
      <c r="Z13"/>
      <c r="AB13"/>
      <c r="AC13"/>
    </row>
    <row r="14" spans="1:29" ht="15" x14ac:dyDescent="0.25">
      <c r="A14" s="35">
        <v>1</v>
      </c>
      <c r="B14" s="35">
        <v>6</v>
      </c>
      <c r="C14" s="56">
        <v>284</v>
      </c>
      <c r="E14" s="27" t="s">
        <v>46</v>
      </c>
      <c r="F14" s="27"/>
      <c r="G14"/>
      <c r="H14"/>
      <c r="I14"/>
      <c r="J14"/>
      <c r="K14"/>
      <c r="L14"/>
      <c r="M14"/>
      <c r="N14"/>
      <c r="O14"/>
      <c r="P14"/>
      <c r="Q14"/>
      <c r="R14"/>
      <c r="S14"/>
      <c r="T14"/>
      <c r="U14"/>
      <c r="V14"/>
      <c r="W14"/>
      <c r="X14"/>
      <c r="Y14"/>
      <c r="Z14"/>
      <c r="AB14"/>
      <c r="AC14"/>
    </row>
    <row r="15" spans="1:29" ht="15" x14ac:dyDescent="0.25">
      <c r="A15" s="35">
        <v>1</v>
      </c>
      <c r="B15" s="35">
        <v>7</v>
      </c>
      <c r="C15" s="56">
        <v>279</v>
      </c>
      <c r="E15" s="27" t="s">
        <v>47</v>
      </c>
      <c r="F15" s="27"/>
      <c r="G15"/>
      <c r="H15"/>
      <c r="I15"/>
      <c r="J15"/>
      <c r="K15"/>
      <c r="L15"/>
      <c r="M15"/>
      <c r="N15"/>
      <c r="O15"/>
      <c r="P15"/>
      <c r="Q15"/>
      <c r="R15"/>
      <c r="S15"/>
      <c r="T15"/>
      <c r="U15"/>
      <c r="V15"/>
      <c r="W15"/>
      <c r="X15"/>
      <c r="Y15"/>
      <c r="Z15"/>
      <c r="AB15"/>
      <c r="AC15"/>
    </row>
    <row r="16" spans="1:29" ht="15" x14ac:dyDescent="0.25">
      <c r="A16" s="35">
        <v>1</v>
      </c>
      <c r="B16" s="35">
        <v>8</v>
      </c>
      <c r="C16" s="56">
        <v>283.5</v>
      </c>
      <c r="E16" s="27" t="s">
        <v>48</v>
      </c>
      <c r="F16" s="27"/>
      <c r="G16"/>
      <c r="H16"/>
      <c r="I16"/>
      <c r="J16"/>
      <c r="K16"/>
      <c r="L16"/>
      <c r="M16"/>
      <c r="N16"/>
      <c r="O16"/>
      <c r="P16"/>
      <c r="Q16"/>
      <c r="R16"/>
      <c r="S16"/>
      <c r="T16"/>
      <c r="U16"/>
      <c r="V16"/>
      <c r="W16"/>
      <c r="X16"/>
      <c r="Y16"/>
      <c r="Z16"/>
      <c r="AB16"/>
      <c r="AC16"/>
    </row>
    <row r="17" spans="1:29" ht="15" x14ac:dyDescent="0.25">
      <c r="A17" s="35">
        <v>1</v>
      </c>
      <c r="B17" s="35">
        <v>9</v>
      </c>
      <c r="C17" s="56">
        <v>284</v>
      </c>
      <c r="E17" s="27" t="s">
        <v>49</v>
      </c>
      <c r="F17" s="27"/>
      <c r="G17"/>
      <c r="H17"/>
      <c r="I17"/>
      <c r="J17"/>
      <c r="K17"/>
      <c r="L17"/>
      <c r="M17"/>
      <c r="N17"/>
      <c r="O17"/>
      <c r="P17"/>
      <c r="Q17"/>
      <c r="R17"/>
      <c r="S17"/>
      <c r="T17"/>
      <c r="U17"/>
      <c r="V17"/>
      <c r="W17"/>
      <c r="X17"/>
      <c r="Y17"/>
      <c r="Z17"/>
      <c r="AB17"/>
      <c r="AC17"/>
    </row>
    <row r="18" spans="1:29" ht="15" x14ac:dyDescent="0.25">
      <c r="A18" s="35">
        <v>1</v>
      </c>
      <c r="B18" s="35">
        <v>10</v>
      </c>
      <c r="C18" s="56">
        <v>282</v>
      </c>
      <c r="E18" s="27" t="s">
        <v>50</v>
      </c>
      <c r="F18" s="27"/>
      <c r="G18"/>
      <c r="H18"/>
      <c r="I18"/>
      <c r="J18"/>
      <c r="K18"/>
      <c r="L18"/>
      <c r="M18"/>
      <c r="N18"/>
      <c r="O18"/>
      <c r="P18"/>
      <c r="Q18"/>
      <c r="R18"/>
      <c r="S18"/>
      <c r="T18"/>
      <c r="U18"/>
      <c r="V18"/>
      <c r="W18"/>
      <c r="X18"/>
      <c r="Y18"/>
      <c r="Z18"/>
      <c r="AB18"/>
      <c r="AC18"/>
    </row>
    <row r="19" spans="1:29" ht="15" x14ac:dyDescent="0.25">
      <c r="A19" s="35">
        <v>1</v>
      </c>
      <c r="B19" s="35">
        <v>11</v>
      </c>
      <c r="C19" s="56">
        <v>285</v>
      </c>
      <c r="E19" s="27" t="s">
        <v>51</v>
      </c>
      <c r="F19" s="27"/>
      <c r="G19"/>
      <c r="H19"/>
      <c r="I19"/>
      <c r="J19"/>
      <c r="K19"/>
      <c r="L19"/>
      <c r="M19"/>
      <c r="N19"/>
      <c r="O19"/>
      <c r="P19"/>
      <c r="Q19"/>
      <c r="R19"/>
      <c r="S19"/>
      <c r="T19"/>
      <c r="U19"/>
      <c r="V19"/>
      <c r="W19"/>
      <c r="X19"/>
      <c r="Y19"/>
      <c r="Z19"/>
      <c r="AB19"/>
      <c r="AC19"/>
    </row>
    <row r="20" spans="1:29" ht="15" x14ac:dyDescent="0.25">
      <c r="A20" s="35">
        <v>1</v>
      </c>
      <c r="B20" s="35">
        <v>12</v>
      </c>
      <c r="C20" s="56">
        <v>280</v>
      </c>
      <c r="E20" s="27" t="s">
        <v>52</v>
      </c>
      <c r="G20"/>
      <c r="H20"/>
      <c r="I20"/>
      <c r="J20"/>
      <c r="K20"/>
      <c r="L20"/>
      <c r="M20"/>
      <c r="N20"/>
      <c r="O20"/>
      <c r="P20"/>
      <c r="Q20"/>
      <c r="R20"/>
      <c r="S20"/>
      <c r="T20"/>
      <c r="U20"/>
      <c r="V20"/>
      <c r="W20"/>
      <c r="X20"/>
      <c r="Y20"/>
      <c r="Z20"/>
      <c r="AB20"/>
      <c r="AC20"/>
    </row>
    <row r="21" spans="1:29" ht="15" x14ac:dyDescent="0.25">
      <c r="A21" s="35">
        <v>1</v>
      </c>
      <c r="B21" s="35">
        <v>13</v>
      </c>
      <c r="C21" s="56">
        <v>284</v>
      </c>
      <c r="E21" s="27" t="s">
        <v>53</v>
      </c>
      <c r="G21"/>
      <c r="H21"/>
      <c r="I21"/>
      <c r="J21"/>
      <c r="K21"/>
      <c r="L21"/>
      <c r="M21"/>
      <c r="N21"/>
      <c r="O21"/>
      <c r="P21"/>
      <c r="Q21"/>
      <c r="R21"/>
      <c r="S21"/>
      <c r="T21"/>
      <c r="U21"/>
      <c r="V21"/>
      <c r="W21"/>
      <c r="X21"/>
      <c r="Y21"/>
      <c r="Z21"/>
      <c r="AB21"/>
      <c r="AC21"/>
    </row>
    <row r="22" spans="1:29" ht="15" x14ac:dyDescent="0.25">
      <c r="A22" s="35">
        <v>1</v>
      </c>
      <c r="B22" s="35">
        <v>14</v>
      </c>
      <c r="C22" s="56">
        <v>286.5</v>
      </c>
      <c r="G22"/>
      <c r="H22"/>
      <c r="I22"/>
      <c r="J22"/>
      <c r="K22"/>
      <c r="L22"/>
      <c r="M22"/>
      <c r="N22"/>
      <c r="O22"/>
      <c r="P22"/>
      <c r="Q22"/>
      <c r="R22"/>
      <c r="S22"/>
      <c r="T22"/>
      <c r="U22"/>
      <c r="V22"/>
      <c r="W22"/>
      <c r="X22"/>
      <c r="Y22"/>
      <c r="Z22"/>
      <c r="AB22"/>
      <c r="AC22"/>
    </row>
    <row r="23" spans="1:29" ht="15" x14ac:dyDescent="0.25">
      <c r="A23" s="35">
        <v>1</v>
      </c>
      <c r="B23" s="35">
        <v>15</v>
      </c>
      <c r="C23" s="56">
        <v>284.5</v>
      </c>
      <c r="E23" s="27" t="s">
        <v>54</v>
      </c>
      <c r="G23"/>
      <c r="H23"/>
      <c r="I23"/>
      <c r="J23"/>
      <c r="K23"/>
      <c r="L23"/>
      <c r="M23"/>
      <c r="N23"/>
      <c r="O23"/>
      <c r="P23"/>
      <c r="Q23"/>
      <c r="R23"/>
      <c r="S23"/>
      <c r="T23"/>
      <c r="U23"/>
      <c r="V23"/>
      <c r="W23"/>
      <c r="X23"/>
      <c r="Y23"/>
      <c r="Z23"/>
      <c r="AB23"/>
      <c r="AC23"/>
    </row>
    <row r="24" spans="1:29" ht="15" x14ac:dyDescent="0.25">
      <c r="A24" s="35">
        <v>1</v>
      </c>
      <c r="B24" s="35">
        <v>16</v>
      </c>
      <c r="C24" s="56">
        <v>284.5</v>
      </c>
      <c r="E24" s="27" t="s">
        <v>422</v>
      </c>
      <c r="G24"/>
      <c r="H24"/>
      <c r="I24"/>
      <c r="J24"/>
      <c r="K24"/>
      <c r="L24"/>
      <c r="M24"/>
      <c r="N24"/>
      <c r="O24"/>
      <c r="P24"/>
      <c r="Q24"/>
      <c r="R24"/>
      <c r="S24"/>
      <c r="T24"/>
      <c r="U24"/>
      <c r="V24"/>
      <c r="W24"/>
      <c r="X24"/>
      <c r="Y24"/>
      <c r="Z24"/>
      <c r="AB24"/>
      <c r="AC24"/>
    </row>
    <row r="25" spans="1:29" ht="15" x14ac:dyDescent="0.25">
      <c r="A25" s="35">
        <v>1</v>
      </c>
      <c r="B25" s="35">
        <v>17</v>
      </c>
      <c r="C25" s="56">
        <v>285.5</v>
      </c>
      <c r="G25"/>
      <c r="H25"/>
      <c r="I25"/>
      <c r="J25"/>
      <c r="K25"/>
      <c r="L25"/>
      <c r="M25"/>
      <c r="N25"/>
      <c r="O25"/>
      <c r="P25"/>
      <c r="Q25"/>
      <c r="R25"/>
      <c r="S25"/>
      <c r="T25"/>
      <c r="U25"/>
      <c r="V25"/>
      <c r="W25"/>
      <c r="X25"/>
      <c r="Y25"/>
      <c r="Z25"/>
      <c r="AB25"/>
      <c r="AC25"/>
    </row>
    <row r="26" spans="1:29" ht="15" x14ac:dyDescent="0.25">
      <c r="A26" s="35"/>
      <c r="B26" s="35">
        <v>18</v>
      </c>
      <c r="C26" s="34"/>
      <c r="G26"/>
      <c r="H26"/>
      <c r="I26"/>
      <c r="J26"/>
      <c r="K26"/>
      <c r="L26"/>
      <c r="M26"/>
      <c r="N26"/>
      <c r="O26"/>
      <c r="P26"/>
      <c r="Q26"/>
      <c r="R26"/>
      <c r="S26"/>
      <c r="T26"/>
      <c r="U26"/>
      <c r="V26"/>
      <c r="W26"/>
      <c r="X26"/>
      <c r="Y26"/>
      <c r="Z26"/>
      <c r="AB26"/>
      <c r="AC26"/>
    </row>
    <row r="27" spans="1:29" ht="15" x14ac:dyDescent="0.25">
      <c r="A27" s="35"/>
      <c r="B27" s="35">
        <v>19</v>
      </c>
      <c r="C27" s="34"/>
      <c r="E27" s="59"/>
      <c r="G27"/>
      <c r="H27"/>
      <c r="I27"/>
      <c r="J27"/>
      <c r="K27"/>
      <c r="L27"/>
      <c r="M27"/>
      <c r="N27"/>
      <c r="O27"/>
      <c r="P27"/>
      <c r="Q27"/>
      <c r="R27"/>
      <c r="S27"/>
      <c r="T27"/>
      <c r="U27"/>
      <c r="V27"/>
      <c r="W27"/>
      <c r="X27"/>
      <c r="Y27"/>
      <c r="Z27"/>
      <c r="AB27"/>
      <c r="AC27"/>
    </row>
    <row r="28" spans="1:29" ht="15" x14ac:dyDescent="0.25">
      <c r="A28" s="35"/>
      <c r="B28" s="35">
        <v>20</v>
      </c>
      <c r="C28" s="34"/>
      <c r="E28" s="59"/>
      <c r="G28"/>
      <c r="H28"/>
      <c r="I28"/>
      <c r="J28"/>
      <c r="K28"/>
      <c r="L28"/>
      <c r="M28"/>
      <c r="N28"/>
      <c r="O28"/>
      <c r="P28"/>
      <c r="Q28"/>
      <c r="R28"/>
      <c r="S28"/>
      <c r="T28"/>
      <c r="U28"/>
      <c r="V28"/>
      <c r="W28"/>
      <c r="X28"/>
      <c r="Y28"/>
      <c r="Z28"/>
      <c r="AB28"/>
      <c r="AC28"/>
    </row>
    <row r="29" spans="1:29" ht="15" x14ac:dyDescent="0.25">
      <c r="A29" s="35"/>
      <c r="B29" s="35">
        <v>21</v>
      </c>
      <c r="C29" s="34"/>
      <c r="E29" s="59"/>
      <c r="G29"/>
      <c r="H29"/>
      <c r="I29"/>
      <c r="J29"/>
      <c r="K29"/>
      <c r="L29"/>
      <c r="M29"/>
      <c r="N29"/>
      <c r="O29"/>
      <c r="P29"/>
      <c r="Q29"/>
      <c r="R29"/>
      <c r="S29"/>
      <c r="T29"/>
      <c r="U29"/>
      <c r="V29"/>
      <c r="W29"/>
      <c r="X29"/>
      <c r="Y29"/>
      <c r="Z29"/>
      <c r="AB29"/>
      <c r="AC29"/>
    </row>
    <row r="30" spans="1:29" ht="15" x14ac:dyDescent="0.25">
      <c r="A30" s="35"/>
      <c r="B30" s="35">
        <v>22</v>
      </c>
      <c r="C30" s="34"/>
      <c r="E30" s="59"/>
      <c r="G30"/>
      <c r="H30"/>
      <c r="I30"/>
      <c r="J30"/>
      <c r="K30"/>
      <c r="L30"/>
      <c r="M30"/>
      <c r="N30"/>
      <c r="O30"/>
      <c r="P30"/>
      <c r="Q30"/>
      <c r="R30"/>
      <c r="S30"/>
      <c r="T30"/>
      <c r="U30"/>
      <c r="V30"/>
      <c r="W30"/>
      <c r="X30"/>
      <c r="Y30"/>
      <c r="Z30"/>
      <c r="AB30"/>
      <c r="AC30"/>
    </row>
    <row r="31" spans="1:29" ht="15" x14ac:dyDescent="0.25">
      <c r="A31" s="35"/>
      <c r="B31" s="35">
        <v>23</v>
      </c>
      <c r="C31" s="34"/>
      <c r="E31" s="59"/>
      <c r="G31"/>
      <c r="H31"/>
      <c r="I31"/>
      <c r="J31"/>
      <c r="K31"/>
      <c r="L31"/>
      <c r="M31"/>
      <c r="N31"/>
      <c r="O31"/>
      <c r="P31"/>
      <c r="Q31"/>
      <c r="R31"/>
      <c r="S31"/>
      <c r="T31"/>
      <c r="U31"/>
      <c r="V31"/>
      <c r="W31"/>
      <c r="X31"/>
      <c r="Y31"/>
      <c r="Z31"/>
      <c r="AB31"/>
      <c r="AC31"/>
    </row>
    <row r="32" spans="1:29" ht="15" x14ac:dyDescent="0.25">
      <c r="A32" s="35"/>
      <c r="B32" s="35">
        <v>24</v>
      </c>
      <c r="C32" s="34"/>
      <c r="G32"/>
      <c r="H32"/>
      <c r="I32"/>
      <c r="J32"/>
      <c r="K32"/>
      <c r="L32"/>
      <c r="M32"/>
      <c r="N32"/>
      <c r="O32"/>
      <c r="P32"/>
      <c r="Q32"/>
      <c r="R32"/>
      <c r="S32"/>
      <c r="T32"/>
      <c r="U32"/>
      <c r="V32"/>
      <c r="W32"/>
      <c r="X32"/>
      <c r="Y32"/>
      <c r="Z32"/>
      <c r="AB32"/>
      <c r="AC32"/>
    </row>
    <row r="33" spans="1:29" ht="15" x14ac:dyDescent="0.25">
      <c r="A33" s="35"/>
      <c r="B33" s="35">
        <v>25</v>
      </c>
      <c r="C33" s="34"/>
      <c r="G33"/>
      <c r="H33"/>
      <c r="I33"/>
      <c r="J33"/>
      <c r="K33"/>
      <c r="L33"/>
      <c r="M33"/>
      <c r="N33"/>
      <c r="O33"/>
      <c r="P33"/>
      <c r="Q33"/>
      <c r="R33"/>
      <c r="S33"/>
      <c r="T33"/>
      <c r="U33"/>
      <c r="V33"/>
      <c r="W33"/>
      <c r="X33"/>
      <c r="Y33"/>
      <c r="Z33"/>
      <c r="AB33"/>
      <c r="AC33"/>
    </row>
    <row r="34" spans="1:29" ht="15.75" x14ac:dyDescent="0.25">
      <c r="A34" s="35"/>
      <c r="B34" s="35">
        <v>26</v>
      </c>
      <c r="C34" s="34"/>
      <c r="E34" s="118" t="s">
        <v>129</v>
      </c>
      <c r="G34"/>
      <c r="H34"/>
      <c r="I34"/>
      <c r="J34"/>
      <c r="K34"/>
      <c r="L34"/>
      <c r="M34"/>
      <c r="N34"/>
      <c r="O34"/>
      <c r="P34"/>
      <c r="Q34"/>
      <c r="R34"/>
      <c r="S34"/>
      <c r="T34"/>
      <c r="U34"/>
      <c r="V34"/>
      <c r="W34"/>
      <c r="X34"/>
      <c r="Y34"/>
      <c r="Z34"/>
      <c r="AB34"/>
      <c r="AC34"/>
    </row>
    <row r="35" spans="1:29" ht="15" x14ac:dyDescent="0.25">
      <c r="A35" s="35"/>
      <c r="B35" s="35">
        <v>27</v>
      </c>
      <c r="C35" s="34"/>
      <c r="G35"/>
      <c r="H35"/>
      <c r="I35"/>
      <c r="J35"/>
      <c r="K35"/>
      <c r="L35"/>
      <c r="M35"/>
      <c r="N35"/>
      <c r="O35"/>
      <c r="P35"/>
      <c r="Q35"/>
      <c r="R35"/>
      <c r="S35"/>
      <c r="T35"/>
      <c r="U35"/>
      <c r="V35"/>
      <c r="W35"/>
      <c r="X35"/>
      <c r="Y35"/>
      <c r="Z35"/>
      <c r="AB35"/>
      <c r="AC35"/>
    </row>
    <row r="36" spans="1:29" ht="15" x14ac:dyDescent="0.25">
      <c r="A36" s="35"/>
      <c r="B36" s="35">
        <v>28</v>
      </c>
      <c r="C36" s="34"/>
      <c r="E36" s="188"/>
      <c r="G36"/>
      <c r="H36"/>
      <c r="I36"/>
      <c r="J36"/>
      <c r="K36"/>
      <c r="L36"/>
      <c r="M36"/>
      <c r="N36"/>
      <c r="O36"/>
      <c r="P36"/>
      <c r="Q36"/>
      <c r="R36"/>
      <c r="S36"/>
      <c r="T36"/>
      <c r="U36"/>
      <c r="V36"/>
      <c r="W36"/>
      <c r="X36"/>
      <c r="Y36"/>
      <c r="Z36"/>
      <c r="AB36"/>
      <c r="AC36"/>
    </row>
    <row r="37" spans="1:29" ht="15" x14ac:dyDescent="0.25">
      <c r="A37" s="35"/>
      <c r="B37" s="35">
        <v>29</v>
      </c>
      <c r="C37" s="45"/>
      <c r="G37"/>
      <c r="H37"/>
      <c r="I37"/>
      <c r="J37"/>
      <c r="K37"/>
      <c r="L37"/>
      <c r="M37"/>
      <c r="N37"/>
      <c r="O37"/>
      <c r="P37"/>
      <c r="Q37"/>
      <c r="R37"/>
      <c r="S37"/>
      <c r="T37"/>
      <c r="U37"/>
      <c r="V37"/>
      <c r="W37"/>
      <c r="X37"/>
      <c r="Y37"/>
      <c r="Z37"/>
      <c r="AB37"/>
      <c r="AC37"/>
    </row>
    <row r="38" spans="1:29" ht="15" x14ac:dyDescent="0.25">
      <c r="A38" s="35"/>
      <c r="B38" s="35">
        <v>30</v>
      </c>
      <c r="C38" s="35"/>
      <c r="G38"/>
      <c r="H38"/>
      <c r="I38"/>
      <c r="J38"/>
      <c r="K38"/>
      <c r="L38"/>
      <c r="M38"/>
      <c r="N38"/>
      <c r="O38"/>
      <c r="P38"/>
      <c r="Q38"/>
      <c r="R38"/>
      <c r="S38"/>
      <c r="T38"/>
      <c r="U38"/>
      <c r="V38"/>
      <c r="W38"/>
      <c r="X38"/>
      <c r="Y38"/>
      <c r="Z38"/>
      <c r="AB38"/>
      <c r="AC38"/>
    </row>
    <row r="39" spans="1:29" ht="15" x14ac:dyDescent="0.25">
      <c r="A39" s="27"/>
      <c r="B39" s="27"/>
      <c r="C39" s="43">
        <f>SUM(C9:C38)</f>
        <v>4817.5</v>
      </c>
      <c r="D39" s="27" t="s">
        <v>56</v>
      </c>
      <c r="G39"/>
      <c r="H39"/>
      <c r="I39"/>
      <c r="J39"/>
      <c r="K39"/>
      <c r="L39"/>
      <c r="M39"/>
      <c r="N39"/>
      <c r="O39"/>
      <c r="P39"/>
      <c r="Q39"/>
      <c r="R39"/>
      <c r="S39"/>
      <c r="T39"/>
      <c r="U39"/>
      <c r="V39"/>
      <c r="W39"/>
      <c r="X39"/>
      <c r="Y39"/>
      <c r="Z39"/>
      <c r="AB39"/>
      <c r="AC39"/>
    </row>
    <row r="40" spans="1:29" ht="15" x14ac:dyDescent="0.25">
      <c r="A40" s="43">
        <f>SUM(A9:A38)</f>
        <v>17</v>
      </c>
      <c r="B40" s="27" t="s">
        <v>57</v>
      </c>
      <c r="C40" s="27"/>
      <c r="G40"/>
      <c r="H40"/>
      <c r="I40"/>
      <c r="J40"/>
      <c r="K40"/>
      <c r="L40"/>
      <c r="M40"/>
      <c r="N40"/>
      <c r="O40"/>
      <c r="P40"/>
      <c r="Q40"/>
      <c r="R40"/>
      <c r="S40"/>
      <c r="T40"/>
      <c r="U40"/>
      <c r="V40"/>
      <c r="W40"/>
      <c r="X40"/>
      <c r="Y40"/>
      <c r="Z40"/>
      <c r="AB40"/>
      <c r="AC40"/>
    </row>
    <row r="41" spans="1:29" ht="15" x14ac:dyDescent="0.25">
      <c r="A41" s="27"/>
      <c r="B41" s="43">
        <f>C39/A40</f>
        <v>283.38235294117646</v>
      </c>
      <c r="C41" s="27" t="s">
        <v>58</v>
      </c>
      <c r="G41"/>
      <c r="H41"/>
      <c r="I41"/>
      <c r="J41"/>
      <c r="K41"/>
      <c r="L41"/>
      <c r="M41"/>
      <c r="N41"/>
      <c r="O41"/>
      <c r="P41"/>
      <c r="Q41"/>
      <c r="R41"/>
      <c r="S41"/>
      <c r="T41"/>
      <c r="U41"/>
      <c r="V41"/>
      <c r="W41"/>
      <c r="X41"/>
      <c r="Y41"/>
      <c r="Z41"/>
      <c r="AB41"/>
      <c r="AC41"/>
    </row>
    <row r="42" spans="1:29" ht="15" x14ac:dyDescent="0.25">
      <c r="A42" s="27"/>
      <c r="B42" s="27"/>
      <c r="C42" s="27"/>
      <c r="D42" s="35">
        <v>300</v>
      </c>
      <c r="E42" s="27" t="s">
        <v>59</v>
      </c>
      <c r="G42"/>
      <c r="H42"/>
      <c r="I42"/>
      <c r="J42"/>
      <c r="K42"/>
      <c r="L42"/>
      <c r="M42"/>
      <c r="N42"/>
      <c r="O42"/>
      <c r="P42"/>
      <c r="Q42"/>
      <c r="R42"/>
      <c r="S42"/>
      <c r="T42"/>
      <c r="U42"/>
      <c r="V42"/>
      <c r="W42"/>
      <c r="X42"/>
      <c r="Y42"/>
      <c r="Z42"/>
      <c r="AB42"/>
      <c r="AC42"/>
    </row>
    <row r="43" spans="1:29" ht="15" x14ac:dyDescent="0.25">
      <c r="A43" s="27"/>
      <c r="B43" s="27"/>
      <c r="C43" s="27"/>
      <c r="D43" s="44">
        <f>B41/D42</f>
        <v>0.94460784313725488</v>
      </c>
      <c r="E43" s="27" t="s">
        <v>60</v>
      </c>
      <c r="G43"/>
      <c r="H43"/>
      <c r="I43"/>
      <c r="J43"/>
      <c r="K43"/>
      <c r="L43"/>
      <c r="M43"/>
      <c r="N43"/>
      <c r="O43"/>
      <c r="P43"/>
      <c r="Q43"/>
      <c r="R43"/>
      <c r="S43"/>
      <c r="T43"/>
      <c r="U43"/>
      <c r="V43"/>
      <c r="W43"/>
      <c r="X43"/>
      <c r="Y43"/>
      <c r="Z43"/>
      <c r="AB43"/>
      <c r="AC43"/>
    </row>
    <row r="44" spans="1:29" ht="15" x14ac:dyDescent="0.25">
      <c r="A44" s="27"/>
      <c r="B44" s="27"/>
      <c r="C44" s="27"/>
      <c r="G44"/>
      <c r="H44"/>
      <c r="I44"/>
      <c r="J44"/>
      <c r="K44"/>
      <c r="L44"/>
      <c r="M44"/>
      <c r="N44"/>
      <c r="O44"/>
      <c r="P44"/>
      <c r="Q44"/>
      <c r="R44"/>
      <c r="S44"/>
      <c r="T44"/>
      <c r="U44"/>
      <c r="V44"/>
      <c r="W44"/>
      <c r="X44"/>
      <c r="Y44"/>
      <c r="Z44"/>
      <c r="AB44"/>
      <c r="AC44"/>
    </row>
    <row r="46" spans="1:29" x14ac:dyDescent="0.3">
      <c r="A46" s="457" t="s">
        <v>272</v>
      </c>
      <c r="B46" s="457"/>
      <c r="C46" s="457"/>
      <c r="D46" s="457"/>
      <c r="E46" s="457"/>
      <c r="F46" s="457"/>
      <c r="G46" s="457"/>
      <c r="H46" s="457"/>
      <c r="I46" s="457"/>
      <c r="J46" s="457"/>
    </row>
    <row r="47" spans="1:29" x14ac:dyDescent="0.3">
      <c r="A47" s="122"/>
      <c r="G47"/>
      <c r="H47"/>
      <c r="I47"/>
      <c r="J47"/>
    </row>
    <row r="48" spans="1:29" ht="72" customHeight="1" x14ac:dyDescent="0.3">
      <c r="A48" s="456" t="s">
        <v>273</v>
      </c>
      <c r="B48" s="456"/>
      <c r="C48" s="456"/>
      <c r="D48" s="456"/>
      <c r="E48" s="456"/>
      <c r="F48" s="456"/>
      <c r="G48" s="456"/>
      <c r="H48" s="456"/>
      <c r="I48" s="456"/>
      <c r="J48" s="456"/>
    </row>
    <row r="49" spans="1:29" x14ac:dyDescent="0.3">
      <c r="A49" s="122"/>
      <c r="G49"/>
      <c r="H49"/>
      <c r="I49"/>
      <c r="J49"/>
    </row>
    <row r="50" spans="1:29" s="127" customFormat="1" ht="57.75" customHeight="1" x14ac:dyDescent="0.3">
      <c r="A50" s="457" t="s">
        <v>274</v>
      </c>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x14ac:dyDescent="0.3">
      <c r="A51" s="122"/>
      <c r="G51"/>
      <c r="H51"/>
      <c r="I51"/>
      <c r="J51"/>
    </row>
    <row r="52" spans="1:29" s="127" customFormat="1" ht="44.25" customHeight="1" x14ac:dyDescent="0.3">
      <c r="A52" s="457" t="s">
        <v>275</v>
      </c>
      <c r="B52" s="457"/>
      <c r="C52" s="457"/>
      <c r="D52" s="457"/>
      <c r="E52" s="457"/>
      <c r="F52" s="457"/>
      <c r="G52" s="457"/>
      <c r="H52" s="457"/>
      <c r="I52" s="457"/>
      <c r="J52" s="457"/>
      <c r="K52" s="153"/>
      <c r="L52" s="153"/>
      <c r="M52" s="153"/>
      <c r="N52" s="153"/>
      <c r="O52" s="153"/>
      <c r="P52" s="153"/>
      <c r="Q52" s="153"/>
      <c r="R52" s="153"/>
      <c r="S52" s="153"/>
      <c r="T52" s="153"/>
      <c r="U52" s="153"/>
      <c r="V52" s="153"/>
      <c r="W52" s="153"/>
      <c r="X52" s="153"/>
      <c r="Y52" s="153"/>
      <c r="Z52" s="153"/>
      <c r="AB52" s="154"/>
      <c r="AC52" s="155"/>
    </row>
    <row r="53" spans="1:29" x14ac:dyDescent="0.3">
      <c r="A53" s="122"/>
      <c r="G53"/>
      <c r="H53"/>
      <c r="I53"/>
      <c r="J53"/>
    </row>
    <row r="54" spans="1:29" s="127" customFormat="1" ht="46.5" customHeight="1" x14ac:dyDescent="0.3">
      <c r="A54" s="457" t="s">
        <v>276</v>
      </c>
      <c r="B54" s="457"/>
      <c r="C54" s="457"/>
      <c r="D54" s="457"/>
      <c r="E54" s="457"/>
      <c r="F54" s="457"/>
      <c r="G54" s="457"/>
      <c r="H54" s="457"/>
      <c r="I54" s="457"/>
      <c r="J54" s="457"/>
      <c r="K54" s="153"/>
      <c r="L54" s="153"/>
      <c r="M54" s="153"/>
      <c r="N54" s="153"/>
      <c r="O54" s="153"/>
      <c r="P54" s="153"/>
      <c r="Q54" s="153"/>
      <c r="R54" s="153"/>
      <c r="S54" s="153"/>
      <c r="T54" s="153"/>
      <c r="U54" s="153"/>
      <c r="V54" s="153"/>
      <c r="W54" s="153"/>
      <c r="X54" s="153"/>
      <c r="Y54" s="153"/>
      <c r="Z54" s="153"/>
      <c r="AB54" s="154"/>
      <c r="AC54" s="155"/>
    </row>
    <row r="55" spans="1:29" x14ac:dyDescent="0.3">
      <c r="A55" s="122"/>
      <c r="G55"/>
      <c r="H55"/>
      <c r="I55"/>
      <c r="J55"/>
    </row>
    <row r="56" spans="1:29" x14ac:dyDescent="0.3">
      <c r="A56" s="471" t="s">
        <v>277</v>
      </c>
      <c r="B56" s="471"/>
      <c r="C56" s="471"/>
      <c r="D56" s="471"/>
      <c r="E56" s="471"/>
      <c r="F56" s="142" t="s">
        <v>308</v>
      </c>
      <c r="G56" s="142"/>
      <c r="H56" s="142"/>
      <c r="I56" s="142"/>
      <c r="J56" s="142"/>
    </row>
    <row r="57" spans="1:29" x14ac:dyDescent="0.3">
      <c r="A57" s="471" t="s">
        <v>278</v>
      </c>
      <c r="B57" s="471"/>
      <c r="C57" s="471"/>
      <c r="D57" s="471"/>
      <c r="E57" s="471"/>
      <c r="F57" s="146" t="s">
        <v>279</v>
      </c>
      <c r="G57" s="142"/>
      <c r="H57" s="142"/>
      <c r="I57" s="142"/>
      <c r="J57" s="142"/>
    </row>
    <row r="58" spans="1:29" ht="19.5" thickBot="1" x14ac:dyDescent="0.35">
      <c r="A58" s="142"/>
      <c r="B58" s="142"/>
      <c r="C58" s="142"/>
      <c r="D58" s="142"/>
      <c r="E58" s="142"/>
      <c r="F58" s="146" t="s">
        <v>165</v>
      </c>
      <c r="G58" s="146">
        <v>1</v>
      </c>
      <c r="H58" s="146">
        <v>2</v>
      </c>
      <c r="I58" s="146">
        <v>3</v>
      </c>
      <c r="J58" s="146">
        <v>4</v>
      </c>
    </row>
    <row r="59" spans="1:29" ht="19.5" thickBot="1" x14ac:dyDescent="0.35">
      <c r="A59" s="472" t="s">
        <v>280</v>
      </c>
      <c r="B59" s="473"/>
      <c r="C59" s="473"/>
      <c r="D59" s="473"/>
      <c r="E59" s="474"/>
      <c r="F59" s="147">
        <v>20</v>
      </c>
      <c r="G59" s="148"/>
      <c r="H59" s="148"/>
      <c r="I59" s="148"/>
      <c r="J59" s="148"/>
    </row>
    <row r="60" spans="1:29" ht="19.5" thickBot="1" x14ac:dyDescent="0.35">
      <c r="A60" s="472" t="s">
        <v>281</v>
      </c>
      <c r="B60" s="473"/>
      <c r="C60" s="473"/>
      <c r="D60" s="473"/>
      <c r="E60" s="474"/>
      <c r="F60" s="149">
        <v>10</v>
      </c>
      <c r="G60" s="150"/>
      <c r="H60" s="150"/>
      <c r="I60" s="150"/>
      <c r="J60" s="150"/>
    </row>
    <row r="61" spans="1:29" ht="19.5" thickBot="1" x14ac:dyDescent="0.35">
      <c r="A61" s="472" t="s">
        <v>282</v>
      </c>
      <c r="B61" s="473"/>
      <c r="C61" s="473"/>
      <c r="D61" s="473"/>
      <c r="E61" s="474"/>
      <c r="F61" s="149">
        <v>-15</v>
      </c>
      <c r="G61" s="150"/>
      <c r="H61" s="150"/>
      <c r="I61" s="150"/>
      <c r="J61" s="150"/>
    </row>
    <row r="62" spans="1:29" ht="19.5" thickBot="1" x14ac:dyDescent="0.35">
      <c r="A62" s="472" t="s">
        <v>283</v>
      </c>
      <c r="B62" s="473"/>
      <c r="C62" s="473"/>
      <c r="D62" s="473"/>
      <c r="E62" s="474"/>
      <c r="F62" s="149">
        <v>-10</v>
      </c>
      <c r="G62" s="150"/>
      <c r="H62" s="150"/>
      <c r="I62" s="150"/>
      <c r="J62" s="150"/>
    </row>
    <row r="63" spans="1:29" ht="19.5" thickBot="1" x14ac:dyDescent="0.35">
      <c r="A63" s="472" t="s">
        <v>284</v>
      </c>
      <c r="B63" s="473"/>
      <c r="C63" s="473"/>
      <c r="D63" s="473"/>
      <c r="E63" s="474"/>
      <c r="F63" s="149">
        <v>10</v>
      </c>
      <c r="G63" s="150"/>
      <c r="H63" s="150"/>
      <c r="I63" s="150"/>
      <c r="J63" s="150"/>
    </row>
    <row r="64" spans="1:29" ht="19.5" thickBot="1" x14ac:dyDescent="0.35">
      <c r="A64" s="472" t="s">
        <v>285</v>
      </c>
      <c r="B64" s="473"/>
      <c r="C64" s="473"/>
      <c r="D64" s="473"/>
      <c r="E64" s="474"/>
      <c r="F64" s="149">
        <v>10</v>
      </c>
      <c r="G64" s="150"/>
      <c r="H64" s="150"/>
      <c r="I64" s="150"/>
      <c r="J64" s="150"/>
    </row>
    <row r="65" spans="1:10" ht="19.5" thickBot="1" x14ac:dyDescent="0.35">
      <c r="A65" s="472" t="s">
        <v>286</v>
      </c>
      <c r="B65" s="473"/>
      <c r="C65" s="473"/>
      <c r="D65" s="473"/>
      <c r="E65" s="474"/>
      <c r="F65" s="149">
        <v>5</v>
      </c>
      <c r="G65" s="150"/>
      <c r="H65" s="150"/>
      <c r="I65" s="150"/>
      <c r="J65" s="150"/>
    </row>
    <row r="66" spans="1:10" ht="19.5" thickBot="1" x14ac:dyDescent="0.35">
      <c r="A66" s="472" t="s">
        <v>287</v>
      </c>
      <c r="B66" s="473"/>
      <c r="C66" s="473"/>
      <c r="D66" s="473"/>
      <c r="E66" s="474"/>
      <c r="F66" s="149">
        <v>15</v>
      </c>
      <c r="G66" s="150"/>
      <c r="H66" s="150"/>
      <c r="I66" s="150"/>
      <c r="J66" s="150"/>
    </row>
    <row r="67" spans="1:10" ht="19.5" thickBot="1" x14ac:dyDescent="0.35">
      <c r="A67" s="472" t="s">
        <v>288</v>
      </c>
      <c r="B67" s="473"/>
      <c r="C67" s="473"/>
      <c r="D67" s="473"/>
      <c r="E67" s="474"/>
      <c r="F67" s="149">
        <v>5</v>
      </c>
      <c r="G67" s="150"/>
      <c r="H67" s="150"/>
      <c r="I67" s="150"/>
      <c r="J67" s="150"/>
    </row>
    <row r="68" spans="1:10" ht="19.5" thickBot="1" x14ac:dyDescent="0.35">
      <c r="A68" s="476"/>
      <c r="B68" s="476"/>
      <c r="C68" s="476"/>
      <c r="D68" s="476"/>
      <c r="E68" s="477"/>
      <c r="F68" s="151">
        <v>50</v>
      </c>
      <c r="G68" s="142"/>
      <c r="H68" s="142"/>
      <c r="I68" s="142"/>
      <c r="J68" s="142"/>
    </row>
    <row r="69" spans="1:10" ht="15" customHeight="1" x14ac:dyDescent="0.3">
      <c r="A69" s="475" t="s">
        <v>233</v>
      </c>
      <c r="B69" s="475"/>
      <c r="C69" s="158">
        <v>1</v>
      </c>
      <c r="D69" s="56">
        <v>50</v>
      </c>
      <c r="E69" s="152"/>
      <c r="F69" s="152"/>
      <c r="G69" s="152"/>
      <c r="H69" s="152"/>
      <c r="I69" s="152"/>
      <c r="J69" s="152"/>
    </row>
    <row r="70" spans="1:10" ht="15" customHeight="1" x14ac:dyDescent="0.3">
      <c r="A70" s="122"/>
      <c r="C70" s="56">
        <v>2</v>
      </c>
      <c r="D70" s="56">
        <v>50</v>
      </c>
      <c r="G70"/>
      <c r="H70"/>
      <c r="I70"/>
      <c r="J70"/>
    </row>
    <row r="71" spans="1:10" ht="15" customHeight="1" x14ac:dyDescent="0.3">
      <c r="A71" s="122"/>
      <c r="C71" s="56">
        <v>3</v>
      </c>
      <c r="D71" s="56">
        <v>50</v>
      </c>
      <c r="G71"/>
      <c r="H71"/>
      <c r="I71"/>
      <c r="J71"/>
    </row>
    <row r="72" spans="1:10" ht="15" customHeight="1" x14ac:dyDescent="0.3">
      <c r="C72" s="56">
        <v>4</v>
      </c>
      <c r="D72" s="56">
        <v>50</v>
      </c>
    </row>
    <row r="73" spans="1:10" ht="15" customHeight="1" thickBot="1" x14ac:dyDescent="0.35">
      <c r="C73" s="103">
        <v>5</v>
      </c>
      <c r="D73" s="103">
        <v>100</v>
      </c>
    </row>
    <row r="74" spans="1:10" ht="15" customHeight="1" thickBot="1" x14ac:dyDescent="0.35">
      <c r="C74" s="159" t="s">
        <v>260</v>
      </c>
      <c r="D74" s="160">
        <f>SUM(D69:D73)</f>
        <v>300</v>
      </c>
    </row>
  </sheetData>
  <mergeCells count="18">
    <mergeCell ref="A46:J46"/>
    <mergeCell ref="A48:J48"/>
    <mergeCell ref="A50:J50"/>
    <mergeCell ref="A52:J52"/>
    <mergeCell ref="A54:J54"/>
    <mergeCell ref="A69:B69"/>
    <mergeCell ref="A63:E63"/>
    <mergeCell ref="A64:E64"/>
    <mergeCell ref="A65:E65"/>
    <mergeCell ref="A66:E66"/>
    <mergeCell ref="A67:E67"/>
    <mergeCell ref="A68:E68"/>
    <mergeCell ref="A62:E62"/>
    <mergeCell ref="A56:E56"/>
    <mergeCell ref="A57:E57"/>
    <mergeCell ref="A59:E59"/>
    <mergeCell ref="A60:E60"/>
    <mergeCell ref="A61:E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65"/>
  <sheetViews>
    <sheetView topLeftCell="A13" workbookViewId="0">
      <selection activeCell="J44" sqref="J44"/>
    </sheetView>
  </sheetViews>
  <sheetFormatPr defaultColWidth="9.140625" defaultRowHeight="15" x14ac:dyDescent="0.25"/>
  <cols>
    <col min="1" max="1" width="5.28515625" style="59" customWidth="1"/>
    <col min="2" max="2" width="9.140625" style="59"/>
    <col min="3" max="3" width="10.85546875" style="59" customWidth="1"/>
    <col min="4" max="16384" width="9.140625" style="57"/>
  </cols>
  <sheetData>
    <row r="1" spans="1:10" ht="21" x14ac:dyDescent="0.35">
      <c r="A1" s="61" t="s">
        <v>71</v>
      </c>
    </row>
    <row r="2" spans="1:10" x14ac:dyDescent="0.25">
      <c r="B2" s="63">
        <v>2.2999999999999998</v>
      </c>
      <c r="C2" s="59" t="s">
        <v>34</v>
      </c>
      <c r="D2" s="187" t="s">
        <v>439</v>
      </c>
    </row>
    <row r="3" spans="1:10" x14ac:dyDescent="0.25">
      <c r="B3" s="63" t="s">
        <v>87</v>
      </c>
      <c r="C3" s="59" t="s">
        <v>36</v>
      </c>
      <c r="D3" s="187" t="s">
        <v>427</v>
      </c>
    </row>
    <row r="4" spans="1:10" x14ac:dyDescent="0.25">
      <c r="B4" s="36" t="s">
        <v>37</v>
      </c>
      <c r="D4" s="37" t="s">
        <v>88</v>
      </c>
      <c r="E4" s="64"/>
      <c r="F4" s="64"/>
      <c r="G4" s="64"/>
      <c r="H4" s="64"/>
      <c r="I4" s="64"/>
      <c r="J4" s="64"/>
    </row>
    <row r="5" spans="1:10" x14ac:dyDescent="0.25">
      <c r="B5" s="39"/>
    </row>
    <row r="6" spans="1:10" x14ac:dyDescent="0.25">
      <c r="F6" s="37" t="s">
        <v>39</v>
      </c>
      <c r="G6" s="37"/>
      <c r="H6" s="37" t="s">
        <v>435</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67">
        <v>500</v>
      </c>
      <c r="E9" s="59" t="s">
        <v>42</v>
      </c>
      <c r="F9" s="59"/>
    </row>
    <row r="10" spans="1:10" x14ac:dyDescent="0.25">
      <c r="A10" s="63">
        <v>1</v>
      </c>
      <c r="B10" s="63">
        <v>2</v>
      </c>
      <c r="C10" s="67">
        <v>500</v>
      </c>
      <c r="E10" s="59" t="s">
        <v>43</v>
      </c>
      <c r="F10" s="59"/>
    </row>
    <row r="11" spans="1:10" x14ac:dyDescent="0.25">
      <c r="A11" s="63">
        <v>1</v>
      </c>
      <c r="B11" s="63">
        <v>3</v>
      </c>
      <c r="C11" s="67">
        <v>0</v>
      </c>
      <c r="E11" s="59" t="s">
        <v>44</v>
      </c>
      <c r="F11" s="59"/>
    </row>
    <row r="12" spans="1:10" x14ac:dyDescent="0.25">
      <c r="A12" s="63">
        <v>1</v>
      </c>
      <c r="B12" s="63">
        <v>4</v>
      </c>
      <c r="C12" s="67">
        <v>0</v>
      </c>
      <c r="E12" s="59"/>
      <c r="F12" s="59"/>
    </row>
    <row r="13" spans="1:10" x14ac:dyDescent="0.25">
      <c r="A13" s="63">
        <v>1</v>
      </c>
      <c r="B13" s="63">
        <v>5</v>
      </c>
      <c r="C13" s="67">
        <v>0</v>
      </c>
      <c r="E13" s="59" t="s">
        <v>45</v>
      </c>
      <c r="F13" s="59"/>
    </row>
    <row r="14" spans="1:10" x14ac:dyDescent="0.25">
      <c r="A14" s="63">
        <v>1</v>
      </c>
      <c r="B14" s="63">
        <v>6</v>
      </c>
      <c r="C14" s="67">
        <v>500</v>
      </c>
      <c r="E14" s="59" t="s">
        <v>46</v>
      </c>
      <c r="F14" s="59"/>
    </row>
    <row r="15" spans="1:10" x14ac:dyDescent="0.25">
      <c r="A15" s="63">
        <v>1</v>
      </c>
      <c r="B15" s="63">
        <v>7</v>
      </c>
      <c r="C15" s="67">
        <v>500</v>
      </c>
      <c r="E15" s="59" t="s">
        <v>47</v>
      </c>
      <c r="F15" s="59"/>
    </row>
    <row r="16" spans="1:10" x14ac:dyDescent="0.25">
      <c r="A16" s="63">
        <v>1</v>
      </c>
      <c r="B16" s="63">
        <v>8</v>
      </c>
      <c r="C16" s="67">
        <v>500</v>
      </c>
      <c r="E16" s="59" t="s">
        <v>48</v>
      </c>
      <c r="F16" s="59"/>
    </row>
    <row r="17" spans="1:6" x14ac:dyDescent="0.25">
      <c r="A17" s="63">
        <v>1</v>
      </c>
      <c r="B17" s="63">
        <v>9</v>
      </c>
      <c r="C17" s="67">
        <v>500</v>
      </c>
      <c r="E17" s="59" t="s">
        <v>49</v>
      </c>
      <c r="F17" s="59"/>
    </row>
    <row r="18" spans="1:6" x14ac:dyDescent="0.25">
      <c r="A18" s="63">
        <v>1</v>
      </c>
      <c r="B18" s="63">
        <v>10</v>
      </c>
      <c r="C18" s="67">
        <v>500</v>
      </c>
      <c r="E18" s="59" t="s">
        <v>50</v>
      </c>
      <c r="F18" s="59"/>
    </row>
    <row r="19" spans="1:6" x14ac:dyDescent="0.25">
      <c r="A19" s="63">
        <v>1</v>
      </c>
      <c r="B19" s="63">
        <v>11</v>
      </c>
      <c r="C19" s="67">
        <v>500</v>
      </c>
      <c r="E19" s="59" t="s">
        <v>51</v>
      </c>
      <c r="F19" s="59"/>
    </row>
    <row r="20" spans="1:6" x14ac:dyDescent="0.25">
      <c r="A20" s="63">
        <v>1</v>
      </c>
      <c r="B20" s="63">
        <v>12</v>
      </c>
      <c r="C20" s="206">
        <v>500</v>
      </c>
      <c r="E20" s="59" t="s">
        <v>52</v>
      </c>
    </row>
    <row r="21" spans="1:6" x14ac:dyDescent="0.25">
      <c r="A21" s="63">
        <v>1</v>
      </c>
      <c r="B21" s="63">
        <v>13</v>
      </c>
      <c r="C21" s="206">
        <v>500</v>
      </c>
      <c r="E21" s="59" t="s">
        <v>53</v>
      </c>
    </row>
    <row r="22" spans="1:6" x14ac:dyDescent="0.25">
      <c r="A22" s="63"/>
      <c r="B22" s="63"/>
      <c r="C22" s="63"/>
      <c r="E22" s="59" t="s">
        <v>411</v>
      </c>
    </row>
    <row r="23" spans="1:6" x14ac:dyDescent="0.25">
      <c r="A23" s="63"/>
      <c r="B23" s="63"/>
      <c r="C23" s="63"/>
      <c r="E23" s="59"/>
    </row>
    <row r="24" spans="1:6" x14ac:dyDescent="0.25">
      <c r="A24" s="63"/>
      <c r="B24" s="63"/>
      <c r="C24" s="63"/>
    </row>
    <row r="25" spans="1:6" x14ac:dyDescent="0.25">
      <c r="A25" s="63"/>
      <c r="B25" s="63"/>
      <c r="C25" s="63"/>
    </row>
    <row r="26" spans="1:6" x14ac:dyDescent="0.25">
      <c r="A26" s="63"/>
      <c r="B26" s="63"/>
      <c r="C26" s="63"/>
    </row>
    <row r="27" spans="1:6" x14ac:dyDescent="0.25">
      <c r="A27" s="63"/>
      <c r="B27" s="63"/>
      <c r="C27" s="63"/>
      <c r="E27" s="59"/>
    </row>
    <row r="28" spans="1:6" x14ac:dyDescent="0.25">
      <c r="A28" s="63"/>
      <c r="B28" s="63"/>
      <c r="C28" s="63"/>
      <c r="E28" s="59"/>
    </row>
    <row r="29" spans="1:6" x14ac:dyDescent="0.25">
      <c r="A29" s="63"/>
      <c r="B29" s="63"/>
      <c r="C29" s="30"/>
      <c r="E29" s="59"/>
    </row>
    <row r="30" spans="1:6" x14ac:dyDescent="0.25">
      <c r="A30" s="63"/>
      <c r="B30" s="63"/>
      <c r="C30" s="30"/>
      <c r="E30" s="59"/>
    </row>
    <row r="31" spans="1:6" x14ac:dyDescent="0.25">
      <c r="A31" s="63"/>
      <c r="B31" s="63"/>
      <c r="C31" s="30"/>
      <c r="E31" s="59"/>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5000</v>
      </c>
      <c r="D39" s="59" t="s">
        <v>56</v>
      </c>
    </row>
    <row r="40" spans="1:11" x14ac:dyDescent="0.25">
      <c r="A40" s="62">
        <f>SUM(A9:A39)</f>
        <v>13</v>
      </c>
      <c r="B40" s="59" t="s">
        <v>57</v>
      </c>
    </row>
    <row r="41" spans="1:11" x14ac:dyDescent="0.25">
      <c r="B41" s="62">
        <f>C39/A40</f>
        <v>384.61538461538464</v>
      </c>
      <c r="C41" s="59" t="s">
        <v>58</v>
      </c>
    </row>
    <row r="42" spans="1:11" x14ac:dyDescent="0.25">
      <c r="D42" s="63">
        <v>500</v>
      </c>
      <c r="E42" s="59" t="s">
        <v>59</v>
      </c>
    </row>
    <row r="43" spans="1:11" x14ac:dyDescent="0.25">
      <c r="D43" s="65">
        <f>B41/D42</f>
        <v>0.76923076923076927</v>
      </c>
      <c r="E43" s="59" t="s">
        <v>60</v>
      </c>
    </row>
    <row r="45" spans="1:11" ht="24" customHeight="1" x14ac:dyDescent="0.25">
      <c r="A45" s="120" t="s">
        <v>140</v>
      </c>
    </row>
    <row r="46" spans="1:11" ht="15.75" x14ac:dyDescent="0.25">
      <c r="A46" s="121"/>
      <c r="B46" s="70"/>
      <c r="C46" s="70"/>
      <c r="D46" s="71"/>
      <c r="E46" s="71"/>
      <c r="F46" s="71"/>
      <c r="G46" s="71"/>
      <c r="H46" s="71"/>
      <c r="I46" s="71"/>
      <c r="J46" s="71"/>
      <c r="K46" s="71"/>
    </row>
    <row r="47" spans="1:11" ht="15.75" x14ac:dyDescent="0.25">
      <c r="A47" s="121"/>
      <c r="B47" s="39"/>
      <c r="C47" s="70"/>
      <c r="D47" s="71"/>
      <c r="E47" s="71"/>
      <c r="F47" s="71"/>
      <c r="G47" s="71"/>
      <c r="H47" s="71"/>
      <c r="I47" s="71"/>
      <c r="J47" s="71"/>
      <c r="K47" s="71"/>
    </row>
    <row r="48" spans="1:11" ht="87.75" customHeight="1" x14ac:dyDescent="0.25">
      <c r="A48" s="457"/>
      <c r="B48" s="457"/>
      <c r="C48" s="457"/>
      <c r="D48" s="457"/>
      <c r="E48" s="457"/>
      <c r="F48" s="457"/>
      <c r="G48" s="457"/>
      <c r="H48" s="457"/>
      <c r="I48" s="457"/>
      <c r="J48" s="457"/>
      <c r="K48" s="71"/>
    </row>
    <row r="49" spans="1:11" ht="15.75" x14ac:dyDescent="0.25">
      <c r="A49" s="121"/>
      <c r="B49" s="70"/>
      <c r="C49" s="70"/>
      <c r="D49" s="71"/>
      <c r="E49" s="71"/>
      <c r="F49" s="71"/>
      <c r="G49" s="71"/>
      <c r="H49" s="71"/>
      <c r="I49" s="71"/>
      <c r="J49" s="71"/>
      <c r="K49" s="71"/>
    </row>
    <row r="50" spans="1:11" ht="15.75" x14ac:dyDescent="0.25">
      <c r="A50" s="121"/>
      <c r="B50" s="70"/>
      <c r="C50" s="70"/>
      <c r="D50" s="71"/>
      <c r="E50" s="71"/>
      <c r="F50" s="71"/>
      <c r="G50" s="71"/>
      <c r="H50" s="71"/>
      <c r="I50" s="71"/>
      <c r="J50" s="71"/>
      <c r="K50" s="71"/>
    </row>
    <row r="51" spans="1:11" x14ac:dyDescent="0.25">
      <c r="A51" s="70"/>
      <c r="B51" s="70"/>
      <c r="C51" s="70"/>
      <c r="D51" s="71"/>
      <c r="E51" s="71"/>
      <c r="F51" s="71"/>
      <c r="G51" s="71"/>
      <c r="H51" s="71"/>
      <c r="I51" s="71"/>
      <c r="J51" s="71"/>
      <c r="K51" s="71"/>
    </row>
    <row r="52" spans="1:11" x14ac:dyDescent="0.25">
      <c r="A52" s="70"/>
      <c r="B52" s="70"/>
      <c r="C52" s="70"/>
      <c r="D52" s="71"/>
      <c r="E52" s="71"/>
      <c r="F52" s="71"/>
      <c r="G52" s="71"/>
      <c r="H52" s="71"/>
      <c r="I52" s="71"/>
      <c r="J52" s="71"/>
      <c r="K52" s="71"/>
    </row>
    <row r="53" spans="1:11" x14ac:dyDescent="0.25">
      <c r="A53" s="70"/>
      <c r="B53" s="70"/>
      <c r="C53" s="70"/>
      <c r="D53" s="71"/>
      <c r="E53" s="71"/>
      <c r="F53" s="71"/>
      <c r="G53" s="71"/>
      <c r="H53" s="71"/>
      <c r="I53" s="71"/>
      <c r="J53" s="71"/>
      <c r="K53" s="71"/>
    </row>
    <row r="54" spans="1:11" x14ac:dyDescent="0.25">
      <c r="A54" s="70"/>
      <c r="B54" s="70"/>
      <c r="C54" s="70"/>
      <c r="D54" s="71"/>
      <c r="E54" s="71"/>
      <c r="F54" s="71"/>
      <c r="G54" s="71"/>
      <c r="H54" s="71"/>
      <c r="I54" s="71"/>
      <c r="J54" s="71"/>
      <c r="K54" s="71"/>
    </row>
    <row r="55" spans="1:11" x14ac:dyDescent="0.25">
      <c r="A55" s="70"/>
      <c r="B55" s="70"/>
      <c r="C55" s="70"/>
      <c r="D55" s="71"/>
      <c r="E55" s="71"/>
      <c r="F55" s="71"/>
      <c r="G55" s="71"/>
      <c r="H55" s="71"/>
      <c r="I55" s="71"/>
      <c r="J55" s="71"/>
      <c r="K55" s="71"/>
    </row>
    <row r="56" spans="1:11" x14ac:dyDescent="0.25">
      <c r="A56" s="70"/>
      <c r="B56" s="70"/>
      <c r="C56" s="70"/>
      <c r="D56" s="71"/>
      <c r="E56" s="71"/>
      <c r="F56" s="71"/>
      <c r="G56" s="71"/>
      <c r="H56" s="71"/>
      <c r="I56" s="71"/>
      <c r="J56" s="71"/>
      <c r="K56" s="71"/>
    </row>
    <row r="57" spans="1:11" x14ac:dyDescent="0.25">
      <c r="A57" s="70"/>
      <c r="B57" s="70"/>
      <c r="C57" s="70"/>
      <c r="D57" s="71"/>
      <c r="E57" s="71"/>
      <c r="F57" s="71"/>
      <c r="G57" s="71"/>
      <c r="H57" s="71"/>
      <c r="I57" s="71"/>
      <c r="J57" s="71"/>
      <c r="K57" s="71"/>
    </row>
    <row r="58" spans="1:11" x14ac:dyDescent="0.25">
      <c r="A58" s="70"/>
      <c r="B58" s="70"/>
      <c r="C58" s="70"/>
      <c r="D58" s="71"/>
      <c r="E58" s="71"/>
      <c r="F58" s="71"/>
      <c r="G58" s="71"/>
      <c r="H58" s="71"/>
      <c r="I58" s="71"/>
      <c r="J58" s="71"/>
      <c r="K58" s="71"/>
    </row>
    <row r="59" spans="1:11" x14ac:dyDescent="0.25">
      <c r="A59" s="70"/>
      <c r="B59" s="70"/>
      <c r="C59" s="70"/>
      <c r="D59" s="71"/>
      <c r="E59" s="71"/>
      <c r="F59" s="71"/>
      <c r="G59" s="71"/>
      <c r="H59" s="71"/>
      <c r="I59" s="71"/>
      <c r="J59" s="71"/>
      <c r="K59" s="71"/>
    </row>
    <row r="60" spans="1:11" x14ac:dyDescent="0.25">
      <c r="A60" s="70"/>
      <c r="B60" s="70"/>
      <c r="C60" s="70"/>
      <c r="D60" s="71"/>
      <c r="E60" s="71"/>
      <c r="F60" s="71"/>
      <c r="G60" s="71"/>
      <c r="H60" s="71"/>
      <c r="I60" s="71"/>
      <c r="J60" s="71"/>
      <c r="K60" s="71"/>
    </row>
    <row r="61" spans="1:11" x14ac:dyDescent="0.25">
      <c r="A61" s="70"/>
      <c r="B61" s="70"/>
      <c r="C61" s="70"/>
      <c r="D61" s="71"/>
      <c r="E61" s="71"/>
      <c r="F61" s="71"/>
      <c r="G61" s="71"/>
      <c r="H61" s="71"/>
      <c r="I61" s="71"/>
      <c r="J61" s="71"/>
      <c r="K61" s="71"/>
    </row>
    <row r="62" spans="1:11" x14ac:dyDescent="0.25">
      <c r="A62" s="70"/>
      <c r="B62" s="70"/>
      <c r="C62" s="70"/>
      <c r="D62" s="71"/>
      <c r="E62" s="71"/>
      <c r="F62" s="71"/>
      <c r="G62" s="71"/>
      <c r="H62" s="71"/>
      <c r="I62" s="71"/>
      <c r="J62" s="71"/>
      <c r="K62" s="71"/>
    </row>
    <row r="63" spans="1:11" x14ac:dyDescent="0.25">
      <c r="A63" s="70"/>
      <c r="B63" s="70"/>
      <c r="C63" s="70"/>
      <c r="D63" s="71"/>
      <c r="E63" s="71"/>
      <c r="F63" s="71"/>
      <c r="G63" s="71"/>
      <c r="H63" s="71"/>
      <c r="I63" s="71"/>
      <c r="J63" s="71"/>
      <c r="K63" s="71"/>
    </row>
    <row r="64" spans="1:11" x14ac:dyDescent="0.25">
      <c r="A64" s="70"/>
      <c r="B64" s="70"/>
      <c r="C64" s="70"/>
      <c r="D64" s="71"/>
      <c r="E64" s="71"/>
      <c r="F64" s="71"/>
      <c r="G64" s="71"/>
      <c r="H64" s="71"/>
      <c r="I64" s="71"/>
      <c r="J64" s="71"/>
      <c r="K64" s="71"/>
    </row>
    <row r="65" spans="1:11" x14ac:dyDescent="0.25">
      <c r="A65" s="70"/>
      <c r="B65" s="70"/>
      <c r="C65" s="70"/>
      <c r="D65" s="71"/>
      <c r="E65" s="71"/>
      <c r="F65" s="71"/>
      <c r="G65" s="71"/>
      <c r="H65" s="71"/>
      <c r="I65" s="71"/>
      <c r="J65" s="71"/>
      <c r="K65" s="71"/>
    </row>
  </sheetData>
  <mergeCells count="1">
    <mergeCell ref="A48:J4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topLeftCell="A43" zoomScaleNormal="100" workbookViewId="0">
      <selection activeCell="I42" sqref="I42"/>
    </sheetView>
  </sheetViews>
  <sheetFormatPr defaultColWidth="9.140625" defaultRowHeight="15" x14ac:dyDescent="0.25"/>
  <cols>
    <col min="1" max="1" width="5.28515625" style="59" customWidth="1"/>
    <col min="2" max="2" width="9.140625" style="59"/>
    <col min="3" max="3" width="11.140625" style="59" customWidth="1"/>
    <col min="4" max="16384" width="9.140625" style="57"/>
  </cols>
  <sheetData>
    <row r="1" spans="1:10" ht="21" x14ac:dyDescent="0.35">
      <c r="A1" s="61" t="s">
        <v>433</v>
      </c>
    </row>
    <row r="2" spans="1:10" x14ac:dyDescent="0.25">
      <c r="B2" s="63">
        <v>1.1000000000000001</v>
      </c>
      <c r="C2" s="59" t="s">
        <v>34</v>
      </c>
      <c r="D2" s="197" t="s">
        <v>572</v>
      </c>
    </row>
    <row r="3" spans="1:10" x14ac:dyDescent="0.25">
      <c r="B3" s="63" t="s">
        <v>73</v>
      </c>
      <c r="C3" s="59" t="s">
        <v>36</v>
      </c>
      <c r="D3" s="197" t="s">
        <v>570</v>
      </c>
    </row>
    <row r="4" spans="1:10" x14ac:dyDescent="0.25">
      <c r="B4" s="36" t="s">
        <v>37</v>
      </c>
      <c r="D4" s="37" t="s">
        <v>426</v>
      </c>
      <c r="E4" s="64"/>
      <c r="F4" s="64"/>
      <c r="G4" s="64"/>
      <c r="H4" s="64"/>
      <c r="I4" s="64"/>
      <c r="J4" s="64"/>
    </row>
    <row r="5" spans="1:10" x14ac:dyDescent="0.25">
      <c r="B5" s="39"/>
    </row>
    <row r="6" spans="1:10" x14ac:dyDescent="0.25">
      <c r="F6" s="37" t="s">
        <v>39</v>
      </c>
      <c r="G6" s="37"/>
      <c r="H6" s="37" t="s">
        <v>430</v>
      </c>
      <c r="I6" s="37"/>
      <c r="J6" s="37"/>
    </row>
    <row r="7" spans="1:10" ht="26.25" x14ac:dyDescent="0.25">
      <c r="A7" s="58" t="s">
        <v>31</v>
      </c>
      <c r="B7" s="222" t="s">
        <v>30</v>
      </c>
      <c r="C7" s="222" t="s">
        <v>32</v>
      </c>
    </row>
    <row r="8" spans="1:10" x14ac:dyDescent="0.25">
      <c r="B8" s="223" t="s">
        <v>41</v>
      </c>
      <c r="C8" s="223" t="s">
        <v>23</v>
      </c>
    </row>
    <row r="9" spans="1:10" x14ac:dyDescent="0.25">
      <c r="A9" s="63">
        <v>1</v>
      </c>
      <c r="B9" s="224"/>
      <c r="C9" s="216">
        <v>97</v>
      </c>
      <c r="E9" s="59" t="s">
        <v>42</v>
      </c>
      <c r="F9" s="59"/>
    </row>
    <row r="10" spans="1:10" x14ac:dyDescent="0.25">
      <c r="A10" s="63">
        <v>1</v>
      </c>
      <c r="B10" s="224"/>
      <c r="C10" s="216">
        <v>95</v>
      </c>
      <c r="E10" s="59" t="s">
        <v>43</v>
      </c>
      <c r="F10" s="59"/>
    </row>
    <row r="11" spans="1:10" x14ac:dyDescent="0.25">
      <c r="A11" s="63">
        <v>1</v>
      </c>
      <c r="B11" s="224"/>
      <c r="C11" s="216">
        <v>90</v>
      </c>
      <c r="E11" s="59" t="s">
        <v>44</v>
      </c>
      <c r="F11" s="59"/>
    </row>
    <row r="12" spans="1:10" x14ac:dyDescent="0.25">
      <c r="A12" s="63">
        <v>1</v>
      </c>
      <c r="B12" s="224"/>
      <c r="C12" s="216">
        <v>97</v>
      </c>
      <c r="E12" s="59"/>
      <c r="F12" s="59"/>
    </row>
    <row r="13" spans="1:10" x14ac:dyDescent="0.25">
      <c r="A13" s="63">
        <v>1</v>
      </c>
      <c r="B13" s="224"/>
      <c r="C13" s="216">
        <v>97</v>
      </c>
      <c r="E13" s="59" t="s">
        <v>45</v>
      </c>
      <c r="F13" s="59"/>
    </row>
    <row r="14" spans="1:10" x14ac:dyDescent="0.25">
      <c r="A14" s="63">
        <v>1</v>
      </c>
      <c r="B14" s="224"/>
      <c r="C14" s="216">
        <v>75</v>
      </c>
      <c r="E14" s="59" t="s">
        <v>46</v>
      </c>
      <c r="F14" s="59"/>
    </row>
    <row r="15" spans="1:10" x14ac:dyDescent="0.25">
      <c r="A15" s="63">
        <v>1</v>
      </c>
      <c r="B15" s="224"/>
      <c r="C15" s="216">
        <v>93</v>
      </c>
      <c r="E15" s="59" t="s">
        <v>47</v>
      </c>
      <c r="F15" s="59"/>
    </row>
    <row r="16" spans="1:10" x14ac:dyDescent="0.25">
      <c r="A16" s="63">
        <v>1</v>
      </c>
      <c r="B16" s="224"/>
      <c r="C16" s="216">
        <v>94</v>
      </c>
      <c r="E16" s="59" t="s">
        <v>48</v>
      </c>
      <c r="F16" s="59"/>
    </row>
    <row r="17" spans="1:6" x14ac:dyDescent="0.25">
      <c r="A17" s="63">
        <v>1</v>
      </c>
      <c r="B17" s="224"/>
      <c r="C17" s="216">
        <v>68</v>
      </c>
      <c r="E17" s="59" t="s">
        <v>49</v>
      </c>
      <c r="F17" s="59"/>
    </row>
    <row r="18" spans="1:6" x14ac:dyDescent="0.25">
      <c r="A18" s="63">
        <v>1</v>
      </c>
      <c r="B18" s="224"/>
      <c r="C18" s="216">
        <v>75</v>
      </c>
      <c r="E18" s="59" t="s">
        <v>50</v>
      </c>
      <c r="F18" s="59"/>
    </row>
    <row r="19" spans="1:6" x14ac:dyDescent="0.25">
      <c r="A19" s="63">
        <v>1</v>
      </c>
      <c r="B19" s="224"/>
      <c r="C19" s="216">
        <v>97</v>
      </c>
      <c r="E19" s="59" t="s">
        <v>51</v>
      </c>
      <c r="F19" s="59"/>
    </row>
    <row r="20" spans="1:6" x14ac:dyDescent="0.25">
      <c r="A20" s="63"/>
      <c r="B20" s="224"/>
      <c r="C20" s="216"/>
      <c r="E20" s="59" t="s">
        <v>52</v>
      </c>
    </row>
    <row r="21" spans="1:6" x14ac:dyDescent="0.25">
      <c r="A21" s="63"/>
      <c r="B21" s="224"/>
      <c r="C21" s="216"/>
      <c r="E21" s="59" t="s">
        <v>53</v>
      </c>
    </row>
    <row r="22" spans="1:6" x14ac:dyDescent="0.25">
      <c r="A22" s="63"/>
      <c r="B22" s="224"/>
      <c r="C22" s="216"/>
      <c r="E22" s="59" t="s">
        <v>54</v>
      </c>
    </row>
    <row r="23" spans="1:6" x14ac:dyDescent="0.25">
      <c r="A23" s="63"/>
      <c r="B23" s="224"/>
      <c r="C23" s="216"/>
      <c r="E23" s="59" t="s">
        <v>422</v>
      </c>
    </row>
    <row r="24" spans="1:6" x14ac:dyDescent="0.25">
      <c r="A24" s="63"/>
      <c r="B24" s="224"/>
      <c r="C24" s="216"/>
    </row>
    <row r="25" spans="1:6" x14ac:dyDescent="0.25">
      <c r="A25" s="63"/>
      <c r="B25" s="224"/>
      <c r="C25" s="216"/>
    </row>
    <row r="26" spans="1:6" x14ac:dyDescent="0.25">
      <c r="A26" s="63"/>
      <c r="B26" s="68"/>
      <c r="C26" s="206"/>
    </row>
    <row r="27" spans="1:6" ht="15.75" x14ac:dyDescent="0.25">
      <c r="A27" s="63"/>
      <c r="B27" s="68"/>
      <c r="C27" s="206"/>
      <c r="E27" s="42"/>
    </row>
    <row r="28" spans="1:6" ht="15.75" x14ac:dyDescent="0.25">
      <c r="A28" s="63"/>
      <c r="B28" s="68"/>
      <c r="C28" s="67"/>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978</v>
      </c>
      <c r="D39" s="59" t="s">
        <v>56</v>
      </c>
    </row>
    <row r="40" spans="1:5" x14ac:dyDescent="0.25">
      <c r="A40" s="62">
        <f>SUM(A9:A38)</f>
        <v>11</v>
      </c>
      <c r="B40" s="59" t="s">
        <v>57</v>
      </c>
    </row>
    <row r="41" spans="1:5" x14ac:dyDescent="0.25">
      <c r="B41" s="62">
        <f>C39/A40</f>
        <v>88.909090909090907</v>
      </c>
      <c r="C41" s="59" t="s">
        <v>58</v>
      </c>
    </row>
    <row r="42" spans="1:5" x14ac:dyDescent="0.25">
      <c r="D42" s="63">
        <v>100</v>
      </c>
      <c r="E42" s="59" t="s">
        <v>59</v>
      </c>
    </row>
    <row r="43" spans="1:5" x14ac:dyDescent="0.25">
      <c r="D43" s="65">
        <f>B41/D42</f>
        <v>0.88909090909090904</v>
      </c>
      <c r="E43" s="59" t="s">
        <v>60</v>
      </c>
    </row>
    <row r="45" spans="1:5" ht="24" customHeight="1" x14ac:dyDescent="0.25"/>
    <row r="46" spans="1:5" ht="15.75" x14ac:dyDescent="0.25">
      <c r="A46" s="120" t="s">
        <v>235</v>
      </c>
      <c r="B46" s="57"/>
      <c r="C46" s="57"/>
    </row>
    <row r="47" spans="1:5" ht="15.75" x14ac:dyDescent="0.25">
      <c r="A47" s="121"/>
      <c r="B47" s="57"/>
      <c r="C47" s="57"/>
    </row>
    <row r="48" spans="1:5" ht="15.75" x14ac:dyDescent="0.25">
      <c r="A48" s="122"/>
      <c r="B48" s="57"/>
      <c r="C48" s="57"/>
    </row>
    <row r="49" spans="1:10" ht="97.5" customHeight="1" x14ac:dyDescent="0.25">
      <c r="A49" s="456"/>
      <c r="B49" s="456"/>
      <c r="C49" s="456"/>
      <c r="D49" s="456"/>
      <c r="E49" s="456"/>
      <c r="F49" s="456"/>
      <c r="G49" s="456"/>
      <c r="H49" s="456"/>
      <c r="I49" s="456"/>
      <c r="J49" s="456"/>
    </row>
    <row r="50" spans="1:10" ht="15.75" x14ac:dyDescent="0.25">
      <c r="A50" s="121"/>
      <c r="B50" s="57"/>
      <c r="C50" s="57"/>
    </row>
    <row r="51" spans="1:10" ht="32.25" customHeight="1" x14ac:dyDescent="0.25">
      <c r="A51" s="457"/>
      <c r="B51" s="457"/>
      <c r="C51" s="457"/>
      <c r="D51" s="457"/>
      <c r="E51" s="457"/>
      <c r="F51" s="457"/>
      <c r="G51" s="457"/>
      <c r="H51" s="457"/>
      <c r="I51" s="457"/>
      <c r="J51" s="457"/>
    </row>
    <row r="52" spans="1:10" ht="15.75" x14ac:dyDescent="0.25">
      <c r="A52" s="121"/>
      <c r="B52" s="57"/>
      <c r="C52" s="57"/>
    </row>
    <row r="53" spans="1:10" ht="32.25" customHeight="1" x14ac:dyDescent="0.25">
      <c r="A53" s="457"/>
      <c r="B53" s="457"/>
      <c r="C53" s="457"/>
      <c r="D53" s="457"/>
      <c r="E53" s="457"/>
      <c r="F53" s="457"/>
      <c r="G53" s="457"/>
      <c r="H53" s="457"/>
      <c r="I53" s="457"/>
      <c r="J53" s="457"/>
    </row>
    <row r="54" spans="1:10" ht="15.75" x14ac:dyDescent="0.25">
      <c r="A54" s="121"/>
      <c r="B54" s="57"/>
      <c r="C54" s="57"/>
    </row>
    <row r="55" spans="1:10" ht="15.75" x14ac:dyDescent="0.25">
      <c r="A55" s="121"/>
      <c r="B55" s="57"/>
      <c r="C55" s="57"/>
    </row>
    <row r="56" spans="1:10" ht="15.75" x14ac:dyDescent="0.25">
      <c r="A56" s="124"/>
      <c r="B56" s="57"/>
      <c r="C56" s="57"/>
      <c r="H56" s="121"/>
      <c r="I56" s="136"/>
    </row>
    <row r="57" spans="1:10" ht="15.75" x14ac:dyDescent="0.25">
      <c r="A57" s="124"/>
      <c r="B57" s="57"/>
      <c r="C57" s="57"/>
      <c r="H57" s="121"/>
      <c r="I57" s="136"/>
    </row>
    <row r="58" spans="1:10" ht="15.75" x14ac:dyDescent="0.25">
      <c r="A58" s="124"/>
      <c r="B58" s="57"/>
      <c r="C58" s="57"/>
      <c r="H58" s="121"/>
      <c r="I58" s="136"/>
    </row>
    <row r="59" spans="1:10" ht="15.75" x14ac:dyDescent="0.25">
      <c r="A59" s="124"/>
      <c r="B59" s="57"/>
      <c r="C59" s="57"/>
      <c r="H59" s="121"/>
      <c r="I59" s="136"/>
    </row>
    <row r="84" spans="1:11" ht="21" x14ac:dyDescent="0.35">
      <c r="A84" s="69"/>
      <c r="B84" s="70"/>
      <c r="C84" s="70"/>
      <c r="D84" s="71"/>
      <c r="E84" s="71"/>
      <c r="F84" s="71"/>
      <c r="G84" s="71"/>
      <c r="H84" s="71"/>
      <c r="I84" s="71"/>
      <c r="J84" s="71"/>
      <c r="K84" s="71"/>
    </row>
    <row r="85" spans="1:11" x14ac:dyDescent="0.25">
      <c r="A85" s="70"/>
      <c r="B85" s="39"/>
      <c r="C85" s="70"/>
      <c r="D85" s="71"/>
      <c r="E85" s="71"/>
      <c r="F85" s="71"/>
      <c r="G85" s="71"/>
      <c r="H85" s="71"/>
      <c r="I85" s="71"/>
      <c r="J85" s="71"/>
      <c r="K85" s="71"/>
    </row>
    <row r="86" spans="1:11" x14ac:dyDescent="0.25">
      <c r="A86" s="70"/>
      <c r="B86" s="70"/>
      <c r="C86" s="70"/>
      <c r="D86" s="71"/>
      <c r="E86" s="71"/>
      <c r="F86" s="71"/>
      <c r="G86" s="71"/>
      <c r="H86" s="71"/>
      <c r="I86" s="71"/>
      <c r="J86" s="71"/>
      <c r="K86" s="71"/>
    </row>
    <row r="87" spans="1:11" x14ac:dyDescent="0.25">
      <c r="A87" s="70"/>
      <c r="B87" s="70"/>
      <c r="C87" s="70"/>
      <c r="D87" s="71"/>
      <c r="E87" s="71"/>
      <c r="F87" s="71"/>
      <c r="G87" s="71"/>
      <c r="H87" s="71"/>
      <c r="I87" s="71"/>
      <c r="J87" s="71"/>
      <c r="K87" s="71"/>
    </row>
    <row r="88" spans="1:11" x14ac:dyDescent="0.25">
      <c r="A88" s="70"/>
      <c r="B88" s="70"/>
      <c r="C88" s="70"/>
      <c r="D88" s="71"/>
      <c r="E88" s="71"/>
      <c r="F88" s="71"/>
      <c r="G88" s="71"/>
      <c r="H88" s="71"/>
      <c r="I88" s="71"/>
      <c r="J88" s="71"/>
      <c r="K88" s="71"/>
    </row>
    <row r="89" spans="1:11" x14ac:dyDescent="0.25">
      <c r="A89" s="70"/>
      <c r="B89" s="70"/>
      <c r="C89" s="70"/>
      <c r="D89" s="71"/>
      <c r="E89" s="71"/>
      <c r="F89" s="71"/>
      <c r="G89" s="71"/>
      <c r="H89" s="71"/>
      <c r="I89" s="71"/>
      <c r="J89" s="71"/>
      <c r="K89" s="71"/>
    </row>
    <row r="90" spans="1:11" x14ac:dyDescent="0.25">
      <c r="A90" s="70"/>
      <c r="B90" s="70"/>
      <c r="C90" s="70"/>
      <c r="D90" s="71"/>
      <c r="E90" s="71"/>
      <c r="F90" s="71"/>
      <c r="G90" s="71"/>
      <c r="H90" s="71"/>
      <c r="I90" s="71"/>
      <c r="J90" s="71"/>
      <c r="K90" s="71"/>
    </row>
    <row r="91" spans="1:11" x14ac:dyDescent="0.25">
      <c r="A91" s="70"/>
      <c r="B91" s="70"/>
      <c r="C91" s="70"/>
      <c r="D91" s="71"/>
      <c r="E91" s="71"/>
      <c r="F91" s="71"/>
      <c r="G91" s="71"/>
      <c r="H91" s="71"/>
      <c r="I91" s="71"/>
      <c r="J91" s="71"/>
      <c r="K91" s="71"/>
    </row>
    <row r="92" spans="1:11" x14ac:dyDescent="0.25">
      <c r="A92" s="70"/>
      <c r="B92" s="70"/>
      <c r="C92" s="70"/>
      <c r="D92" s="71"/>
      <c r="E92" s="71"/>
      <c r="F92" s="71"/>
      <c r="G92" s="71"/>
      <c r="H92" s="71"/>
      <c r="I92" s="71"/>
      <c r="J92" s="71"/>
      <c r="K92" s="71"/>
    </row>
    <row r="93" spans="1:11" x14ac:dyDescent="0.25">
      <c r="A93" s="70"/>
      <c r="B93" s="70"/>
      <c r="C93" s="70"/>
      <c r="D93" s="71"/>
      <c r="E93" s="71"/>
      <c r="F93" s="71"/>
      <c r="G93" s="71"/>
      <c r="H93" s="71"/>
      <c r="I93" s="71"/>
      <c r="J93" s="71"/>
      <c r="K93" s="71"/>
    </row>
    <row r="94" spans="1:11" x14ac:dyDescent="0.25">
      <c r="A94" s="70"/>
      <c r="B94" s="70"/>
      <c r="C94" s="70"/>
      <c r="D94" s="71"/>
      <c r="E94" s="71"/>
      <c r="F94" s="71"/>
      <c r="G94" s="71"/>
      <c r="H94" s="71"/>
      <c r="I94" s="71"/>
      <c r="J94" s="71"/>
      <c r="K94" s="71"/>
    </row>
    <row r="95" spans="1:11" x14ac:dyDescent="0.25">
      <c r="A95" s="70"/>
      <c r="B95" s="70"/>
      <c r="C95" s="70"/>
      <c r="D95" s="71"/>
      <c r="E95" s="71"/>
      <c r="F95" s="71"/>
      <c r="G95" s="71"/>
      <c r="H95" s="71"/>
      <c r="I95" s="71"/>
      <c r="J95" s="71"/>
      <c r="K95" s="71"/>
    </row>
    <row r="96" spans="1:11" x14ac:dyDescent="0.25">
      <c r="A96" s="70"/>
      <c r="B96" s="70"/>
      <c r="C96" s="70"/>
      <c r="D96" s="71"/>
      <c r="E96" s="71"/>
      <c r="F96" s="71"/>
      <c r="G96" s="71"/>
      <c r="H96" s="71"/>
      <c r="I96" s="71"/>
      <c r="J96" s="71"/>
      <c r="K96" s="71"/>
    </row>
    <row r="97" spans="1:11" x14ac:dyDescent="0.25">
      <c r="A97" s="70"/>
      <c r="B97" s="70"/>
      <c r="C97" s="70"/>
      <c r="D97" s="71"/>
      <c r="E97" s="71"/>
      <c r="F97" s="71"/>
      <c r="G97" s="71"/>
      <c r="H97" s="71"/>
      <c r="I97" s="71"/>
      <c r="J97" s="71"/>
      <c r="K97" s="71"/>
    </row>
    <row r="98" spans="1:11" x14ac:dyDescent="0.25">
      <c r="A98" s="70"/>
      <c r="B98" s="70"/>
      <c r="C98" s="70"/>
      <c r="D98" s="71"/>
      <c r="E98" s="71"/>
      <c r="F98" s="71"/>
      <c r="G98" s="71"/>
      <c r="H98" s="71"/>
      <c r="I98" s="71"/>
      <c r="J98" s="71"/>
      <c r="K98" s="71"/>
    </row>
    <row r="99" spans="1:11" x14ac:dyDescent="0.25">
      <c r="A99" s="70"/>
      <c r="B99" s="70"/>
      <c r="C99" s="70"/>
      <c r="D99" s="71"/>
      <c r="E99" s="71"/>
      <c r="F99" s="71"/>
      <c r="G99" s="71"/>
      <c r="H99" s="71"/>
      <c r="I99" s="71"/>
      <c r="J99" s="71"/>
      <c r="K99" s="71"/>
    </row>
    <row r="100" spans="1:11" x14ac:dyDescent="0.25">
      <c r="A100" s="70"/>
      <c r="B100" s="70"/>
      <c r="C100" s="70"/>
      <c r="D100" s="71"/>
      <c r="E100" s="71"/>
      <c r="F100" s="71"/>
      <c r="G100" s="71"/>
      <c r="H100" s="71"/>
      <c r="I100" s="71"/>
      <c r="J100" s="71"/>
      <c r="K100" s="71"/>
    </row>
    <row r="101" spans="1:11" x14ac:dyDescent="0.25">
      <c r="A101" s="70"/>
      <c r="B101" s="70"/>
      <c r="C101" s="70"/>
      <c r="D101" s="71"/>
      <c r="E101" s="71"/>
      <c r="F101" s="71"/>
      <c r="G101" s="71"/>
      <c r="H101" s="71"/>
      <c r="I101" s="71"/>
      <c r="J101" s="71"/>
      <c r="K101" s="71"/>
    </row>
    <row r="102" spans="1:11" x14ac:dyDescent="0.25">
      <c r="A102" s="70"/>
      <c r="B102" s="70"/>
      <c r="C102" s="70"/>
      <c r="D102" s="71"/>
      <c r="E102" s="71"/>
      <c r="F102" s="71"/>
      <c r="G102" s="71"/>
      <c r="H102" s="71"/>
      <c r="I102" s="71"/>
      <c r="J102" s="71"/>
      <c r="K102" s="71"/>
    </row>
    <row r="103" spans="1:11" x14ac:dyDescent="0.25">
      <c r="A103" s="70"/>
      <c r="B103" s="70"/>
      <c r="C103" s="70"/>
      <c r="D103" s="71"/>
      <c r="E103" s="71"/>
      <c r="F103" s="71"/>
      <c r="G103" s="71"/>
      <c r="H103" s="71"/>
      <c r="I103" s="71"/>
      <c r="J103" s="71"/>
      <c r="K103" s="71"/>
    </row>
  </sheetData>
  <mergeCells count="3">
    <mergeCell ref="A49:J49"/>
    <mergeCell ref="A51:J51"/>
    <mergeCell ref="A53:J5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65"/>
  <sheetViews>
    <sheetView topLeftCell="A37" workbookViewId="0">
      <selection activeCell="K25" sqref="K25"/>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71</v>
      </c>
    </row>
    <row r="2" spans="1:10" x14ac:dyDescent="0.25">
      <c r="B2" s="63">
        <v>2.2999999999999998</v>
      </c>
      <c r="C2" s="59" t="s">
        <v>34</v>
      </c>
      <c r="E2" s="57" t="s">
        <v>289</v>
      </c>
    </row>
    <row r="3" spans="1:10" x14ac:dyDescent="0.25">
      <c r="B3" s="63" t="s">
        <v>87</v>
      </c>
      <c r="C3" s="59" t="s">
        <v>36</v>
      </c>
    </row>
    <row r="4" spans="1:10" x14ac:dyDescent="0.25">
      <c r="B4" s="36" t="s">
        <v>37</v>
      </c>
      <c r="D4" s="37" t="s">
        <v>88</v>
      </c>
      <c r="E4" s="64"/>
      <c r="F4" s="64"/>
      <c r="G4" s="64"/>
      <c r="H4" s="64"/>
      <c r="I4" s="64"/>
      <c r="J4" s="64"/>
    </row>
    <row r="5" spans="1:10" x14ac:dyDescent="0.25">
      <c r="B5" s="39"/>
    </row>
    <row r="6" spans="1:10" x14ac:dyDescent="0.25">
      <c r="F6" s="37" t="s">
        <v>39</v>
      </c>
      <c r="G6" s="37"/>
      <c r="H6" s="37" t="s">
        <v>89</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66">
        <v>268</v>
      </c>
      <c r="E9" s="59" t="s">
        <v>42</v>
      </c>
      <c r="F9" s="59"/>
    </row>
    <row r="10" spans="1:10" x14ac:dyDescent="0.25">
      <c r="A10" s="63">
        <v>1</v>
      </c>
      <c r="B10" s="63">
        <v>2</v>
      </c>
      <c r="C10" s="66">
        <v>295</v>
      </c>
      <c r="E10" s="59" t="s">
        <v>43</v>
      </c>
      <c r="F10" s="59"/>
    </row>
    <row r="11" spans="1:10" x14ac:dyDescent="0.25">
      <c r="A11" s="63">
        <v>1</v>
      </c>
      <c r="B11" s="63">
        <v>3</v>
      </c>
      <c r="C11" s="66">
        <v>251</v>
      </c>
      <c r="E11" s="59" t="s">
        <v>44</v>
      </c>
      <c r="F11" s="59"/>
    </row>
    <row r="12" spans="1:10" x14ac:dyDescent="0.25">
      <c r="A12" s="63">
        <v>1</v>
      </c>
      <c r="B12" s="63">
        <v>4</v>
      </c>
      <c r="C12" s="66">
        <v>251</v>
      </c>
      <c r="E12" s="59"/>
      <c r="F12" s="59"/>
    </row>
    <row r="13" spans="1:10" x14ac:dyDescent="0.25">
      <c r="A13" s="63">
        <v>1</v>
      </c>
      <c r="B13" s="63">
        <v>5</v>
      </c>
      <c r="C13" s="66">
        <v>244</v>
      </c>
      <c r="E13" s="59" t="s">
        <v>45</v>
      </c>
      <c r="F13" s="59"/>
    </row>
    <row r="14" spans="1:10" x14ac:dyDescent="0.25">
      <c r="A14" s="63">
        <v>1</v>
      </c>
      <c r="B14" s="63">
        <v>6</v>
      </c>
      <c r="C14" s="66">
        <v>290</v>
      </c>
      <c r="E14" s="59" t="s">
        <v>46</v>
      </c>
      <c r="F14" s="59"/>
    </row>
    <row r="15" spans="1:10" x14ac:dyDescent="0.25">
      <c r="A15" s="63">
        <v>1</v>
      </c>
      <c r="B15" s="63">
        <v>7</v>
      </c>
      <c r="C15" s="66">
        <v>268</v>
      </c>
      <c r="E15" s="59" t="s">
        <v>47</v>
      </c>
      <c r="F15" s="59"/>
    </row>
    <row r="16" spans="1:10" x14ac:dyDescent="0.25">
      <c r="A16" s="63">
        <v>1</v>
      </c>
      <c r="B16" s="63">
        <v>8</v>
      </c>
      <c r="C16" s="66">
        <v>244</v>
      </c>
      <c r="E16" s="59" t="s">
        <v>48</v>
      </c>
      <c r="F16" s="59"/>
    </row>
    <row r="17" spans="1:6" x14ac:dyDescent="0.25">
      <c r="A17" s="63">
        <v>1</v>
      </c>
      <c r="B17" s="63">
        <v>9</v>
      </c>
      <c r="C17" s="66">
        <v>278</v>
      </c>
      <c r="E17" s="59" t="s">
        <v>49</v>
      </c>
      <c r="F17" s="59"/>
    </row>
    <row r="18" spans="1:6" x14ac:dyDescent="0.25">
      <c r="A18" s="63">
        <v>1</v>
      </c>
      <c r="B18" s="63">
        <v>10</v>
      </c>
      <c r="C18" s="66">
        <v>278</v>
      </c>
      <c r="E18" s="59" t="s">
        <v>50</v>
      </c>
      <c r="F18" s="59"/>
    </row>
    <row r="19" spans="1:6" x14ac:dyDescent="0.25">
      <c r="A19" s="63">
        <v>1</v>
      </c>
      <c r="B19" s="63">
        <v>11</v>
      </c>
      <c r="C19" s="66">
        <v>251</v>
      </c>
      <c r="E19" s="59" t="s">
        <v>51</v>
      </c>
      <c r="F19" s="59"/>
    </row>
    <row r="20" spans="1:6" x14ac:dyDescent="0.25">
      <c r="A20" s="63"/>
      <c r="B20" s="63"/>
      <c r="C20" s="63"/>
      <c r="E20" s="59" t="s">
        <v>52</v>
      </c>
    </row>
    <row r="21" spans="1:6" x14ac:dyDescent="0.25">
      <c r="A21" s="63"/>
      <c r="B21" s="63"/>
      <c r="C21" s="63"/>
      <c r="E21" s="59" t="s">
        <v>53</v>
      </c>
    </row>
    <row r="22" spans="1:6" x14ac:dyDescent="0.25">
      <c r="A22" s="63"/>
      <c r="B22" s="63"/>
      <c r="C22" s="63"/>
    </row>
    <row r="23" spans="1:6" x14ac:dyDescent="0.25">
      <c r="A23" s="63"/>
      <c r="B23" s="63"/>
      <c r="C23" s="63"/>
      <c r="E23" s="59" t="s">
        <v>54</v>
      </c>
    </row>
    <row r="24" spans="1:6" x14ac:dyDescent="0.25">
      <c r="A24" s="63"/>
      <c r="B24" s="63"/>
      <c r="C24" s="63"/>
      <c r="E24" s="59" t="s">
        <v>422</v>
      </c>
    </row>
    <row r="25" spans="1:6" x14ac:dyDescent="0.25">
      <c r="A25" s="63"/>
      <c r="B25" s="63"/>
      <c r="C25" s="63"/>
    </row>
    <row r="26" spans="1:6" x14ac:dyDescent="0.25">
      <c r="A26" s="63"/>
      <c r="B26" s="63"/>
      <c r="C26" s="63"/>
    </row>
    <row r="27" spans="1:6" x14ac:dyDescent="0.25">
      <c r="A27" s="63"/>
      <c r="B27" s="63"/>
      <c r="C27" s="63"/>
      <c r="E27" s="59"/>
    </row>
    <row r="28" spans="1:6" x14ac:dyDescent="0.25">
      <c r="A28" s="63"/>
      <c r="B28" s="63"/>
      <c r="C28" s="63"/>
      <c r="E28" s="59"/>
    </row>
    <row r="29" spans="1:6" x14ac:dyDescent="0.25">
      <c r="A29" s="63"/>
      <c r="B29" s="63"/>
      <c r="C29" s="30"/>
      <c r="E29" s="59"/>
    </row>
    <row r="30" spans="1:6" x14ac:dyDescent="0.25">
      <c r="A30" s="63"/>
      <c r="B30" s="63"/>
      <c r="C30" s="30"/>
      <c r="E30" s="59"/>
    </row>
    <row r="31" spans="1:6" x14ac:dyDescent="0.25">
      <c r="A31" s="63"/>
      <c r="B31" s="63"/>
      <c r="C31" s="30"/>
      <c r="E31" s="59"/>
    </row>
    <row r="32" spans="1:6" x14ac:dyDescent="0.25">
      <c r="A32" s="63"/>
      <c r="B32" s="63"/>
      <c r="C32" s="67"/>
    </row>
    <row r="33" spans="1:11" x14ac:dyDescent="0.25">
      <c r="A33" s="63"/>
      <c r="B33" s="63"/>
      <c r="C33" s="67"/>
    </row>
    <row r="34" spans="1:11" x14ac:dyDescent="0.25">
      <c r="A34" s="63"/>
      <c r="B34" s="63"/>
      <c r="C34" s="67"/>
      <c r="E34" s="188"/>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C39" s="62">
        <f>SUM(C9:C38)</f>
        <v>2918</v>
      </c>
      <c r="D39" s="59" t="s">
        <v>56</v>
      </c>
    </row>
    <row r="40" spans="1:11" x14ac:dyDescent="0.25">
      <c r="A40" s="62">
        <f>SUM(A9:A39)</f>
        <v>11</v>
      </c>
      <c r="B40" s="59" t="s">
        <v>57</v>
      </c>
    </row>
    <row r="41" spans="1:11" x14ac:dyDescent="0.25">
      <c r="B41" s="62">
        <f>C39/A40</f>
        <v>265.27272727272725</v>
      </c>
      <c r="C41" s="59" t="s">
        <v>58</v>
      </c>
    </row>
    <row r="42" spans="1:11" x14ac:dyDescent="0.25">
      <c r="D42" s="63">
        <v>300</v>
      </c>
      <c r="E42" s="59" t="s">
        <v>59</v>
      </c>
    </row>
    <row r="43" spans="1:11" x14ac:dyDescent="0.25">
      <c r="D43" s="65">
        <f>B41/D42</f>
        <v>0.88424242424242416</v>
      </c>
      <c r="E43" s="59" t="s">
        <v>60</v>
      </c>
    </row>
    <row r="45" spans="1:11" ht="24" customHeight="1" x14ac:dyDescent="0.25"/>
    <row r="46" spans="1:11" ht="15.75" x14ac:dyDescent="0.25">
      <c r="A46" s="121" t="s">
        <v>289</v>
      </c>
      <c r="B46" s="70"/>
      <c r="C46" s="70"/>
      <c r="D46" s="71"/>
      <c r="E46" s="71"/>
      <c r="F46" s="71"/>
      <c r="G46" s="71"/>
      <c r="H46" s="71"/>
      <c r="I46" s="71"/>
      <c r="J46" s="71"/>
      <c r="K46" s="71"/>
    </row>
    <row r="47" spans="1:11" ht="15.75" x14ac:dyDescent="0.25">
      <c r="A47" s="121"/>
      <c r="B47" s="39"/>
      <c r="C47" s="70"/>
      <c r="D47" s="71"/>
      <c r="E47" s="71"/>
      <c r="F47" s="71"/>
      <c r="G47" s="71"/>
      <c r="H47" s="71"/>
      <c r="I47" s="71"/>
      <c r="J47" s="71"/>
      <c r="K47" s="71"/>
    </row>
    <row r="48" spans="1:11" ht="87.75" customHeight="1" x14ac:dyDescent="0.25">
      <c r="A48" s="457" t="s">
        <v>290</v>
      </c>
      <c r="B48" s="457"/>
      <c r="C48" s="457"/>
      <c r="D48" s="457"/>
      <c r="E48" s="457"/>
      <c r="F48" s="457"/>
      <c r="G48" s="457"/>
      <c r="H48" s="457"/>
      <c r="I48" s="457"/>
      <c r="J48" s="457"/>
      <c r="K48" s="71"/>
    </row>
    <row r="49" spans="1:11" ht="15.75" x14ac:dyDescent="0.25">
      <c r="A49" s="121"/>
      <c r="B49" s="70"/>
      <c r="C49" s="70"/>
      <c r="D49" s="71"/>
      <c r="E49" s="71"/>
      <c r="F49" s="71"/>
      <c r="G49" s="71"/>
      <c r="H49" s="71"/>
      <c r="I49" s="71"/>
      <c r="J49" s="71"/>
      <c r="K49" s="71"/>
    </row>
    <row r="50" spans="1:11" ht="15.75" x14ac:dyDescent="0.25">
      <c r="A50" s="121" t="s">
        <v>291</v>
      </c>
      <c r="B50" s="70"/>
      <c r="C50" s="70"/>
      <c r="D50" s="71"/>
      <c r="E50" s="71"/>
      <c r="F50" s="71"/>
      <c r="G50" s="71"/>
      <c r="H50" s="71"/>
      <c r="I50" s="71"/>
      <c r="J50" s="71"/>
      <c r="K50" s="71"/>
    </row>
    <row r="51" spans="1:11" x14ac:dyDescent="0.25">
      <c r="A51" s="70"/>
      <c r="B51" s="70"/>
      <c r="C51" s="70"/>
      <c r="D51" s="71"/>
      <c r="E51" s="71"/>
      <c r="F51" s="71"/>
      <c r="G51" s="71"/>
      <c r="H51" s="71"/>
      <c r="I51" s="71"/>
      <c r="J51" s="71"/>
      <c r="K51" s="71"/>
    </row>
    <row r="52" spans="1:11" x14ac:dyDescent="0.25">
      <c r="A52" s="70"/>
      <c r="B52" s="70"/>
      <c r="C52" s="70"/>
      <c r="D52" s="71"/>
      <c r="E52" s="71"/>
      <c r="F52" s="71"/>
      <c r="G52" s="71"/>
      <c r="H52" s="71"/>
      <c r="I52" s="71"/>
      <c r="J52" s="71"/>
      <c r="K52" s="71"/>
    </row>
    <row r="53" spans="1:11" x14ac:dyDescent="0.25">
      <c r="A53" s="70"/>
      <c r="B53" s="70"/>
      <c r="C53" s="70"/>
      <c r="D53" s="71"/>
      <c r="E53" s="71"/>
      <c r="F53" s="71"/>
      <c r="G53" s="71"/>
      <c r="H53" s="71"/>
      <c r="I53" s="71"/>
      <c r="J53" s="71"/>
      <c r="K53" s="71"/>
    </row>
    <row r="54" spans="1:11" x14ac:dyDescent="0.25">
      <c r="A54" s="70"/>
      <c r="B54" s="70"/>
      <c r="C54" s="70"/>
      <c r="D54" s="71"/>
      <c r="E54" s="71"/>
      <c r="F54" s="71"/>
      <c r="G54" s="71"/>
      <c r="H54" s="71"/>
      <c r="I54" s="71"/>
      <c r="J54" s="71"/>
      <c r="K54" s="71"/>
    </row>
    <row r="55" spans="1:11" x14ac:dyDescent="0.25">
      <c r="A55" s="70"/>
      <c r="B55" s="70"/>
      <c r="C55" s="70"/>
      <c r="D55" s="71"/>
      <c r="E55" s="71"/>
      <c r="F55" s="71"/>
      <c r="G55" s="71"/>
      <c r="H55" s="71"/>
      <c r="I55" s="71"/>
      <c r="J55" s="71"/>
      <c r="K55" s="71"/>
    </row>
    <row r="56" spans="1:11" x14ac:dyDescent="0.25">
      <c r="A56" s="70"/>
      <c r="B56" s="70"/>
      <c r="C56" s="70"/>
      <c r="D56" s="71"/>
      <c r="E56" s="71"/>
      <c r="F56" s="71"/>
      <c r="G56" s="71"/>
      <c r="H56" s="71"/>
      <c r="I56" s="71"/>
      <c r="J56" s="71"/>
      <c r="K56" s="71"/>
    </row>
    <row r="57" spans="1:11" x14ac:dyDescent="0.25">
      <c r="A57" s="70"/>
      <c r="B57" s="70"/>
      <c r="C57" s="70"/>
      <c r="D57" s="71"/>
      <c r="E57" s="71"/>
      <c r="F57" s="71"/>
      <c r="G57" s="71"/>
      <c r="H57" s="71"/>
      <c r="I57" s="71"/>
      <c r="J57" s="71"/>
      <c r="K57" s="71"/>
    </row>
    <row r="58" spans="1:11" x14ac:dyDescent="0.25">
      <c r="A58" s="70"/>
      <c r="B58" s="70"/>
      <c r="C58" s="70"/>
      <c r="D58" s="71"/>
      <c r="E58" s="71"/>
      <c r="F58" s="71"/>
      <c r="G58" s="71"/>
      <c r="H58" s="71"/>
      <c r="I58" s="71"/>
      <c r="J58" s="71"/>
      <c r="K58" s="71"/>
    </row>
    <row r="59" spans="1:11" x14ac:dyDescent="0.25">
      <c r="A59" s="70"/>
      <c r="B59" s="70"/>
      <c r="C59" s="70"/>
      <c r="D59" s="71"/>
      <c r="E59" s="71"/>
      <c r="F59" s="71"/>
      <c r="G59" s="71"/>
      <c r="H59" s="71"/>
      <c r="I59" s="71"/>
      <c r="J59" s="71"/>
      <c r="K59" s="71"/>
    </row>
    <row r="60" spans="1:11" x14ac:dyDescent="0.25">
      <c r="A60" s="70"/>
      <c r="B60" s="70"/>
      <c r="C60" s="70"/>
      <c r="D60" s="71"/>
      <c r="E60" s="71"/>
      <c r="F60" s="71"/>
      <c r="G60" s="71"/>
      <c r="H60" s="71"/>
      <c r="I60" s="71"/>
      <c r="J60" s="71"/>
      <c r="K60" s="71"/>
    </row>
    <row r="61" spans="1:11" x14ac:dyDescent="0.25">
      <c r="A61" s="70"/>
      <c r="B61" s="70"/>
      <c r="C61" s="70"/>
      <c r="D61" s="71"/>
      <c r="E61" s="71"/>
      <c r="F61" s="71"/>
      <c r="G61" s="71"/>
      <c r="H61" s="71"/>
      <c r="I61" s="71"/>
      <c r="J61" s="71"/>
      <c r="K61" s="71"/>
    </row>
    <row r="62" spans="1:11" x14ac:dyDescent="0.25">
      <c r="A62" s="70"/>
      <c r="B62" s="70"/>
      <c r="C62" s="70"/>
      <c r="D62" s="71"/>
      <c r="E62" s="71"/>
      <c r="F62" s="71"/>
      <c r="G62" s="71"/>
      <c r="H62" s="71"/>
      <c r="I62" s="71"/>
      <c r="J62" s="71"/>
      <c r="K62" s="71"/>
    </row>
    <row r="63" spans="1:11" x14ac:dyDescent="0.25">
      <c r="A63" s="70"/>
      <c r="B63" s="70"/>
      <c r="C63" s="70"/>
      <c r="D63" s="71"/>
      <c r="E63" s="71"/>
      <c r="F63" s="71"/>
      <c r="G63" s="71"/>
      <c r="H63" s="71"/>
      <c r="I63" s="71"/>
      <c r="J63" s="71"/>
      <c r="K63" s="71"/>
    </row>
    <row r="64" spans="1:11" x14ac:dyDescent="0.25">
      <c r="A64" s="70"/>
      <c r="B64" s="70"/>
      <c r="C64" s="70"/>
      <c r="D64" s="71"/>
      <c r="E64" s="71"/>
      <c r="F64" s="71"/>
      <c r="G64" s="71"/>
      <c r="H64" s="71"/>
      <c r="I64" s="71"/>
      <c r="J64" s="71"/>
      <c r="K64" s="71"/>
    </row>
    <row r="65" spans="1:11" x14ac:dyDescent="0.25">
      <c r="A65" s="70"/>
      <c r="B65" s="70"/>
      <c r="C65" s="70"/>
      <c r="D65" s="71"/>
      <c r="E65" s="71"/>
      <c r="F65" s="71"/>
      <c r="G65" s="71"/>
      <c r="H65" s="71"/>
      <c r="I65" s="71"/>
      <c r="J65" s="71"/>
      <c r="K65" s="71"/>
    </row>
  </sheetData>
  <mergeCells count="1">
    <mergeCell ref="A48:J48"/>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9"/>
  <sheetViews>
    <sheetView topLeftCell="A43" workbookViewId="0">
      <selection activeCell="D43" sqref="D43"/>
    </sheetView>
  </sheetViews>
  <sheetFormatPr defaultColWidth="9.140625" defaultRowHeight="18.75" x14ac:dyDescent="0.3"/>
  <cols>
    <col min="1" max="2" width="9.140625" style="57"/>
    <col min="3" max="3" width="10" style="57" customWidth="1"/>
    <col min="4" max="4" width="12.140625" style="57" customWidth="1"/>
    <col min="5" max="6" width="9.140625" style="57"/>
    <col min="7" max="9" width="9.140625" style="1"/>
    <col min="10" max="10" width="13.28515625" style="29" customWidth="1"/>
    <col min="11" max="15" width="9.140625" style="1"/>
    <col min="16" max="16" width="11.5703125" style="1" customWidth="1"/>
    <col min="17"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2.4</v>
      </c>
      <c r="C2" s="59" t="s">
        <v>34</v>
      </c>
      <c r="D2" s="254" t="s">
        <v>513</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500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64">
        <v>266</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64">
        <v>278</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64">
        <v>249</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264">
        <v>265</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264">
        <v>278</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264">
        <v>277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264">
        <v>283</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64">
        <v>281</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64">
        <v>274</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64">
        <v>256</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264">
        <v>281</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264">
        <v>273</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264">
        <v>280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260"/>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56"/>
      <c r="E24" s="59" t="s">
        <v>55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56"/>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56"/>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56"/>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257" t="s">
        <v>494</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56"/>
      <c r="E29" s="258" t="s">
        <v>495</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56"/>
      <c r="E30" s="258" t="s">
        <v>496</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56"/>
      <c r="E31" s="258" t="s">
        <v>498</v>
      </c>
      <c r="F31" s="257"/>
      <c r="G31" s="257"/>
      <c r="H31" s="257"/>
      <c r="I31" s="57"/>
      <c r="J31" s="57"/>
      <c r="K31" s="57"/>
      <c r="L31" s="57"/>
      <c r="M31" s="57"/>
      <c r="N31" s="57"/>
      <c r="O31" s="57"/>
      <c r="P31" s="57"/>
      <c r="Q31" s="57"/>
      <c r="R31" s="57"/>
      <c r="S31" s="57"/>
      <c r="T31" s="57"/>
      <c r="U31" s="57"/>
      <c r="V31" s="57"/>
      <c r="W31" s="57"/>
      <c r="X31" s="57"/>
      <c r="Y31" s="57"/>
      <c r="Z31" s="57"/>
      <c r="AB31" s="57"/>
      <c r="AC31" s="57"/>
    </row>
    <row r="32" spans="1:29" ht="15.75" x14ac:dyDescent="0.25">
      <c r="A32" s="63"/>
      <c r="B32" s="63"/>
      <c r="C32" s="56"/>
      <c r="E32" s="258" t="s">
        <v>497</v>
      </c>
      <c r="F32" s="257"/>
      <c r="G32" s="257"/>
      <c r="H32" s="2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34"/>
      <c r="E34" s="118" t="s">
        <v>512</v>
      </c>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3541</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272.38461538461536</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300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0.9079487179487179</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ht="24" customHeight="1" x14ac:dyDescent="0.25">
      <c r="A45" s="120" t="s">
        <v>140</v>
      </c>
      <c r="B45" s="59"/>
      <c r="C45" s="59"/>
      <c r="G45" s="57"/>
      <c r="H45" s="57"/>
      <c r="I45" s="57"/>
      <c r="J45" s="57"/>
      <c r="K45" s="57"/>
      <c r="L45" s="57"/>
      <c r="M45" s="57"/>
      <c r="N45" s="57"/>
      <c r="O45" s="57"/>
      <c r="P45" s="57"/>
      <c r="Q45" s="57"/>
      <c r="R45" s="57"/>
      <c r="S45" s="57"/>
      <c r="T45" s="57"/>
      <c r="U45" s="57"/>
      <c r="V45" s="57"/>
      <c r="W45" s="57"/>
      <c r="X45" s="57"/>
      <c r="Y45" s="57"/>
      <c r="Z45" s="57"/>
      <c r="AB45" s="57"/>
      <c r="AC45" s="57"/>
    </row>
    <row r="46" spans="1:29" x14ac:dyDescent="0.3">
      <c r="B46" s="1"/>
      <c r="E46" s="1"/>
      <c r="F46" s="1"/>
      <c r="J46" s="57"/>
      <c r="K46" s="57"/>
      <c r="L46" s="263"/>
      <c r="M46" s="199"/>
      <c r="N46" s="199"/>
      <c r="O46" s="199"/>
      <c r="P46" s="199"/>
      <c r="Q46" s="199"/>
      <c r="R46" s="199"/>
      <c r="S46" s="199"/>
      <c r="T46" s="199"/>
      <c r="U46" s="199"/>
      <c r="V46" s="199"/>
    </row>
    <row r="47" spans="1:29" x14ac:dyDescent="0.3">
      <c r="B47" s="1"/>
      <c r="E47" s="1"/>
      <c r="F47" s="1"/>
      <c r="J47" s="57"/>
      <c r="K47" s="57"/>
      <c r="L47" s="263"/>
      <c r="M47" s="199"/>
      <c r="N47" s="199"/>
      <c r="O47" s="199"/>
      <c r="P47" s="199"/>
      <c r="Q47" s="199"/>
      <c r="R47" s="199"/>
      <c r="S47" s="199"/>
      <c r="T47" s="199"/>
      <c r="U47" s="199"/>
      <c r="V47" s="199"/>
    </row>
    <row r="48" spans="1:29" x14ac:dyDescent="0.3">
      <c r="J48" s="57"/>
      <c r="K48" s="57"/>
      <c r="L48" s="71"/>
      <c r="M48" s="199"/>
      <c r="N48" s="71"/>
      <c r="O48" s="71"/>
      <c r="P48" s="199"/>
      <c r="Q48" s="199"/>
      <c r="R48" s="199"/>
      <c r="S48" s="199"/>
      <c r="T48" s="199"/>
      <c r="U48" s="199"/>
      <c r="V48" s="199"/>
    </row>
    <row r="49" spans="10:22" x14ac:dyDescent="0.3">
      <c r="J49" s="57"/>
      <c r="K49" s="57"/>
      <c r="L49" s="71"/>
      <c r="M49" s="199"/>
      <c r="N49" s="71"/>
      <c r="O49" s="71"/>
      <c r="P49" s="199"/>
      <c r="Q49" s="199"/>
      <c r="R49" s="199"/>
      <c r="S49" s="199"/>
      <c r="T49" s="199"/>
      <c r="U49" s="199"/>
      <c r="V49" s="199"/>
    </row>
    <row r="50" spans="10:22" x14ac:dyDescent="0.3">
      <c r="J50" s="57"/>
      <c r="K50" s="57"/>
      <c r="L50" s="71"/>
      <c r="M50" s="199"/>
      <c r="N50" s="71"/>
      <c r="O50" s="71"/>
      <c r="P50" s="199"/>
      <c r="Q50" s="199"/>
      <c r="R50" s="199"/>
      <c r="S50" s="199"/>
      <c r="T50" s="199"/>
      <c r="U50" s="199"/>
      <c r="V50" s="199"/>
    </row>
    <row r="51" spans="10:22" x14ac:dyDescent="0.3">
      <c r="J51" s="57"/>
      <c r="K51" s="57"/>
      <c r="L51" s="71"/>
      <c r="M51" s="199"/>
      <c r="N51" s="71"/>
      <c r="O51" s="71"/>
      <c r="P51" s="199"/>
      <c r="Q51" s="199"/>
      <c r="R51" s="199"/>
      <c r="S51" s="199"/>
      <c r="T51" s="199"/>
      <c r="U51" s="199"/>
      <c r="V51" s="199"/>
    </row>
    <row r="52" spans="10:22" x14ac:dyDescent="0.3">
      <c r="J52" s="57"/>
      <c r="K52" s="57"/>
      <c r="L52" s="71"/>
      <c r="M52" s="199"/>
      <c r="N52" s="71"/>
      <c r="O52" s="71"/>
      <c r="P52" s="199"/>
      <c r="Q52" s="199"/>
      <c r="R52" s="199"/>
      <c r="S52" s="199"/>
      <c r="T52" s="199"/>
      <c r="U52" s="199"/>
      <c r="V52" s="199"/>
    </row>
    <row r="53" spans="10:22" x14ac:dyDescent="0.3">
      <c r="J53" s="57"/>
      <c r="K53" s="57"/>
      <c r="L53" s="71"/>
      <c r="M53" s="199"/>
      <c r="N53" s="71"/>
      <c r="O53" s="71"/>
      <c r="P53" s="199"/>
      <c r="Q53" s="199"/>
      <c r="R53" s="199"/>
      <c r="S53" s="199"/>
      <c r="T53" s="199"/>
      <c r="U53" s="199"/>
      <c r="V53" s="199"/>
    </row>
    <row r="54" spans="10:22" x14ac:dyDescent="0.3">
      <c r="J54" s="57"/>
      <c r="K54" s="57"/>
      <c r="L54" s="71"/>
      <c r="M54" s="199"/>
      <c r="N54" s="71"/>
      <c r="O54" s="71"/>
      <c r="P54" s="199"/>
      <c r="Q54" s="199"/>
      <c r="R54" s="199"/>
      <c r="S54" s="199"/>
      <c r="T54" s="199"/>
      <c r="U54" s="199"/>
      <c r="V54" s="199"/>
    </row>
    <row r="55" spans="10:22" x14ac:dyDescent="0.3">
      <c r="J55" s="57"/>
      <c r="K55" s="57"/>
      <c r="L55" s="71"/>
      <c r="M55" s="199"/>
      <c r="N55" s="71"/>
      <c r="O55" s="71"/>
      <c r="P55" s="199"/>
      <c r="Q55" s="199"/>
      <c r="R55" s="199"/>
      <c r="S55" s="199"/>
      <c r="T55" s="199"/>
      <c r="U55" s="199"/>
      <c r="V55" s="199"/>
    </row>
    <row r="56" spans="10:22" ht="14.25" customHeight="1" x14ac:dyDescent="0.3">
      <c r="J56" s="57"/>
      <c r="K56" s="57"/>
      <c r="L56" s="71"/>
      <c r="M56" s="199"/>
      <c r="N56" s="71"/>
      <c r="O56" s="71"/>
      <c r="P56" s="199"/>
      <c r="Q56" s="199"/>
      <c r="R56" s="199"/>
      <c r="S56" s="199"/>
      <c r="T56" s="199"/>
      <c r="U56" s="199"/>
      <c r="V56" s="199"/>
    </row>
    <row r="57" spans="10:22" x14ac:dyDescent="0.3">
      <c r="J57" s="57"/>
      <c r="K57" s="57"/>
      <c r="L57" s="71"/>
      <c r="M57" s="199"/>
      <c r="N57" s="71"/>
      <c r="O57" s="71"/>
      <c r="P57" s="199"/>
      <c r="Q57" s="199"/>
      <c r="R57" s="199"/>
      <c r="S57" s="199"/>
      <c r="T57" s="199"/>
      <c r="U57" s="199"/>
      <c r="V57" s="199"/>
    </row>
    <row r="58" spans="10:22" x14ac:dyDescent="0.3">
      <c r="J58" s="57"/>
      <c r="K58" s="57"/>
      <c r="L58" s="71"/>
      <c r="M58" s="199"/>
      <c r="N58" s="71"/>
      <c r="O58" s="71"/>
      <c r="P58" s="199"/>
      <c r="Q58" s="199"/>
      <c r="R58" s="199"/>
      <c r="S58" s="199"/>
      <c r="T58" s="199"/>
      <c r="U58" s="199"/>
      <c r="V58" s="199"/>
    </row>
    <row r="59" spans="10:22" x14ac:dyDescent="0.3">
      <c r="J59" s="57"/>
      <c r="K59" s="57"/>
      <c r="L59" s="71"/>
      <c r="M59" s="199"/>
      <c r="N59" s="71"/>
      <c r="O59" s="71"/>
      <c r="P59" s="199"/>
      <c r="Q59" s="199"/>
      <c r="R59" s="199"/>
      <c r="S59" s="199"/>
      <c r="T59" s="199"/>
      <c r="U59" s="199"/>
      <c r="V59" s="199"/>
    </row>
    <row r="60" spans="10:22" x14ac:dyDescent="0.3">
      <c r="J60" s="57"/>
      <c r="K60" s="57"/>
      <c r="L60" s="71"/>
      <c r="M60" s="199"/>
      <c r="N60" s="71"/>
      <c r="O60" s="71"/>
      <c r="P60" s="199"/>
      <c r="Q60" s="199"/>
      <c r="R60" s="199"/>
      <c r="S60" s="199"/>
      <c r="T60" s="199"/>
      <c r="U60" s="199"/>
      <c r="V60" s="199"/>
    </row>
    <row r="61" spans="10:22" x14ac:dyDescent="0.3">
      <c r="J61" s="57"/>
      <c r="K61" s="57"/>
      <c r="L61" s="71"/>
      <c r="M61" s="199"/>
      <c r="N61" s="71"/>
      <c r="O61" s="71"/>
      <c r="P61" s="199"/>
      <c r="Q61" s="199"/>
      <c r="R61" s="199"/>
      <c r="S61" s="199"/>
      <c r="T61" s="199"/>
      <c r="U61" s="199"/>
      <c r="V61" s="199"/>
    </row>
    <row r="62" spans="10:22" ht="21.75" customHeight="1" x14ac:dyDescent="0.3">
      <c r="J62" s="57"/>
      <c r="K62" s="57"/>
      <c r="L62" s="71"/>
      <c r="M62" s="199"/>
      <c r="N62" s="71"/>
      <c r="O62" s="71"/>
      <c r="P62" s="199"/>
      <c r="Q62" s="199"/>
      <c r="R62" s="199"/>
      <c r="S62" s="199"/>
      <c r="T62" s="199"/>
      <c r="U62" s="199"/>
      <c r="V62" s="199"/>
    </row>
    <row r="63" spans="10:22" ht="21.75" customHeight="1" x14ac:dyDescent="0.3">
      <c r="J63" s="57"/>
      <c r="K63" s="57"/>
      <c r="L63" s="71"/>
      <c r="M63" s="199"/>
      <c r="N63" s="71"/>
      <c r="O63" s="71"/>
      <c r="P63" s="199"/>
      <c r="Q63" s="199"/>
      <c r="R63" s="199"/>
      <c r="S63" s="199"/>
      <c r="T63" s="199"/>
      <c r="U63" s="199"/>
      <c r="V63" s="199"/>
    </row>
    <row r="64" spans="10:22" ht="21.75" customHeight="1" x14ac:dyDescent="0.3">
      <c r="J64" s="57"/>
      <c r="K64" s="57"/>
      <c r="L64" s="71"/>
      <c r="M64" s="199"/>
      <c r="N64" s="71"/>
      <c r="O64" s="71"/>
      <c r="P64" s="199"/>
      <c r="Q64" s="199"/>
      <c r="R64" s="199"/>
      <c r="S64" s="199"/>
      <c r="T64" s="199"/>
      <c r="U64" s="199"/>
      <c r="V64" s="199"/>
    </row>
    <row r="65" spans="10:22" ht="21.75" customHeight="1" x14ac:dyDescent="0.3">
      <c r="J65" s="57"/>
      <c r="K65" s="57"/>
      <c r="L65" s="71"/>
      <c r="M65" s="199"/>
      <c r="N65" s="71"/>
      <c r="O65" s="71"/>
      <c r="P65" s="199"/>
      <c r="Q65" s="199"/>
      <c r="R65" s="199"/>
      <c r="S65" s="199"/>
      <c r="T65" s="199"/>
      <c r="U65" s="199"/>
      <c r="V65" s="199"/>
    </row>
    <row r="66" spans="10:22" ht="21.75" customHeight="1" x14ac:dyDescent="0.3">
      <c r="J66" s="57"/>
      <c r="K66" s="57"/>
      <c r="L66" s="71"/>
      <c r="M66" s="199"/>
      <c r="N66" s="71"/>
      <c r="O66" s="71"/>
      <c r="P66" s="199"/>
      <c r="Q66" s="199"/>
      <c r="R66" s="199"/>
      <c r="S66" s="199"/>
      <c r="T66" s="199"/>
      <c r="U66" s="199"/>
      <c r="V66" s="199"/>
    </row>
    <row r="67" spans="10:22" ht="21.75" customHeight="1" x14ac:dyDescent="0.3">
      <c r="J67" s="57"/>
      <c r="K67" s="57"/>
      <c r="L67" s="71"/>
      <c r="M67" s="199"/>
      <c r="N67" s="71"/>
      <c r="O67" s="71"/>
      <c r="P67" s="199"/>
      <c r="Q67" s="199"/>
      <c r="R67" s="199"/>
      <c r="S67" s="199"/>
      <c r="T67" s="199"/>
      <c r="U67" s="199"/>
      <c r="V67" s="199"/>
    </row>
    <row r="68" spans="10:22" ht="21.75" customHeight="1" x14ac:dyDescent="0.3">
      <c r="J68" s="57"/>
      <c r="K68" s="57"/>
      <c r="L68" s="71"/>
      <c r="M68" s="199"/>
      <c r="N68" s="71"/>
      <c r="O68" s="71"/>
      <c r="P68" s="199"/>
      <c r="Q68" s="199"/>
      <c r="R68" s="199"/>
      <c r="S68" s="199"/>
      <c r="T68" s="199"/>
      <c r="U68" s="199"/>
      <c r="V68" s="199"/>
    </row>
    <row r="69" spans="10:22" ht="21.75" customHeight="1" x14ac:dyDescent="0.3">
      <c r="J69" s="57"/>
      <c r="K69" s="57"/>
      <c r="L69" s="71"/>
      <c r="M69" s="199"/>
      <c r="N69" s="71"/>
      <c r="O69" s="71"/>
      <c r="P69" s="199"/>
      <c r="Q69" s="199"/>
      <c r="R69" s="199"/>
      <c r="S69" s="199"/>
      <c r="T69" s="199"/>
      <c r="U69" s="199"/>
      <c r="V69" s="199"/>
    </row>
    <row r="70" spans="10:22" ht="21.75" customHeight="1" x14ac:dyDescent="0.3">
      <c r="J70" s="57"/>
      <c r="K70" s="57"/>
      <c r="L70" s="71"/>
      <c r="M70" s="199"/>
      <c r="N70" s="71"/>
      <c r="O70" s="71"/>
      <c r="P70" s="199"/>
      <c r="Q70" s="199"/>
      <c r="R70" s="199"/>
      <c r="S70" s="199"/>
      <c r="T70" s="199"/>
      <c r="U70" s="199"/>
      <c r="V70" s="199"/>
    </row>
    <row r="71" spans="10:22" ht="21.75" customHeight="1" x14ac:dyDescent="0.3">
      <c r="J71" s="57"/>
      <c r="K71" s="57"/>
      <c r="L71" s="71"/>
      <c r="M71" s="199"/>
      <c r="N71" s="71"/>
      <c r="O71" s="71"/>
      <c r="P71" s="199"/>
      <c r="Q71" s="199"/>
      <c r="R71" s="199"/>
      <c r="S71" s="199"/>
      <c r="T71" s="199"/>
      <c r="U71" s="199"/>
    </row>
    <row r="72" spans="10:22" ht="21.75" customHeight="1" x14ac:dyDescent="0.3">
      <c r="J72" s="57"/>
      <c r="K72" s="57"/>
      <c r="L72" s="71"/>
      <c r="M72" s="199"/>
      <c r="N72" s="71"/>
      <c r="O72" s="71"/>
      <c r="P72" s="199"/>
      <c r="Q72" s="199"/>
      <c r="R72" s="199"/>
      <c r="S72" s="199"/>
      <c r="T72" s="199"/>
      <c r="U72" s="199"/>
    </row>
    <row r="73" spans="10:22" ht="21.75" customHeight="1" x14ac:dyDescent="0.3">
      <c r="J73" s="57"/>
      <c r="K73" s="57"/>
      <c r="L73" s="71"/>
      <c r="M73" s="199"/>
      <c r="N73" s="71"/>
      <c r="O73" s="71"/>
      <c r="P73" s="199"/>
      <c r="Q73" s="199"/>
      <c r="R73" s="199"/>
      <c r="S73" s="199"/>
      <c r="T73" s="199"/>
      <c r="U73" s="199"/>
    </row>
    <row r="74" spans="10:22" ht="21.75" customHeight="1" x14ac:dyDescent="0.3">
      <c r="J74" s="57"/>
      <c r="K74" s="57"/>
      <c r="L74" s="71"/>
      <c r="M74" s="199"/>
      <c r="N74" s="71"/>
      <c r="O74" s="71"/>
      <c r="P74" s="199"/>
      <c r="Q74" s="199"/>
      <c r="R74" s="199"/>
      <c r="S74" s="199"/>
      <c r="T74" s="199"/>
      <c r="U74" s="199"/>
    </row>
    <row r="75" spans="10:22" ht="21.75" customHeight="1" x14ac:dyDescent="0.3">
      <c r="J75" s="57"/>
      <c r="K75" s="57"/>
      <c r="L75" s="71"/>
      <c r="M75" s="199"/>
      <c r="N75" s="71"/>
      <c r="O75" s="71"/>
      <c r="P75" s="199"/>
      <c r="Q75" s="199"/>
      <c r="R75" s="199"/>
      <c r="S75" s="199"/>
      <c r="T75" s="199"/>
      <c r="U75" s="199"/>
    </row>
    <row r="76" spans="10:22" ht="21.75" customHeight="1" x14ac:dyDescent="0.3">
      <c r="J76" s="57"/>
      <c r="K76" s="57"/>
      <c r="L76" s="71"/>
      <c r="M76" s="199"/>
      <c r="N76" s="71"/>
      <c r="O76" s="71"/>
      <c r="P76" s="199"/>
      <c r="Q76" s="199"/>
      <c r="R76" s="199"/>
      <c r="S76" s="199"/>
      <c r="T76" s="199"/>
      <c r="U76" s="199"/>
    </row>
    <row r="77" spans="10:22" ht="21.75" customHeight="1" x14ac:dyDescent="0.3">
      <c r="J77" s="57"/>
      <c r="K77" s="57"/>
      <c r="L77" s="71"/>
      <c r="M77" s="199"/>
      <c r="N77" s="71"/>
      <c r="O77" s="71"/>
      <c r="P77" s="199"/>
      <c r="Q77" s="199"/>
      <c r="R77" s="199"/>
      <c r="S77" s="199"/>
      <c r="T77" s="199"/>
      <c r="U77" s="199"/>
    </row>
    <row r="78" spans="10:22" x14ac:dyDescent="0.3">
      <c r="J78" s="57"/>
      <c r="K78" s="57"/>
      <c r="L78" s="71"/>
      <c r="M78" s="199"/>
      <c r="N78" s="71"/>
      <c r="O78" s="71"/>
      <c r="P78" s="199"/>
      <c r="Q78" s="199"/>
      <c r="R78" s="199"/>
      <c r="S78" s="199"/>
      <c r="T78" s="199"/>
      <c r="U78" s="199"/>
    </row>
    <row r="79" spans="10:22" x14ac:dyDescent="0.3">
      <c r="J79" s="57"/>
      <c r="K79" s="57"/>
      <c r="L79" s="71"/>
      <c r="M79" s="199"/>
      <c r="N79" s="71"/>
      <c r="O79" s="71"/>
      <c r="P79" s="199"/>
      <c r="Q79" s="199"/>
      <c r="R79" s="199"/>
      <c r="S79" s="199"/>
      <c r="T79" s="199"/>
      <c r="U79" s="199"/>
    </row>
    <row r="80" spans="10:22" x14ac:dyDescent="0.3">
      <c r="J80" s="57"/>
      <c r="K80" s="57"/>
      <c r="L80" s="71"/>
      <c r="M80" s="199"/>
      <c r="N80" s="71"/>
      <c r="O80" s="71"/>
      <c r="P80" s="199"/>
      <c r="Q80" s="199"/>
      <c r="R80" s="199"/>
      <c r="S80" s="199"/>
      <c r="T80" s="199"/>
      <c r="U80" s="199"/>
    </row>
    <row r="81" spans="2:21" x14ac:dyDescent="0.3">
      <c r="J81" s="57"/>
      <c r="K81" s="57"/>
      <c r="L81" s="71"/>
      <c r="M81" s="199"/>
      <c r="N81" s="71"/>
      <c r="O81" s="71"/>
      <c r="P81" s="199"/>
      <c r="Q81" s="199"/>
      <c r="R81" s="199"/>
      <c r="S81" s="199"/>
      <c r="T81" s="199"/>
      <c r="U81" s="199"/>
    </row>
    <row r="82" spans="2:21" x14ac:dyDescent="0.3">
      <c r="J82" s="57"/>
      <c r="K82" s="57"/>
      <c r="L82" s="71"/>
      <c r="M82" s="199"/>
      <c r="N82" s="71"/>
      <c r="O82" s="71"/>
      <c r="P82" s="199"/>
      <c r="Q82" s="199"/>
      <c r="R82" s="199"/>
      <c r="S82" s="199"/>
      <c r="T82" s="199"/>
      <c r="U82" s="199"/>
    </row>
    <row r="83" spans="2:21" x14ac:dyDescent="0.3">
      <c r="J83" s="57"/>
      <c r="K83" s="57"/>
      <c r="L83" s="71"/>
      <c r="M83" s="199"/>
      <c r="N83" s="71"/>
      <c r="O83" s="71"/>
      <c r="P83" s="199"/>
      <c r="Q83" s="199"/>
      <c r="R83" s="199"/>
      <c r="S83" s="199"/>
      <c r="T83" s="199"/>
      <c r="U83" s="199"/>
    </row>
    <row r="84" spans="2:21" x14ac:dyDescent="0.3">
      <c r="J84" s="57"/>
      <c r="K84" s="57"/>
      <c r="L84" s="71"/>
      <c r="M84" s="199"/>
      <c r="N84" s="71"/>
      <c r="O84" s="71"/>
      <c r="P84" s="199"/>
      <c r="Q84" s="199"/>
      <c r="R84" s="199"/>
      <c r="S84" s="199"/>
      <c r="T84" s="199"/>
      <c r="U84" s="199"/>
    </row>
    <row r="85" spans="2:21" x14ac:dyDescent="0.3">
      <c r="J85" s="57"/>
      <c r="K85" s="57"/>
      <c r="L85" s="71"/>
      <c r="M85" s="199"/>
      <c r="N85" s="71"/>
      <c r="O85" s="71"/>
      <c r="P85" s="199"/>
      <c r="Q85" s="199"/>
      <c r="R85" s="199"/>
      <c r="S85" s="199"/>
      <c r="T85" s="199"/>
      <c r="U85" s="199"/>
    </row>
    <row r="86" spans="2:21" x14ac:dyDescent="0.3">
      <c r="J86" s="57"/>
      <c r="K86" s="57"/>
      <c r="L86" s="71"/>
      <c r="M86" s="199"/>
      <c r="N86" s="71"/>
      <c r="O86" s="71"/>
      <c r="P86" s="199"/>
      <c r="Q86" s="199"/>
      <c r="R86" s="199"/>
      <c r="S86" s="199"/>
      <c r="T86" s="199"/>
      <c r="U86" s="199"/>
    </row>
    <row r="87" spans="2:21" x14ac:dyDescent="0.3">
      <c r="J87" s="57"/>
      <c r="K87" s="57"/>
      <c r="L87" s="71"/>
      <c r="M87" s="199"/>
      <c r="N87" s="71"/>
      <c r="O87" s="71"/>
      <c r="P87" s="199"/>
      <c r="Q87" s="199"/>
      <c r="R87" s="199"/>
      <c r="S87" s="199"/>
      <c r="T87" s="199"/>
      <c r="U87" s="199"/>
    </row>
    <row r="88" spans="2:21" x14ac:dyDescent="0.3">
      <c r="J88" s="57"/>
      <c r="K88" s="57"/>
      <c r="L88" s="71"/>
      <c r="M88" s="199"/>
      <c r="N88" s="71"/>
      <c r="O88" s="71"/>
      <c r="P88" s="199"/>
      <c r="Q88" s="199"/>
      <c r="R88" s="199"/>
      <c r="S88" s="199"/>
      <c r="T88" s="199"/>
      <c r="U88" s="199"/>
    </row>
    <row r="89" spans="2:21" x14ac:dyDescent="0.3">
      <c r="J89" s="57"/>
      <c r="K89" s="57"/>
      <c r="L89" s="71"/>
      <c r="M89" s="199"/>
      <c r="N89" s="71"/>
      <c r="O89" s="71"/>
      <c r="P89" s="199"/>
      <c r="Q89" s="199"/>
      <c r="R89" s="199"/>
      <c r="S89" s="199"/>
      <c r="T89" s="199"/>
      <c r="U89" s="199"/>
    </row>
    <row r="90" spans="2:21" x14ac:dyDescent="0.3">
      <c r="J90" s="57"/>
      <c r="K90" s="57"/>
      <c r="L90" s="71"/>
      <c r="M90" s="199"/>
      <c r="N90" s="71"/>
      <c r="O90" s="71"/>
      <c r="P90" s="199"/>
      <c r="Q90" s="199"/>
      <c r="R90" s="199"/>
      <c r="S90" s="199"/>
      <c r="T90" s="199"/>
      <c r="U90" s="199"/>
    </row>
    <row r="91" spans="2:21" x14ac:dyDescent="0.3">
      <c r="J91" s="57"/>
      <c r="K91" s="57"/>
      <c r="L91" s="71"/>
      <c r="M91" s="199"/>
      <c r="N91" s="71"/>
      <c r="O91" s="71"/>
      <c r="P91" s="199"/>
      <c r="Q91" s="199"/>
      <c r="R91" s="199"/>
      <c r="S91" s="199"/>
      <c r="T91" s="199"/>
      <c r="U91" s="199"/>
    </row>
    <row r="92" spans="2:21" x14ac:dyDescent="0.3">
      <c r="J92" s="57"/>
      <c r="K92" s="57"/>
      <c r="L92" s="71"/>
      <c r="M92" s="199"/>
      <c r="N92" s="71"/>
      <c r="O92" s="71"/>
      <c r="P92" s="199"/>
      <c r="Q92" s="199"/>
      <c r="R92" s="199"/>
      <c r="S92" s="199"/>
      <c r="T92" s="199"/>
      <c r="U92" s="199"/>
    </row>
    <row r="93" spans="2:21" x14ac:dyDescent="0.3">
      <c r="B93" s="1"/>
      <c r="E93" s="1"/>
      <c r="F93" s="1"/>
      <c r="J93" s="57"/>
      <c r="K93" s="57"/>
    </row>
    <row r="94" spans="2:21" x14ac:dyDescent="0.3">
      <c r="B94" s="1"/>
      <c r="E94" s="1"/>
      <c r="F94" s="1"/>
      <c r="J94" s="57"/>
      <c r="K94" s="57"/>
    </row>
    <row r="95" spans="2:21" x14ac:dyDescent="0.3">
      <c r="B95" s="1"/>
      <c r="E95" s="1"/>
      <c r="F95" s="1"/>
      <c r="J95" s="57"/>
      <c r="K95" s="57"/>
    </row>
    <row r="96" spans="2:21" x14ac:dyDescent="0.3">
      <c r="G96" s="57"/>
      <c r="H96" s="57"/>
      <c r="I96" s="57"/>
      <c r="J96" s="57"/>
      <c r="K96" s="57"/>
    </row>
    <row r="97" spans="7:11" x14ac:dyDescent="0.3">
      <c r="G97" s="57"/>
      <c r="H97" s="57"/>
      <c r="I97" s="57"/>
      <c r="J97" s="57"/>
      <c r="K97" s="57"/>
    </row>
    <row r="98" spans="7:11" x14ac:dyDescent="0.3">
      <c r="G98" s="57"/>
      <c r="H98" s="57"/>
      <c r="I98" s="57"/>
      <c r="J98" s="57"/>
      <c r="K98" s="57"/>
    </row>
    <row r="99" spans="7:11" x14ac:dyDescent="0.3">
      <c r="G99" s="57"/>
      <c r="H99" s="57"/>
      <c r="I99" s="57"/>
      <c r="J99" s="57"/>
      <c r="K99" s="57"/>
    </row>
    <row r="100" spans="7:11" x14ac:dyDescent="0.3">
      <c r="G100" s="57"/>
      <c r="H100" s="57"/>
      <c r="I100" s="57"/>
      <c r="J100" s="57"/>
      <c r="K100" s="57"/>
    </row>
    <row r="101" spans="7:11" x14ac:dyDescent="0.3">
      <c r="G101" s="57"/>
      <c r="H101" s="57"/>
      <c r="I101" s="57"/>
      <c r="J101" s="57"/>
      <c r="K101" s="57"/>
    </row>
    <row r="102" spans="7:11" x14ac:dyDescent="0.3">
      <c r="G102" s="57"/>
      <c r="H102" s="57"/>
      <c r="I102" s="57"/>
      <c r="J102" s="57"/>
      <c r="K102" s="57"/>
    </row>
    <row r="103" spans="7:11" x14ac:dyDescent="0.3">
      <c r="G103" s="57"/>
      <c r="H103" s="57"/>
      <c r="I103" s="57"/>
      <c r="J103" s="57"/>
      <c r="K103" s="57"/>
    </row>
    <row r="104" spans="7:11" x14ac:dyDescent="0.3">
      <c r="G104" s="57"/>
      <c r="H104" s="57"/>
      <c r="I104" s="57"/>
      <c r="J104" s="57"/>
      <c r="K104" s="57"/>
    </row>
    <row r="105" spans="7:11" x14ac:dyDescent="0.3">
      <c r="G105" s="57"/>
      <c r="H105" s="57"/>
      <c r="I105" s="57"/>
      <c r="J105" s="57"/>
      <c r="K105" s="57"/>
    </row>
    <row r="106" spans="7:11" x14ac:dyDescent="0.3">
      <c r="G106" s="57"/>
      <c r="H106" s="57"/>
      <c r="I106" s="57"/>
      <c r="J106" s="57"/>
      <c r="K106" s="57"/>
    </row>
    <row r="107" spans="7:11" x14ac:dyDescent="0.3">
      <c r="G107" s="57"/>
      <c r="H107" s="57"/>
      <c r="I107" s="57"/>
      <c r="J107" s="57"/>
      <c r="K107" s="57"/>
    </row>
    <row r="108" spans="7:11" x14ac:dyDescent="0.3">
      <c r="G108" s="57"/>
      <c r="H108" s="57"/>
      <c r="I108" s="57"/>
      <c r="J108" s="57"/>
      <c r="K108" s="57"/>
    </row>
    <row r="109" spans="7:11" x14ac:dyDescent="0.3">
      <c r="G109" s="57"/>
      <c r="H109" s="57"/>
      <c r="I109" s="57"/>
      <c r="J109" s="57"/>
      <c r="K109" s="57"/>
    </row>
    <row r="110" spans="7:11" x14ac:dyDescent="0.3">
      <c r="G110" s="57"/>
      <c r="H110" s="57"/>
      <c r="I110" s="57"/>
      <c r="J110" s="57"/>
      <c r="K110" s="57"/>
    </row>
    <row r="111" spans="7:11" x14ac:dyDescent="0.3">
      <c r="G111" s="57"/>
      <c r="H111" s="57"/>
      <c r="I111" s="57"/>
      <c r="J111" s="57"/>
      <c r="K111" s="57"/>
    </row>
    <row r="112" spans="7:11" x14ac:dyDescent="0.3">
      <c r="G112" s="57"/>
      <c r="H112" s="57"/>
      <c r="I112" s="57"/>
      <c r="J112" s="57"/>
      <c r="K112" s="57"/>
    </row>
    <row r="113" spans="7:11" x14ac:dyDescent="0.3">
      <c r="G113" s="57"/>
      <c r="H113" s="57"/>
      <c r="I113" s="57"/>
      <c r="J113" s="57"/>
      <c r="K113" s="57"/>
    </row>
    <row r="114" spans="7:11" x14ac:dyDescent="0.3">
      <c r="G114" s="57"/>
      <c r="H114" s="57"/>
      <c r="I114" s="57"/>
      <c r="J114" s="57"/>
      <c r="K114" s="57"/>
    </row>
    <row r="115" spans="7:11" x14ac:dyDescent="0.3">
      <c r="G115" s="57"/>
      <c r="H115" s="57"/>
      <c r="I115" s="57"/>
      <c r="J115" s="57"/>
      <c r="K115" s="57"/>
    </row>
    <row r="116" spans="7:11" x14ac:dyDescent="0.3">
      <c r="G116" s="57"/>
      <c r="H116" s="57"/>
      <c r="I116" s="57"/>
      <c r="J116" s="57"/>
      <c r="K116" s="57"/>
    </row>
    <row r="117" spans="7:11" x14ac:dyDescent="0.3">
      <c r="G117" s="57"/>
      <c r="H117" s="57"/>
      <c r="I117" s="57"/>
      <c r="J117" s="57"/>
      <c r="K117" s="57"/>
    </row>
    <row r="118" spans="7:11" x14ac:dyDescent="0.3">
      <c r="G118" s="57"/>
      <c r="H118" s="57"/>
      <c r="I118" s="57"/>
      <c r="J118" s="57"/>
      <c r="K118" s="57"/>
    </row>
    <row r="119" spans="7:11" x14ac:dyDescent="0.3">
      <c r="G119" s="57"/>
      <c r="H119" s="57"/>
      <c r="I119" s="57"/>
      <c r="J119" s="57"/>
      <c r="K119" s="57"/>
    </row>
    <row r="120" spans="7:11" x14ac:dyDescent="0.3">
      <c r="G120" s="57"/>
      <c r="H120" s="57"/>
      <c r="I120" s="57"/>
      <c r="J120" s="57"/>
      <c r="K120" s="57"/>
    </row>
    <row r="121" spans="7:11" x14ac:dyDescent="0.3">
      <c r="G121" s="57"/>
      <c r="H121" s="57"/>
      <c r="I121" s="57"/>
      <c r="J121" s="57"/>
      <c r="K121" s="57"/>
    </row>
    <row r="122" spans="7:11" x14ac:dyDescent="0.3">
      <c r="G122" s="57"/>
      <c r="H122" s="57"/>
      <c r="I122" s="57"/>
      <c r="J122" s="57"/>
      <c r="K122" s="57"/>
    </row>
    <row r="123" spans="7:11" x14ac:dyDescent="0.3">
      <c r="G123" s="57"/>
      <c r="H123" s="57"/>
      <c r="I123" s="57"/>
      <c r="J123" s="57"/>
      <c r="K123" s="57"/>
    </row>
    <row r="124" spans="7:11" x14ac:dyDescent="0.3">
      <c r="G124" s="57"/>
      <c r="H124" s="57"/>
      <c r="I124" s="57"/>
      <c r="J124" s="57"/>
      <c r="K124" s="57"/>
    </row>
    <row r="125" spans="7:11" x14ac:dyDescent="0.3">
      <c r="G125" s="57"/>
      <c r="H125" s="57"/>
      <c r="I125" s="57"/>
      <c r="J125" s="57"/>
      <c r="K125" s="57"/>
    </row>
    <row r="126" spans="7:11" x14ac:dyDescent="0.3">
      <c r="G126" s="57"/>
      <c r="H126" s="57"/>
      <c r="I126" s="57"/>
      <c r="J126" s="57"/>
      <c r="K126" s="57"/>
    </row>
    <row r="127" spans="7:11" x14ac:dyDescent="0.3">
      <c r="G127" s="57"/>
      <c r="H127" s="57"/>
      <c r="I127" s="57"/>
      <c r="J127" s="57"/>
      <c r="K127" s="57"/>
    </row>
    <row r="128" spans="7:11" x14ac:dyDescent="0.3">
      <c r="G128" s="57"/>
      <c r="H128" s="57"/>
      <c r="I128" s="57"/>
      <c r="J128" s="57"/>
      <c r="K128" s="57"/>
    </row>
    <row r="129" spans="7:11" x14ac:dyDescent="0.3">
      <c r="G129" s="57"/>
      <c r="H129" s="57"/>
      <c r="I129" s="57"/>
      <c r="J129" s="57"/>
      <c r="K129" s="57"/>
    </row>
    <row r="130" spans="7:11" x14ac:dyDescent="0.3">
      <c r="G130" s="57"/>
      <c r="H130" s="57"/>
      <c r="I130" s="57"/>
      <c r="J130" s="57"/>
      <c r="K130" s="57"/>
    </row>
    <row r="131" spans="7:11" x14ac:dyDescent="0.3">
      <c r="G131" s="57"/>
      <c r="H131" s="57"/>
      <c r="I131" s="57"/>
      <c r="J131" s="57"/>
      <c r="K131" s="57"/>
    </row>
    <row r="132" spans="7:11" x14ac:dyDescent="0.3">
      <c r="G132" s="57"/>
      <c r="H132" s="57"/>
      <c r="I132" s="57"/>
      <c r="J132" s="57"/>
      <c r="K132" s="57"/>
    </row>
    <row r="133" spans="7:11" x14ac:dyDescent="0.3">
      <c r="G133" s="57"/>
      <c r="H133" s="57"/>
      <c r="I133" s="57"/>
      <c r="J133" s="57"/>
      <c r="K133" s="57"/>
    </row>
    <row r="134" spans="7:11" x14ac:dyDescent="0.3">
      <c r="G134" s="57"/>
      <c r="H134" s="57"/>
      <c r="I134" s="57"/>
      <c r="J134" s="57"/>
      <c r="K134" s="57"/>
    </row>
    <row r="135" spans="7:11" x14ac:dyDescent="0.3">
      <c r="G135" s="57"/>
      <c r="H135" s="57"/>
      <c r="I135" s="57"/>
      <c r="J135" s="57"/>
      <c r="K135" s="57"/>
    </row>
    <row r="136" spans="7:11" x14ac:dyDescent="0.3">
      <c r="G136" s="57"/>
      <c r="H136" s="57"/>
      <c r="I136" s="57"/>
      <c r="J136" s="57"/>
      <c r="K136" s="57"/>
    </row>
    <row r="137" spans="7:11" x14ac:dyDescent="0.3">
      <c r="G137" s="57"/>
      <c r="H137" s="57"/>
      <c r="I137" s="57"/>
      <c r="J137" s="57"/>
      <c r="K137" s="57"/>
    </row>
    <row r="138" spans="7:11" x14ac:dyDescent="0.3">
      <c r="G138" s="57"/>
      <c r="H138" s="57"/>
      <c r="I138" s="57"/>
      <c r="J138" s="57"/>
      <c r="K138" s="57"/>
    </row>
    <row r="139" spans="7:11" x14ac:dyDescent="0.3">
      <c r="G139" s="57"/>
      <c r="H139" s="57"/>
      <c r="I139" s="57"/>
      <c r="J139" s="57"/>
      <c r="K139" s="57"/>
    </row>
    <row r="140" spans="7:11" x14ac:dyDescent="0.3">
      <c r="G140" s="57"/>
      <c r="H140" s="57"/>
      <c r="I140" s="57"/>
      <c r="J140" s="57"/>
      <c r="K140" s="57"/>
    </row>
    <row r="141" spans="7:11" x14ac:dyDescent="0.3">
      <c r="G141" s="57"/>
      <c r="H141" s="57"/>
      <c r="I141" s="57"/>
      <c r="J141" s="57"/>
      <c r="K141" s="57"/>
    </row>
    <row r="142" spans="7:11" x14ac:dyDescent="0.3">
      <c r="G142" s="57"/>
      <c r="H142" s="57"/>
      <c r="I142" s="57"/>
      <c r="J142" s="57"/>
      <c r="K142" s="57"/>
    </row>
    <row r="143" spans="7:11" x14ac:dyDescent="0.3">
      <c r="G143" s="57"/>
      <c r="H143" s="57"/>
      <c r="I143" s="57"/>
      <c r="J143" s="57"/>
      <c r="K143" s="57"/>
    </row>
    <row r="144" spans="7:11" x14ac:dyDescent="0.3">
      <c r="G144" s="57"/>
      <c r="H144" s="57"/>
      <c r="I144" s="57"/>
      <c r="J144" s="57"/>
      <c r="K144" s="57"/>
    </row>
    <row r="145" spans="7:11" x14ac:dyDescent="0.3">
      <c r="G145" s="57"/>
      <c r="H145" s="57"/>
      <c r="I145" s="57"/>
      <c r="J145" s="57"/>
      <c r="K145" s="57"/>
    </row>
    <row r="146" spans="7:11" x14ac:dyDescent="0.3">
      <c r="G146" s="57"/>
      <c r="H146" s="57"/>
      <c r="I146" s="57"/>
      <c r="J146" s="57"/>
      <c r="K146" s="57"/>
    </row>
    <row r="147" spans="7:11" x14ac:dyDescent="0.3">
      <c r="G147" s="57"/>
      <c r="H147" s="57"/>
      <c r="I147" s="57"/>
      <c r="J147" s="57"/>
      <c r="K147" s="57"/>
    </row>
    <row r="148" spans="7:11" x14ac:dyDescent="0.3">
      <c r="G148" s="57"/>
      <c r="H148" s="57"/>
      <c r="I148" s="57"/>
      <c r="J148" s="57"/>
      <c r="K148" s="57"/>
    </row>
    <row r="149" spans="7:11" x14ac:dyDescent="0.3">
      <c r="G149" s="57"/>
      <c r="H149" s="57"/>
      <c r="I149" s="57"/>
      <c r="J149" s="57"/>
      <c r="K149" s="57"/>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4"/>
  <sheetViews>
    <sheetView topLeftCell="A82" workbookViewId="0">
      <selection activeCell="E97" sqref="E97"/>
    </sheetView>
  </sheetViews>
  <sheetFormatPr defaultColWidth="9.140625" defaultRowHeight="15" x14ac:dyDescent="0.25"/>
  <cols>
    <col min="1" max="2" width="9.140625" style="57"/>
    <col min="3" max="3" width="11" style="57" customWidth="1"/>
    <col min="4" max="16384" width="9.140625" style="57"/>
  </cols>
  <sheetData>
    <row r="1" spans="1:10" ht="21" x14ac:dyDescent="0.35">
      <c r="A1" s="61" t="s">
        <v>443</v>
      </c>
      <c r="B1" s="59"/>
      <c r="C1" s="59"/>
    </row>
    <row r="2" spans="1:10" x14ac:dyDescent="0.25">
      <c r="A2" s="59"/>
      <c r="B2" s="63">
        <v>3.1</v>
      </c>
      <c r="C2" s="59" t="s">
        <v>34</v>
      </c>
      <c r="D2" s="57" t="s">
        <v>440</v>
      </c>
    </row>
    <row r="3" spans="1:10" ht="15" customHeight="1" x14ac:dyDescent="0.25">
      <c r="A3" s="59"/>
      <c r="B3" s="63" t="s">
        <v>519</v>
      </c>
      <c r="C3" s="59" t="s">
        <v>36</v>
      </c>
      <c r="D3" s="57" t="s">
        <v>516</v>
      </c>
    </row>
    <row r="4" spans="1:10" ht="15" customHeight="1" x14ac:dyDescent="0.25">
      <c r="A4" s="59"/>
      <c r="B4" s="36" t="s">
        <v>37</v>
      </c>
      <c r="C4" s="59"/>
      <c r="D4" s="37" t="s">
        <v>441</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442</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c r="B9" s="63"/>
      <c r="C9" s="30"/>
      <c r="E9" s="59" t="s">
        <v>42</v>
      </c>
      <c r="F9" s="59"/>
    </row>
    <row r="10" spans="1:10" x14ac:dyDescent="0.25">
      <c r="A10" s="63"/>
      <c r="B10" s="63"/>
      <c r="C10" s="30"/>
      <c r="E10" s="59" t="s">
        <v>43</v>
      </c>
      <c r="F10" s="59"/>
    </row>
    <row r="11" spans="1:10" x14ac:dyDescent="0.25">
      <c r="A11" s="63"/>
      <c r="B11" s="63"/>
      <c r="C11" s="30"/>
      <c r="E11" s="59" t="s">
        <v>44</v>
      </c>
      <c r="F11" s="59"/>
    </row>
    <row r="12" spans="1:10" x14ac:dyDescent="0.25">
      <c r="A12" s="63"/>
      <c r="B12" s="63"/>
      <c r="C12" s="30"/>
      <c r="E12" s="59"/>
      <c r="F12" s="59"/>
    </row>
    <row r="13" spans="1:10" x14ac:dyDescent="0.25">
      <c r="A13" s="63"/>
      <c r="B13" s="63"/>
      <c r="C13" s="30"/>
      <c r="E13" s="59" t="s">
        <v>45</v>
      </c>
      <c r="F13" s="59"/>
    </row>
    <row r="14" spans="1:10" x14ac:dyDescent="0.25">
      <c r="A14" s="63"/>
      <c r="B14" s="63"/>
      <c r="C14" s="30"/>
      <c r="E14" s="59" t="s">
        <v>46</v>
      </c>
      <c r="F14" s="59"/>
    </row>
    <row r="15" spans="1:10" x14ac:dyDescent="0.25">
      <c r="A15" s="63"/>
      <c r="B15" s="63"/>
      <c r="C15" s="30"/>
      <c r="E15" s="59" t="s">
        <v>47</v>
      </c>
      <c r="F15" s="59"/>
    </row>
    <row r="16" spans="1:10" x14ac:dyDescent="0.25">
      <c r="A16" s="63"/>
      <c r="B16" s="63"/>
      <c r="C16" s="30"/>
      <c r="E16" s="59" t="s">
        <v>48</v>
      </c>
      <c r="F16" s="59"/>
    </row>
    <row r="17" spans="1:6" x14ac:dyDescent="0.25">
      <c r="A17" s="63"/>
      <c r="B17" s="63"/>
      <c r="C17" s="30"/>
      <c r="E17" s="59" t="s">
        <v>49</v>
      </c>
      <c r="F17" s="59"/>
    </row>
    <row r="18" spans="1:6" x14ac:dyDescent="0.25">
      <c r="A18" s="63"/>
      <c r="B18" s="63"/>
      <c r="C18" s="30"/>
      <c r="E18" s="59" t="s">
        <v>50</v>
      </c>
      <c r="F18" s="59"/>
    </row>
    <row r="19" spans="1:6" x14ac:dyDescent="0.25">
      <c r="A19" s="63"/>
      <c r="B19" s="63"/>
      <c r="C19" s="30"/>
      <c r="E19" s="59" t="s">
        <v>51</v>
      </c>
      <c r="F19" s="59"/>
    </row>
    <row r="20" spans="1:6" x14ac:dyDescent="0.25">
      <c r="A20" s="63"/>
      <c r="B20" s="63"/>
      <c r="C20" s="30"/>
      <c r="E20" s="59" t="s">
        <v>52</v>
      </c>
    </row>
    <row r="21" spans="1:6" x14ac:dyDescent="0.25">
      <c r="A21" s="63"/>
      <c r="B21" s="63"/>
      <c r="C21" s="30"/>
      <c r="E21" s="59" t="s">
        <v>53</v>
      </c>
    </row>
    <row r="22" spans="1:6" x14ac:dyDescent="0.25">
      <c r="A22" s="63"/>
      <c r="B22" s="63"/>
      <c r="C22" s="30"/>
      <c r="E22" s="59" t="s">
        <v>411</v>
      </c>
    </row>
    <row r="23" spans="1:6" x14ac:dyDescent="0.25">
      <c r="A23" s="63"/>
      <c r="B23" s="63"/>
      <c r="C23" s="30"/>
      <c r="E23" s="59"/>
    </row>
    <row r="24" spans="1:6" x14ac:dyDescent="0.25">
      <c r="A24" s="63"/>
      <c r="B24" s="63"/>
      <c r="C24" s="30"/>
    </row>
    <row r="25" spans="1:6" x14ac:dyDescent="0.25">
      <c r="A25" s="63"/>
      <c r="B25" s="63"/>
      <c r="C25" s="30"/>
    </row>
    <row r="26" spans="1:6" x14ac:dyDescent="0.25">
      <c r="A26" s="63"/>
      <c r="B26" s="63"/>
      <c r="C26" s="30"/>
    </row>
    <row r="27" spans="1:6" ht="15.75" x14ac:dyDescent="0.25">
      <c r="A27" s="63"/>
      <c r="B27" s="63"/>
      <c r="C27" s="30"/>
      <c r="E27" s="42"/>
    </row>
    <row r="28" spans="1:6" ht="15.75" x14ac:dyDescent="0.25">
      <c r="A28" s="63"/>
      <c r="B28" s="63"/>
      <c r="C28" s="30"/>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9" x14ac:dyDescent="0.25">
      <c r="A33" s="63"/>
      <c r="B33" s="63"/>
      <c r="C33" s="67"/>
    </row>
    <row r="34" spans="1:9" ht="15.75" x14ac:dyDescent="0.25">
      <c r="A34" s="63"/>
      <c r="B34" s="63"/>
      <c r="C34" s="67"/>
      <c r="E34" s="118"/>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3"/>
    </row>
    <row r="39" spans="1:9" x14ac:dyDescent="0.25">
      <c r="A39" s="59"/>
      <c r="B39" s="62"/>
      <c r="C39" s="62">
        <f>SUM(C9:C38)</f>
        <v>0</v>
      </c>
      <c r="D39" s="59" t="s">
        <v>56</v>
      </c>
    </row>
    <row r="40" spans="1:9" x14ac:dyDescent="0.25">
      <c r="A40" s="62">
        <f>SUM(A9:A38)</f>
        <v>0</v>
      </c>
      <c r="B40" s="59" t="s">
        <v>57</v>
      </c>
      <c r="C40" s="59"/>
    </row>
    <row r="41" spans="1:9" x14ac:dyDescent="0.25">
      <c r="A41" s="59"/>
      <c r="B41" s="62" t="e">
        <f>C39/A40</f>
        <v>#DIV/0!</v>
      </c>
      <c r="C41" s="59" t="s">
        <v>58</v>
      </c>
    </row>
    <row r="42" spans="1:9" x14ac:dyDescent="0.25">
      <c r="A42" s="59"/>
      <c r="B42" s="59"/>
      <c r="C42" s="59"/>
      <c r="D42" s="63">
        <v>100</v>
      </c>
      <c r="E42" s="59" t="s">
        <v>59</v>
      </c>
    </row>
    <row r="43" spans="1:9" x14ac:dyDescent="0.25">
      <c r="A43" s="59"/>
      <c r="B43" s="59"/>
      <c r="C43" s="59"/>
      <c r="D43" s="65" t="e">
        <f>B41/D42</f>
        <v>#DIV/0!</v>
      </c>
      <c r="E43" s="59" t="s">
        <v>60</v>
      </c>
    </row>
    <row r="44" spans="1:9" x14ac:dyDescent="0.25">
      <c r="A44" s="59"/>
      <c r="B44" s="59"/>
      <c r="C44" s="59"/>
    </row>
    <row r="45" spans="1:9" ht="15.75" x14ac:dyDescent="0.25">
      <c r="A45" s="120" t="s">
        <v>157</v>
      </c>
    </row>
    <row r="46" spans="1:9" ht="15.75" x14ac:dyDescent="0.25">
      <c r="A46" s="121"/>
    </row>
    <row r="47" spans="1:9" ht="15.75" x14ac:dyDescent="0.25">
      <c r="A47" s="122"/>
    </row>
    <row r="48" spans="1:9" ht="65.25" customHeight="1" x14ac:dyDescent="0.25">
      <c r="A48" s="456"/>
      <c r="B48" s="456"/>
      <c r="C48" s="456"/>
      <c r="D48" s="456"/>
      <c r="E48" s="456"/>
      <c r="F48" s="456"/>
      <c r="G48" s="456"/>
      <c r="H48" s="456"/>
      <c r="I48" s="456"/>
    </row>
    <row r="50" spans="1:9" s="127" customFormat="1" ht="34.5" customHeight="1" x14ac:dyDescent="0.25">
      <c r="A50" s="457"/>
      <c r="B50" s="457"/>
      <c r="C50" s="457"/>
      <c r="D50" s="457"/>
      <c r="E50" s="457"/>
      <c r="F50" s="457"/>
      <c r="G50" s="457"/>
      <c r="H50" s="457"/>
      <c r="I50" s="457"/>
    </row>
    <row r="51" spans="1:9" s="127" customFormat="1" x14ac:dyDescent="0.25"/>
    <row r="52" spans="1:9" s="127" customFormat="1" ht="34.5" customHeight="1" x14ac:dyDescent="0.25">
      <c r="A52" s="457"/>
      <c r="B52" s="457"/>
      <c r="C52" s="457"/>
      <c r="D52" s="457"/>
      <c r="E52" s="457"/>
      <c r="F52" s="457"/>
      <c r="G52" s="457"/>
      <c r="H52" s="457"/>
      <c r="I52" s="457"/>
    </row>
    <row r="54" spans="1:9" ht="18.75" x14ac:dyDescent="0.3">
      <c r="A54" s="129"/>
    </row>
  </sheetData>
  <mergeCells count="3">
    <mergeCell ref="A48:I48"/>
    <mergeCell ref="A50:I50"/>
    <mergeCell ref="A52:I52"/>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30209" r:id="rId4">
          <objectPr defaultSize="0" r:id="rId5">
            <anchor moveWithCells="1">
              <from>
                <xdr:col>0</xdr:col>
                <xdr:colOff>381000</xdr:colOff>
                <xdr:row>46</xdr:row>
                <xdr:rowOff>66675</xdr:rowOff>
              </from>
              <to>
                <xdr:col>11</xdr:col>
                <xdr:colOff>76200</xdr:colOff>
                <xdr:row>67</xdr:row>
                <xdr:rowOff>133350</xdr:rowOff>
              </to>
            </anchor>
          </objectPr>
        </oleObject>
      </mc:Choice>
      <mc:Fallback>
        <oleObject progId="Word.Document.12" shapeId="163020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4"/>
  <sheetViews>
    <sheetView topLeftCell="A82" workbookViewId="0">
      <selection activeCell="N53" sqref="N53"/>
    </sheetView>
  </sheetViews>
  <sheetFormatPr defaultColWidth="9.140625" defaultRowHeight="15" x14ac:dyDescent="0.25"/>
  <cols>
    <col min="1" max="2" width="9.140625" style="57"/>
    <col min="3" max="3" width="11" style="57" customWidth="1"/>
    <col min="4" max="16384" width="9.140625" style="57"/>
  </cols>
  <sheetData>
    <row r="1" spans="1:10" ht="21" x14ac:dyDescent="0.35">
      <c r="A1" s="61" t="s">
        <v>443</v>
      </c>
      <c r="B1" s="59"/>
      <c r="C1" s="59"/>
    </row>
    <row r="2" spans="1:10" x14ac:dyDescent="0.25">
      <c r="A2" s="59"/>
      <c r="B2" s="63">
        <v>3.1</v>
      </c>
      <c r="C2" s="59" t="s">
        <v>34</v>
      </c>
      <c r="D2" s="57" t="s">
        <v>440</v>
      </c>
    </row>
    <row r="3" spans="1:10" ht="15" customHeight="1" x14ac:dyDescent="0.25">
      <c r="A3" s="59"/>
      <c r="B3" s="63" t="s">
        <v>519</v>
      </c>
      <c r="C3" s="59" t="s">
        <v>36</v>
      </c>
      <c r="D3" s="57" t="s">
        <v>516</v>
      </c>
    </row>
    <row r="4" spans="1:10" ht="15" customHeight="1" x14ac:dyDescent="0.25">
      <c r="A4" s="59"/>
      <c r="B4" s="36" t="s">
        <v>37</v>
      </c>
      <c r="C4" s="59"/>
      <c r="D4" s="37" t="s">
        <v>441</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442</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c r="B9" s="63"/>
      <c r="C9" s="30"/>
      <c r="E9" s="59" t="s">
        <v>42</v>
      </c>
      <c r="F9" s="59"/>
    </row>
    <row r="10" spans="1:10" x14ac:dyDescent="0.25">
      <c r="A10" s="63"/>
      <c r="B10" s="63"/>
      <c r="C10" s="30"/>
      <c r="E10" s="59" t="s">
        <v>43</v>
      </c>
      <c r="F10" s="59"/>
    </row>
    <row r="11" spans="1:10" x14ac:dyDescent="0.25">
      <c r="A11" s="63"/>
      <c r="B11" s="63"/>
      <c r="C11" s="30"/>
      <c r="E11" s="59" t="s">
        <v>44</v>
      </c>
      <c r="F11" s="59"/>
    </row>
    <row r="12" spans="1:10" x14ac:dyDescent="0.25">
      <c r="A12" s="63"/>
      <c r="B12" s="63"/>
      <c r="C12" s="30"/>
      <c r="E12" s="59"/>
      <c r="F12" s="59"/>
    </row>
    <row r="13" spans="1:10" x14ac:dyDescent="0.25">
      <c r="A13" s="63"/>
      <c r="B13" s="63"/>
      <c r="C13" s="30"/>
      <c r="E13" s="59" t="s">
        <v>45</v>
      </c>
      <c r="F13" s="59"/>
    </row>
    <row r="14" spans="1:10" x14ac:dyDescent="0.25">
      <c r="A14" s="63"/>
      <c r="B14" s="63"/>
      <c r="C14" s="30"/>
      <c r="E14" s="59" t="s">
        <v>46</v>
      </c>
      <c r="F14" s="59"/>
    </row>
    <row r="15" spans="1:10" x14ac:dyDescent="0.25">
      <c r="A15" s="63"/>
      <c r="B15" s="63"/>
      <c r="C15" s="30"/>
      <c r="E15" s="59" t="s">
        <v>47</v>
      </c>
      <c r="F15" s="59"/>
    </row>
    <row r="16" spans="1:10" x14ac:dyDescent="0.25">
      <c r="A16" s="63"/>
      <c r="B16" s="63"/>
      <c r="C16" s="30"/>
      <c r="E16" s="59" t="s">
        <v>48</v>
      </c>
      <c r="F16" s="59"/>
    </row>
    <row r="17" spans="1:6" x14ac:dyDescent="0.25">
      <c r="A17" s="63"/>
      <c r="B17" s="63"/>
      <c r="C17" s="30"/>
      <c r="E17" s="59" t="s">
        <v>49</v>
      </c>
      <c r="F17" s="59"/>
    </row>
    <row r="18" spans="1:6" x14ac:dyDescent="0.25">
      <c r="A18" s="63"/>
      <c r="B18" s="63"/>
      <c r="C18" s="30"/>
      <c r="E18" s="59" t="s">
        <v>50</v>
      </c>
      <c r="F18" s="59"/>
    </row>
    <row r="19" spans="1:6" x14ac:dyDescent="0.25">
      <c r="A19" s="63"/>
      <c r="B19" s="63"/>
      <c r="C19" s="30"/>
      <c r="E19" s="59" t="s">
        <v>51</v>
      </c>
      <c r="F19" s="59"/>
    </row>
    <row r="20" spans="1:6" x14ac:dyDescent="0.25">
      <c r="A20" s="63"/>
      <c r="B20" s="63"/>
      <c r="C20" s="30"/>
      <c r="E20" s="59" t="s">
        <v>52</v>
      </c>
    </row>
    <row r="21" spans="1:6" x14ac:dyDescent="0.25">
      <c r="A21" s="63"/>
      <c r="B21" s="63"/>
      <c r="C21" s="30"/>
      <c r="E21" s="59" t="s">
        <v>53</v>
      </c>
    </row>
    <row r="22" spans="1:6" x14ac:dyDescent="0.25">
      <c r="A22" s="63"/>
      <c r="B22" s="63"/>
      <c r="C22" s="30"/>
      <c r="E22" s="59" t="s">
        <v>411</v>
      </c>
    </row>
    <row r="23" spans="1:6" x14ac:dyDescent="0.25">
      <c r="A23" s="63"/>
      <c r="B23" s="63"/>
      <c r="C23" s="30"/>
      <c r="E23" s="59"/>
    </row>
    <row r="24" spans="1:6" x14ac:dyDescent="0.25">
      <c r="A24" s="63"/>
      <c r="B24" s="63"/>
      <c r="C24" s="30"/>
    </row>
    <row r="25" spans="1:6" x14ac:dyDescent="0.25">
      <c r="A25" s="63"/>
      <c r="B25" s="63"/>
      <c r="C25" s="30"/>
    </row>
    <row r="26" spans="1:6" x14ac:dyDescent="0.25">
      <c r="A26" s="63"/>
      <c r="B26" s="63"/>
      <c r="C26" s="30"/>
    </row>
    <row r="27" spans="1:6" ht="15.75" x14ac:dyDescent="0.25">
      <c r="A27" s="63"/>
      <c r="B27" s="63"/>
      <c r="C27" s="30"/>
      <c r="E27" s="42"/>
    </row>
    <row r="28" spans="1:6" ht="15.75" x14ac:dyDescent="0.25">
      <c r="A28" s="63"/>
      <c r="B28" s="63"/>
      <c r="C28" s="30"/>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9" x14ac:dyDescent="0.25">
      <c r="A33" s="63"/>
      <c r="B33" s="63"/>
      <c r="C33" s="67"/>
    </row>
    <row r="34" spans="1:9" ht="15.75" x14ac:dyDescent="0.25">
      <c r="A34" s="63"/>
      <c r="B34" s="63"/>
      <c r="C34" s="67"/>
      <c r="E34" s="118"/>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3"/>
    </row>
    <row r="39" spans="1:9" x14ac:dyDescent="0.25">
      <c r="A39" s="59"/>
      <c r="B39" s="62"/>
      <c r="C39" s="62">
        <f>SUM(C9:C38)</f>
        <v>0</v>
      </c>
      <c r="D39" s="59" t="s">
        <v>56</v>
      </c>
    </row>
    <row r="40" spans="1:9" x14ac:dyDescent="0.25">
      <c r="A40" s="62">
        <f>SUM(A9:A38)</f>
        <v>0</v>
      </c>
      <c r="B40" s="59" t="s">
        <v>57</v>
      </c>
      <c r="C40" s="59"/>
    </row>
    <row r="41" spans="1:9" x14ac:dyDescent="0.25">
      <c r="A41" s="59"/>
      <c r="B41" s="62" t="e">
        <f>C39/A40</f>
        <v>#DIV/0!</v>
      </c>
      <c r="C41" s="59" t="s">
        <v>58</v>
      </c>
    </row>
    <row r="42" spans="1:9" x14ac:dyDescent="0.25">
      <c r="A42" s="59"/>
      <c r="B42" s="59"/>
      <c r="C42" s="59"/>
      <c r="D42" s="63">
        <v>100</v>
      </c>
      <c r="E42" s="59" t="s">
        <v>59</v>
      </c>
    </row>
    <row r="43" spans="1:9" x14ac:dyDescent="0.25">
      <c r="A43" s="59"/>
      <c r="B43" s="59"/>
      <c r="C43" s="59"/>
      <c r="D43" s="65" t="e">
        <f>B41/D42</f>
        <v>#DIV/0!</v>
      </c>
      <c r="E43" s="59" t="s">
        <v>60</v>
      </c>
    </row>
    <row r="44" spans="1:9" x14ac:dyDescent="0.25">
      <c r="A44" s="59"/>
      <c r="B44" s="59"/>
      <c r="C44" s="59"/>
    </row>
    <row r="45" spans="1:9" ht="15.75" x14ac:dyDescent="0.25">
      <c r="A45" s="120" t="s">
        <v>157</v>
      </c>
    </row>
    <row r="46" spans="1:9" ht="15.75" x14ac:dyDescent="0.25">
      <c r="A46" s="121"/>
    </row>
    <row r="47" spans="1:9" ht="15.75" x14ac:dyDescent="0.25">
      <c r="A47" s="122"/>
    </row>
    <row r="48" spans="1:9" ht="65.25" customHeight="1" x14ac:dyDescent="0.25">
      <c r="A48" s="456"/>
      <c r="B48" s="456"/>
      <c r="C48" s="456"/>
      <c r="D48" s="456"/>
      <c r="E48" s="456"/>
      <c r="F48" s="456"/>
      <c r="G48" s="456"/>
      <c r="H48" s="456"/>
      <c r="I48" s="456"/>
    </row>
    <row r="50" spans="1:9" s="127" customFormat="1" ht="34.5" customHeight="1" x14ac:dyDescent="0.25">
      <c r="A50" s="457"/>
      <c r="B50" s="457"/>
      <c r="C50" s="457"/>
      <c r="D50" s="457"/>
      <c r="E50" s="457"/>
      <c r="F50" s="457"/>
      <c r="G50" s="457"/>
      <c r="H50" s="457"/>
      <c r="I50" s="457"/>
    </row>
    <row r="51" spans="1:9" s="127" customFormat="1" x14ac:dyDescent="0.25"/>
    <row r="52" spans="1:9" s="127" customFormat="1" ht="34.5" customHeight="1" x14ac:dyDescent="0.25">
      <c r="A52" s="457"/>
      <c r="B52" s="457"/>
      <c r="C52" s="457"/>
      <c r="D52" s="457"/>
      <c r="E52" s="457"/>
      <c r="F52" s="457"/>
      <c r="G52" s="457"/>
      <c r="H52" s="457"/>
      <c r="I52" s="457"/>
    </row>
    <row r="54" spans="1:9" ht="18.75" x14ac:dyDescent="0.3">
      <c r="A54" s="129"/>
    </row>
  </sheetData>
  <mergeCells count="3">
    <mergeCell ref="A48:I48"/>
    <mergeCell ref="A50:I50"/>
    <mergeCell ref="A52:I52"/>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46881" r:id="rId4">
          <objectPr defaultSize="0" r:id="rId5">
            <anchor moveWithCells="1">
              <from>
                <xdr:col>0</xdr:col>
                <xdr:colOff>381000</xdr:colOff>
                <xdr:row>46</xdr:row>
                <xdr:rowOff>66675</xdr:rowOff>
              </from>
              <to>
                <xdr:col>11</xdr:col>
                <xdr:colOff>76200</xdr:colOff>
                <xdr:row>67</xdr:row>
                <xdr:rowOff>123825</xdr:rowOff>
              </to>
            </anchor>
          </objectPr>
        </oleObject>
      </mc:Choice>
      <mc:Fallback>
        <oleObject progId="Word.Document.12" shapeId="1146881"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4"/>
  <sheetViews>
    <sheetView topLeftCell="A46" workbookViewId="0">
      <selection activeCell="O55" sqref="O55"/>
    </sheetView>
  </sheetViews>
  <sheetFormatPr defaultColWidth="9.140625" defaultRowHeight="15" x14ac:dyDescent="0.25"/>
  <cols>
    <col min="1" max="2" width="9.140625" style="57"/>
    <col min="3" max="3" width="11" style="57" customWidth="1"/>
    <col min="4" max="16384" width="9.140625" style="57"/>
  </cols>
  <sheetData>
    <row r="1" spans="1:10" ht="21" x14ac:dyDescent="0.35">
      <c r="A1" s="61" t="s">
        <v>443</v>
      </c>
      <c r="B1" s="59"/>
      <c r="C1" s="59"/>
    </row>
    <row r="2" spans="1:10" x14ac:dyDescent="0.25">
      <c r="A2" s="59"/>
      <c r="B2" s="63">
        <v>3.1</v>
      </c>
      <c r="C2" s="59" t="s">
        <v>34</v>
      </c>
      <c r="D2" s="400" t="s">
        <v>654</v>
      </c>
    </row>
    <row r="3" spans="1:10" ht="15" customHeight="1" x14ac:dyDescent="0.25">
      <c r="A3" s="59"/>
      <c r="B3" s="63" t="s">
        <v>519</v>
      </c>
      <c r="C3" s="59" t="s">
        <v>36</v>
      </c>
      <c r="D3" s="57" t="s">
        <v>592</v>
      </c>
    </row>
    <row r="4" spans="1:10" ht="15" customHeight="1" x14ac:dyDescent="0.25">
      <c r="A4" s="59"/>
      <c r="B4" s="36" t="s">
        <v>37</v>
      </c>
      <c r="C4" s="59"/>
      <c r="D4" s="37" t="s">
        <v>637</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653</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v>1</v>
      </c>
      <c r="B9" s="63"/>
      <c r="C9" s="30">
        <v>92</v>
      </c>
      <c r="E9" s="59" t="s">
        <v>42</v>
      </c>
      <c r="F9" s="59"/>
    </row>
    <row r="10" spans="1:10" x14ac:dyDescent="0.25">
      <c r="A10" s="63">
        <v>1</v>
      </c>
      <c r="B10" s="63"/>
      <c r="C10" s="30">
        <v>90</v>
      </c>
      <c r="E10" s="59" t="s">
        <v>43</v>
      </c>
      <c r="F10" s="59"/>
    </row>
    <row r="11" spans="1:10" x14ac:dyDescent="0.25">
      <c r="A11" s="63">
        <v>1</v>
      </c>
      <c r="B11" s="63"/>
      <c r="C11" s="30">
        <v>90</v>
      </c>
      <c r="E11" s="59" t="s">
        <v>44</v>
      </c>
      <c r="F11" s="59"/>
    </row>
    <row r="12" spans="1:10" x14ac:dyDescent="0.25">
      <c r="A12" s="63">
        <v>1</v>
      </c>
      <c r="B12" s="63"/>
      <c r="C12" s="30">
        <v>87</v>
      </c>
      <c r="E12" s="59"/>
      <c r="F12" s="59"/>
    </row>
    <row r="13" spans="1:10" x14ac:dyDescent="0.25">
      <c r="A13" s="63">
        <v>1</v>
      </c>
      <c r="B13" s="63"/>
      <c r="C13" s="30">
        <v>85</v>
      </c>
      <c r="E13" s="59" t="s">
        <v>45</v>
      </c>
      <c r="F13" s="59"/>
    </row>
    <row r="14" spans="1:10" x14ac:dyDescent="0.25">
      <c r="A14" s="63">
        <v>1</v>
      </c>
      <c r="B14" s="63"/>
      <c r="C14" s="30">
        <v>77</v>
      </c>
      <c r="E14" s="59" t="s">
        <v>46</v>
      </c>
      <c r="F14" s="59"/>
    </row>
    <row r="15" spans="1:10" x14ac:dyDescent="0.25">
      <c r="A15" s="63">
        <v>1</v>
      </c>
      <c r="B15" s="63"/>
      <c r="C15" s="30">
        <v>75</v>
      </c>
      <c r="E15" s="59" t="s">
        <v>47</v>
      </c>
      <c r="F15" s="59"/>
    </row>
    <row r="16" spans="1:10" x14ac:dyDescent="0.25">
      <c r="A16" s="63">
        <v>1</v>
      </c>
      <c r="B16" s="63"/>
      <c r="C16" s="30">
        <v>70</v>
      </c>
      <c r="E16" s="59" t="s">
        <v>48</v>
      </c>
      <c r="F16" s="59"/>
    </row>
    <row r="17" spans="1:6" x14ac:dyDescent="0.25">
      <c r="A17" s="63">
        <v>1</v>
      </c>
      <c r="B17" s="63"/>
      <c r="C17" s="30">
        <v>60</v>
      </c>
      <c r="E17" s="59" t="s">
        <v>49</v>
      </c>
      <c r="F17" s="59"/>
    </row>
    <row r="18" spans="1:6" x14ac:dyDescent="0.25">
      <c r="A18" s="63"/>
      <c r="B18" s="63"/>
      <c r="C18" s="30"/>
      <c r="E18" s="59" t="s">
        <v>50</v>
      </c>
      <c r="F18" s="59"/>
    </row>
    <row r="19" spans="1:6" x14ac:dyDescent="0.25">
      <c r="A19" s="63"/>
      <c r="B19" s="63"/>
      <c r="C19" s="30"/>
      <c r="E19" s="59" t="s">
        <v>51</v>
      </c>
      <c r="F19" s="59"/>
    </row>
    <row r="20" spans="1:6" x14ac:dyDescent="0.25">
      <c r="A20" s="63"/>
      <c r="B20" s="63"/>
      <c r="C20" s="30"/>
      <c r="E20" s="59" t="s">
        <v>52</v>
      </c>
    </row>
    <row r="21" spans="1:6" x14ac:dyDescent="0.25">
      <c r="A21" s="63"/>
      <c r="B21" s="63"/>
      <c r="C21" s="30"/>
      <c r="E21" s="59" t="s">
        <v>53</v>
      </c>
    </row>
    <row r="22" spans="1:6" x14ac:dyDescent="0.25">
      <c r="A22" s="63"/>
      <c r="B22" s="63"/>
      <c r="C22" s="30"/>
      <c r="E22" s="59" t="s">
        <v>411</v>
      </c>
    </row>
    <row r="23" spans="1:6" x14ac:dyDescent="0.25">
      <c r="A23" s="63"/>
      <c r="B23" s="63"/>
      <c r="C23" s="30"/>
      <c r="E23" s="59"/>
    </row>
    <row r="24" spans="1:6" x14ac:dyDescent="0.25">
      <c r="A24" s="63"/>
      <c r="B24" s="63"/>
      <c r="C24" s="30"/>
    </row>
    <row r="25" spans="1:6" x14ac:dyDescent="0.25">
      <c r="A25" s="63"/>
      <c r="B25" s="63"/>
      <c r="C25" s="30"/>
    </row>
    <row r="26" spans="1:6" x14ac:dyDescent="0.25">
      <c r="A26" s="63"/>
      <c r="B26" s="63"/>
      <c r="C26" s="30"/>
    </row>
    <row r="27" spans="1:6" ht="15.75" x14ac:dyDescent="0.25">
      <c r="A27" s="63"/>
      <c r="B27" s="63"/>
      <c r="C27" s="30"/>
      <c r="E27" s="42"/>
    </row>
    <row r="28" spans="1:6" ht="15.75" x14ac:dyDescent="0.25">
      <c r="A28" s="63"/>
      <c r="B28" s="63"/>
      <c r="C28" s="30"/>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9" x14ac:dyDescent="0.25">
      <c r="A33" s="63"/>
      <c r="B33" s="63"/>
      <c r="C33" s="67"/>
    </row>
    <row r="34" spans="1:9" ht="15.75" x14ac:dyDescent="0.25">
      <c r="A34" s="63"/>
      <c r="B34" s="63"/>
      <c r="C34" s="67"/>
      <c r="E34" s="118"/>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3"/>
    </row>
    <row r="39" spans="1:9" x14ac:dyDescent="0.25">
      <c r="A39" s="59"/>
      <c r="B39" s="62"/>
      <c r="C39" s="62">
        <f>SUM(C9:C38)</f>
        <v>726</v>
      </c>
      <c r="D39" s="59" t="s">
        <v>56</v>
      </c>
    </row>
    <row r="40" spans="1:9" x14ac:dyDescent="0.25">
      <c r="A40" s="62">
        <f>SUM(A9:A38)</f>
        <v>9</v>
      </c>
      <c r="B40" s="59" t="s">
        <v>57</v>
      </c>
      <c r="C40" s="59"/>
    </row>
    <row r="41" spans="1:9" x14ac:dyDescent="0.25">
      <c r="A41" s="59"/>
      <c r="B41" s="62">
        <f>C39/A40</f>
        <v>80.666666666666671</v>
      </c>
      <c r="C41" s="59" t="s">
        <v>58</v>
      </c>
    </row>
    <row r="42" spans="1:9" x14ac:dyDescent="0.25">
      <c r="A42" s="59"/>
      <c r="B42" s="59"/>
      <c r="C42" s="59"/>
      <c r="D42" s="63">
        <v>100</v>
      </c>
      <c r="E42" s="59" t="s">
        <v>59</v>
      </c>
    </row>
    <row r="43" spans="1:9" x14ac:dyDescent="0.25">
      <c r="A43" s="59"/>
      <c r="B43" s="59"/>
      <c r="C43" s="59"/>
      <c r="D43" s="65">
        <f>B41/D42</f>
        <v>0.80666666666666675</v>
      </c>
      <c r="E43" s="59" t="s">
        <v>60</v>
      </c>
    </row>
    <row r="44" spans="1:9" x14ac:dyDescent="0.25">
      <c r="A44" s="59"/>
      <c r="B44" s="59"/>
      <c r="C44" s="59"/>
    </row>
    <row r="45" spans="1:9" ht="15.75" x14ac:dyDescent="0.25">
      <c r="A45" s="120" t="s">
        <v>157</v>
      </c>
    </row>
    <row r="46" spans="1:9" ht="15.75" x14ac:dyDescent="0.25">
      <c r="A46" s="121"/>
    </row>
    <row r="47" spans="1:9" ht="15.75" x14ac:dyDescent="0.25">
      <c r="A47" s="122"/>
    </row>
    <row r="48" spans="1:9" ht="65.25" customHeight="1" x14ac:dyDescent="0.25">
      <c r="A48" s="456"/>
      <c r="B48" s="456"/>
      <c r="C48" s="456"/>
      <c r="D48" s="456"/>
      <c r="E48" s="456"/>
      <c r="F48" s="456"/>
      <c r="G48" s="456"/>
      <c r="H48" s="456"/>
      <c r="I48" s="456"/>
    </row>
    <row r="50" spans="1:9" s="127" customFormat="1" ht="34.5" customHeight="1" x14ac:dyDescent="0.25">
      <c r="A50" s="457"/>
      <c r="B50" s="457"/>
      <c r="C50" s="457"/>
      <c r="D50" s="457"/>
      <c r="E50" s="457"/>
      <c r="F50" s="457"/>
      <c r="G50" s="457"/>
      <c r="H50" s="457"/>
      <c r="I50" s="457"/>
    </row>
    <row r="51" spans="1:9" s="127" customFormat="1" x14ac:dyDescent="0.25"/>
    <row r="52" spans="1:9" s="127" customFormat="1" ht="34.5" customHeight="1" x14ac:dyDescent="0.25">
      <c r="A52" s="457"/>
      <c r="B52" s="457"/>
      <c r="C52" s="457"/>
      <c r="D52" s="457"/>
      <c r="E52" s="457"/>
      <c r="F52" s="457"/>
      <c r="G52" s="457"/>
      <c r="H52" s="457"/>
      <c r="I52" s="457"/>
    </row>
    <row r="54" spans="1:9" ht="18.75" x14ac:dyDescent="0.3">
      <c r="A54" s="129"/>
    </row>
  </sheetData>
  <mergeCells count="3">
    <mergeCell ref="A48:I48"/>
    <mergeCell ref="A50:I50"/>
    <mergeCell ref="A52:I52"/>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464898" r:id="rId4">
          <objectPr defaultSize="0" r:id="rId5">
            <anchor moveWithCells="1">
              <from>
                <xdr:col>1</xdr:col>
                <xdr:colOff>0</xdr:colOff>
                <xdr:row>46</xdr:row>
                <xdr:rowOff>0</xdr:rowOff>
              </from>
              <to>
                <xdr:col>11</xdr:col>
                <xdr:colOff>447675</xdr:colOff>
                <xdr:row>52</xdr:row>
                <xdr:rowOff>133350</xdr:rowOff>
              </to>
            </anchor>
          </objectPr>
        </oleObject>
      </mc:Choice>
      <mc:Fallback>
        <oleObject progId="Word.Document.12" shapeId="464898"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4"/>
  <sheetViews>
    <sheetView topLeftCell="A46" workbookViewId="0">
      <selection activeCell="P52" sqref="P52"/>
    </sheetView>
  </sheetViews>
  <sheetFormatPr defaultColWidth="9.140625" defaultRowHeight="15" x14ac:dyDescent="0.25"/>
  <cols>
    <col min="1" max="2" width="9.140625" style="57"/>
    <col min="3" max="3" width="11" style="57" customWidth="1"/>
    <col min="4" max="16384" width="9.140625" style="57"/>
  </cols>
  <sheetData>
    <row r="1" spans="1:10" ht="21" x14ac:dyDescent="0.35">
      <c r="A1" s="61" t="s">
        <v>443</v>
      </c>
      <c r="B1" s="59"/>
      <c r="C1" s="59"/>
    </row>
    <row r="2" spans="1:10" x14ac:dyDescent="0.25">
      <c r="A2" s="59"/>
      <c r="B2" s="63">
        <v>3.1</v>
      </c>
      <c r="C2" s="59" t="s">
        <v>34</v>
      </c>
      <c r="D2" s="57" t="s">
        <v>440</v>
      </c>
    </row>
    <row r="3" spans="1:10" ht="15" customHeight="1" x14ac:dyDescent="0.25">
      <c r="A3" s="59"/>
      <c r="B3" s="63" t="s">
        <v>519</v>
      </c>
      <c r="C3" s="59" t="s">
        <v>36</v>
      </c>
      <c r="D3" s="57" t="s">
        <v>516</v>
      </c>
    </row>
    <row r="4" spans="1:10" ht="15" customHeight="1" x14ac:dyDescent="0.25">
      <c r="A4" s="59"/>
      <c r="B4" s="36" t="s">
        <v>37</v>
      </c>
      <c r="C4" s="59"/>
      <c r="D4" s="37" t="s">
        <v>441</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442</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v>1</v>
      </c>
      <c r="B9" s="63"/>
      <c r="C9" s="30">
        <v>100</v>
      </c>
      <c r="E9" s="59" t="s">
        <v>42</v>
      </c>
      <c r="F9" s="59"/>
    </row>
    <row r="10" spans="1:10" x14ac:dyDescent="0.25">
      <c r="A10" s="63">
        <v>1</v>
      </c>
      <c r="B10" s="63"/>
      <c r="C10" s="30">
        <v>100</v>
      </c>
      <c r="E10" s="59" t="s">
        <v>43</v>
      </c>
      <c r="F10" s="59"/>
    </row>
    <row r="11" spans="1:10" x14ac:dyDescent="0.25">
      <c r="A11" s="63">
        <v>1</v>
      </c>
      <c r="B11" s="63"/>
      <c r="C11" s="30">
        <v>100</v>
      </c>
      <c r="E11" s="59" t="s">
        <v>44</v>
      </c>
      <c r="F11" s="59"/>
    </row>
    <row r="12" spans="1:10" x14ac:dyDescent="0.25">
      <c r="A12" s="63">
        <v>1</v>
      </c>
      <c r="B12" s="63"/>
      <c r="C12" s="30">
        <v>100</v>
      </c>
      <c r="E12" s="59"/>
      <c r="F12" s="59"/>
    </row>
    <row r="13" spans="1:10" x14ac:dyDescent="0.25">
      <c r="A13" s="63">
        <v>1</v>
      </c>
      <c r="B13" s="63"/>
      <c r="C13" s="30">
        <v>100</v>
      </c>
      <c r="E13" s="59" t="s">
        <v>45</v>
      </c>
      <c r="F13" s="59"/>
    </row>
    <row r="14" spans="1:10" x14ac:dyDescent="0.25">
      <c r="A14" s="63">
        <v>1</v>
      </c>
      <c r="B14" s="63"/>
      <c r="C14" s="30">
        <v>100</v>
      </c>
      <c r="E14" s="59" t="s">
        <v>46</v>
      </c>
      <c r="F14" s="59"/>
    </row>
    <row r="15" spans="1:10" x14ac:dyDescent="0.25">
      <c r="A15" s="63">
        <v>1</v>
      </c>
      <c r="B15" s="63"/>
      <c r="C15" s="30">
        <v>100</v>
      </c>
      <c r="E15" s="59" t="s">
        <v>47</v>
      </c>
      <c r="F15" s="59"/>
    </row>
    <row r="16" spans="1:10" x14ac:dyDescent="0.25">
      <c r="A16" s="63">
        <v>1</v>
      </c>
      <c r="B16" s="63"/>
      <c r="C16" s="30">
        <v>100</v>
      </c>
      <c r="E16" s="59" t="s">
        <v>48</v>
      </c>
      <c r="F16" s="59"/>
    </row>
    <row r="17" spans="1:6" x14ac:dyDescent="0.25">
      <c r="A17" s="63">
        <v>1</v>
      </c>
      <c r="B17" s="63"/>
      <c r="C17" s="30">
        <v>100</v>
      </c>
      <c r="E17" s="59" t="s">
        <v>49</v>
      </c>
      <c r="F17" s="59"/>
    </row>
    <row r="18" spans="1:6" x14ac:dyDescent="0.25">
      <c r="A18" s="63">
        <v>1</v>
      </c>
      <c r="B18" s="63"/>
      <c r="C18" s="30">
        <v>100</v>
      </c>
      <c r="E18" s="59" t="s">
        <v>50</v>
      </c>
      <c r="F18" s="59"/>
    </row>
    <row r="19" spans="1:6" x14ac:dyDescent="0.25">
      <c r="A19" s="63">
        <v>1</v>
      </c>
      <c r="B19" s="63"/>
      <c r="C19" s="30">
        <v>100</v>
      </c>
      <c r="E19" s="59" t="s">
        <v>51</v>
      </c>
      <c r="F19" s="59"/>
    </row>
    <row r="20" spans="1:6" x14ac:dyDescent="0.25">
      <c r="A20" s="63"/>
      <c r="B20" s="63"/>
      <c r="C20" s="30"/>
      <c r="E20" s="59" t="s">
        <v>52</v>
      </c>
    </row>
    <row r="21" spans="1:6" x14ac:dyDescent="0.25">
      <c r="A21" s="63"/>
      <c r="B21" s="63"/>
      <c r="C21" s="30"/>
      <c r="E21" s="59" t="s">
        <v>53</v>
      </c>
    </row>
    <row r="22" spans="1:6" x14ac:dyDescent="0.25">
      <c r="A22" s="63"/>
      <c r="B22" s="63"/>
      <c r="C22" s="30"/>
      <c r="E22" s="59" t="s">
        <v>411</v>
      </c>
    </row>
    <row r="23" spans="1:6" x14ac:dyDescent="0.25">
      <c r="A23" s="63"/>
      <c r="B23" s="63"/>
      <c r="C23" s="30"/>
      <c r="E23" s="59"/>
    </row>
    <row r="24" spans="1:6" x14ac:dyDescent="0.25">
      <c r="A24" s="63"/>
      <c r="B24" s="63"/>
      <c r="C24" s="30"/>
    </row>
    <row r="25" spans="1:6" x14ac:dyDescent="0.25">
      <c r="A25" s="63"/>
      <c r="B25" s="63"/>
      <c r="C25" s="30"/>
    </row>
    <row r="26" spans="1:6" x14ac:dyDescent="0.25">
      <c r="A26" s="63"/>
      <c r="B26" s="63"/>
      <c r="C26" s="30"/>
    </row>
    <row r="27" spans="1:6" ht="15.75" x14ac:dyDescent="0.25">
      <c r="A27" s="63"/>
      <c r="B27" s="63"/>
      <c r="C27" s="30"/>
      <c r="E27" s="42"/>
    </row>
    <row r="28" spans="1:6" ht="15.75" x14ac:dyDescent="0.25">
      <c r="A28" s="63"/>
      <c r="B28" s="63"/>
      <c r="C28" s="30"/>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9" x14ac:dyDescent="0.25">
      <c r="A33" s="63"/>
      <c r="B33" s="63"/>
      <c r="C33" s="67"/>
    </row>
    <row r="34" spans="1:9" ht="15.75" x14ac:dyDescent="0.25">
      <c r="A34" s="63"/>
      <c r="B34" s="63"/>
      <c r="C34" s="67"/>
      <c r="E34" s="118"/>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3"/>
    </row>
    <row r="39" spans="1:9" x14ac:dyDescent="0.25">
      <c r="A39" s="59"/>
      <c r="B39" s="62"/>
      <c r="C39" s="62">
        <f>SUM(C9:C38)</f>
        <v>1100</v>
      </c>
      <c r="D39" s="59" t="s">
        <v>56</v>
      </c>
    </row>
    <row r="40" spans="1:9" x14ac:dyDescent="0.25">
      <c r="A40" s="62">
        <f>SUM(A9:A38)</f>
        <v>11</v>
      </c>
      <c r="B40" s="59" t="s">
        <v>57</v>
      </c>
      <c r="C40" s="59"/>
    </row>
    <row r="41" spans="1:9" x14ac:dyDescent="0.25">
      <c r="A41" s="59"/>
      <c r="B41" s="62">
        <f>C39/A40</f>
        <v>100</v>
      </c>
      <c r="C41" s="59" t="s">
        <v>58</v>
      </c>
    </row>
    <row r="42" spans="1:9" x14ac:dyDescent="0.25">
      <c r="A42" s="59"/>
      <c r="B42" s="59"/>
      <c r="C42" s="59"/>
      <c r="D42" s="63">
        <v>100</v>
      </c>
      <c r="E42" s="59" t="s">
        <v>59</v>
      </c>
    </row>
    <row r="43" spans="1:9" x14ac:dyDescent="0.25">
      <c r="A43" s="59"/>
      <c r="B43" s="59"/>
      <c r="C43" s="59"/>
      <c r="D43" s="65">
        <f>B41/D42</f>
        <v>1</v>
      </c>
      <c r="E43" s="59" t="s">
        <v>60</v>
      </c>
    </row>
    <row r="44" spans="1:9" x14ac:dyDescent="0.25">
      <c r="A44" s="59"/>
      <c r="B44" s="59"/>
      <c r="C44" s="59"/>
    </row>
    <row r="45" spans="1:9" ht="15.75" x14ac:dyDescent="0.25">
      <c r="A45" s="120" t="s">
        <v>157</v>
      </c>
    </row>
    <row r="46" spans="1:9" ht="15.75" x14ac:dyDescent="0.25">
      <c r="A46" s="121"/>
    </row>
    <row r="47" spans="1:9" ht="15.75" x14ac:dyDescent="0.25">
      <c r="A47" s="122"/>
    </row>
    <row r="48" spans="1:9" ht="65.25" customHeight="1" x14ac:dyDescent="0.25">
      <c r="A48" s="456"/>
      <c r="B48" s="456"/>
      <c r="C48" s="456"/>
      <c r="D48" s="456"/>
      <c r="E48" s="456"/>
      <c r="F48" s="456"/>
      <c r="G48" s="456"/>
      <c r="H48" s="456"/>
      <c r="I48" s="456"/>
    </row>
    <row r="50" spans="1:9" s="127" customFormat="1" ht="34.5" customHeight="1" x14ac:dyDescent="0.25">
      <c r="A50" s="457"/>
      <c r="B50" s="457"/>
      <c r="C50" s="457"/>
      <c r="D50" s="457"/>
      <c r="E50" s="457"/>
      <c r="F50" s="457"/>
      <c r="G50" s="457"/>
      <c r="H50" s="457"/>
      <c r="I50" s="457"/>
    </row>
    <row r="51" spans="1:9" s="127" customFormat="1" x14ac:dyDescent="0.25"/>
    <row r="52" spans="1:9" s="127" customFormat="1" ht="34.5" customHeight="1" x14ac:dyDescent="0.25">
      <c r="A52" s="457"/>
      <c r="B52" s="457"/>
      <c r="C52" s="457"/>
      <c r="D52" s="457"/>
      <c r="E52" s="457"/>
      <c r="F52" s="457"/>
      <c r="G52" s="457"/>
      <c r="H52" s="457"/>
      <c r="I52" s="457"/>
    </row>
    <row r="54" spans="1:9" ht="18.75" x14ac:dyDescent="0.3">
      <c r="A54" s="129"/>
    </row>
  </sheetData>
  <mergeCells count="3">
    <mergeCell ref="A48:I48"/>
    <mergeCell ref="A50:I50"/>
    <mergeCell ref="A52:I52"/>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43361" r:id="rId4">
          <objectPr defaultSize="0" r:id="rId5">
            <anchor moveWithCells="1">
              <from>
                <xdr:col>0</xdr:col>
                <xdr:colOff>381000</xdr:colOff>
                <xdr:row>46</xdr:row>
                <xdr:rowOff>66675</xdr:rowOff>
              </from>
              <to>
                <xdr:col>11</xdr:col>
                <xdr:colOff>85725</xdr:colOff>
                <xdr:row>67</xdr:row>
                <xdr:rowOff>104775</xdr:rowOff>
              </to>
            </anchor>
          </objectPr>
        </oleObject>
      </mc:Choice>
      <mc:Fallback>
        <oleObject progId="Word.Document.12" shapeId="143361" r:id="rId4"/>
      </mc:Fallback>
    </mc:AlternateContent>
  </oleObjec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54"/>
  <sheetViews>
    <sheetView topLeftCell="A46" workbookViewId="0"/>
  </sheetViews>
  <sheetFormatPr defaultColWidth="9.140625" defaultRowHeight="15" x14ac:dyDescent="0.25"/>
  <cols>
    <col min="1" max="2" width="9.140625" style="57"/>
    <col min="3" max="3" width="11" style="57" customWidth="1"/>
    <col min="4" max="16384" width="9.140625" style="57"/>
  </cols>
  <sheetData>
    <row r="1" spans="1:10" ht="21" x14ac:dyDescent="0.35">
      <c r="A1" s="61" t="s">
        <v>443</v>
      </c>
      <c r="B1" s="59"/>
      <c r="C1" s="59"/>
    </row>
    <row r="2" spans="1:10" x14ac:dyDescent="0.25">
      <c r="A2" s="59"/>
      <c r="B2" s="63">
        <v>3.1</v>
      </c>
      <c r="C2" s="59" t="s">
        <v>34</v>
      </c>
      <c r="D2" s="57" t="s">
        <v>440</v>
      </c>
    </row>
    <row r="3" spans="1:10" ht="15" customHeight="1" x14ac:dyDescent="0.25">
      <c r="A3" s="59"/>
      <c r="B3" s="63" t="s">
        <v>310</v>
      </c>
      <c r="C3" s="59" t="s">
        <v>36</v>
      </c>
      <c r="D3" s="57" t="s">
        <v>427</v>
      </c>
    </row>
    <row r="4" spans="1:10" ht="15" customHeight="1" x14ac:dyDescent="0.25">
      <c r="A4" s="59"/>
      <c r="B4" s="36" t="s">
        <v>37</v>
      </c>
      <c r="C4" s="59"/>
      <c r="D4" s="37" t="s">
        <v>441</v>
      </c>
      <c r="E4" s="64"/>
      <c r="F4" s="64"/>
      <c r="G4" s="64"/>
      <c r="H4" s="64"/>
      <c r="I4" s="64"/>
      <c r="J4" s="64"/>
    </row>
    <row r="5" spans="1:10" ht="15" customHeight="1" x14ac:dyDescent="0.25">
      <c r="A5" s="59"/>
      <c r="B5" s="39"/>
      <c r="C5" s="59"/>
    </row>
    <row r="6" spans="1:10" ht="15" customHeight="1" x14ac:dyDescent="0.25">
      <c r="A6" s="59"/>
      <c r="B6" s="59"/>
      <c r="C6" s="59"/>
      <c r="F6" s="37" t="s">
        <v>39</v>
      </c>
      <c r="G6" s="37"/>
      <c r="H6" s="37" t="s">
        <v>442</v>
      </c>
      <c r="I6" s="37"/>
      <c r="J6" s="37"/>
    </row>
    <row r="7" spans="1:10" ht="15" customHeight="1" x14ac:dyDescent="0.25">
      <c r="A7" s="58" t="s">
        <v>31</v>
      </c>
      <c r="B7" s="58" t="s">
        <v>30</v>
      </c>
      <c r="C7" s="58" t="s">
        <v>32</v>
      </c>
    </row>
    <row r="8" spans="1:10" ht="15" customHeight="1" x14ac:dyDescent="0.25">
      <c r="A8" s="59"/>
      <c r="B8" s="60" t="s">
        <v>41</v>
      </c>
      <c r="C8" s="60" t="s">
        <v>23</v>
      </c>
    </row>
    <row r="9" spans="1:10" x14ac:dyDescent="0.25">
      <c r="A9" s="63">
        <v>1</v>
      </c>
      <c r="B9" s="63">
        <v>1</v>
      </c>
      <c r="C9" s="30">
        <v>100</v>
      </c>
      <c r="E9" s="59" t="s">
        <v>42</v>
      </c>
      <c r="F9" s="59"/>
    </row>
    <row r="10" spans="1:10" x14ac:dyDescent="0.25">
      <c r="A10" s="63">
        <v>1</v>
      </c>
      <c r="B10" s="63">
        <v>2</v>
      </c>
      <c r="C10" s="30">
        <v>100</v>
      </c>
      <c r="E10" s="59" t="s">
        <v>43</v>
      </c>
      <c r="F10" s="59"/>
    </row>
    <row r="11" spans="1:10" x14ac:dyDescent="0.25">
      <c r="A11" s="63">
        <v>1</v>
      </c>
      <c r="B11" s="63">
        <v>3</v>
      </c>
      <c r="C11" s="30">
        <v>100</v>
      </c>
      <c r="E11" s="59" t="s">
        <v>44</v>
      </c>
      <c r="F11" s="59"/>
    </row>
    <row r="12" spans="1:10" x14ac:dyDescent="0.25">
      <c r="A12" s="63">
        <v>1</v>
      </c>
      <c r="B12" s="63">
        <v>4</v>
      </c>
      <c r="C12" s="30">
        <v>100</v>
      </c>
      <c r="E12" s="59"/>
      <c r="F12" s="59"/>
    </row>
    <row r="13" spans="1:10" x14ac:dyDescent="0.25">
      <c r="A13" s="63">
        <v>1</v>
      </c>
      <c r="B13" s="63">
        <v>5</v>
      </c>
      <c r="C13" s="30">
        <v>100</v>
      </c>
      <c r="E13" s="59" t="s">
        <v>45</v>
      </c>
      <c r="F13" s="59"/>
    </row>
    <row r="14" spans="1:10" x14ac:dyDescent="0.25">
      <c r="A14" s="63">
        <v>1</v>
      </c>
      <c r="B14" s="63">
        <v>6</v>
      </c>
      <c r="C14" s="30">
        <v>100</v>
      </c>
      <c r="E14" s="59" t="s">
        <v>46</v>
      </c>
      <c r="F14" s="59"/>
    </row>
    <row r="15" spans="1:10" x14ac:dyDescent="0.25">
      <c r="A15" s="63">
        <v>1</v>
      </c>
      <c r="B15" s="63">
        <v>7</v>
      </c>
      <c r="C15" s="30">
        <v>100</v>
      </c>
      <c r="E15" s="59" t="s">
        <v>47</v>
      </c>
      <c r="F15" s="59"/>
    </row>
    <row r="16" spans="1:10" x14ac:dyDescent="0.25">
      <c r="A16" s="63">
        <v>1</v>
      </c>
      <c r="B16" s="63">
        <v>8</v>
      </c>
      <c r="C16" s="30">
        <v>100</v>
      </c>
      <c r="E16" s="59" t="s">
        <v>48</v>
      </c>
      <c r="F16" s="59"/>
    </row>
    <row r="17" spans="1:6" x14ac:dyDescent="0.25">
      <c r="A17" s="63">
        <v>1</v>
      </c>
      <c r="B17" s="63">
        <v>9</v>
      </c>
      <c r="C17" s="30">
        <v>100</v>
      </c>
      <c r="E17" s="59" t="s">
        <v>49</v>
      </c>
      <c r="F17" s="59"/>
    </row>
    <row r="18" spans="1:6" x14ac:dyDescent="0.25">
      <c r="A18" s="63">
        <v>1</v>
      </c>
      <c r="B18" s="63">
        <v>10</v>
      </c>
      <c r="C18" s="30">
        <v>100</v>
      </c>
      <c r="E18" s="59" t="s">
        <v>50</v>
      </c>
      <c r="F18" s="59"/>
    </row>
    <row r="19" spans="1:6" x14ac:dyDescent="0.25">
      <c r="A19" s="63"/>
      <c r="B19" s="63"/>
      <c r="C19" s="30"/>
      <c r="E19" s="59" t="s">
        <v>51</v>
      </c>
      <c r="F19" s="59"/>
    </row>
    <row r="20" spans="1:6" x14ac:dyDescent="0.25">
      <c r="A20" s="63"/>
      <c r="B20" s="63"/>
      <c r="C20" s="30"/>
      <c r="E20" s="59" t="s">
        <v>52</v>
      </c>
    </row>
    <row r="21" spans="1:6" x14ac:dyDescent="0.25">
      <c r="A21" s="63"/>
      <c r="B21" s="63"/>
      <c r="C21" s="30"/>
      <c r="E21" s="59" t="s">
        <v>53</v>
      </c>
    </row>
    <row r="22" spans="1:6" x14ac:dyDescent="0.25">
      <c r="A22" s="63"/>
      <c r="B22" s="63"/>
      <c r="C22" s="30"/>
      <c r="E22" s="59" t="s">
        <v>411</v>
      </c>
    </row>
    <row r="23" spans="1:6" x14ac:dyDescent="0.25">
      <c r="A23" s="63"/>
      <c r="B23" s="63"/>
      <c r="C23" s="30"/>
      <c r="E23" s="59"/>
    </row>
    <row r="24" spans="1:6" x14ac:dyDescent="0.25">
      <c r="A24" s="63"/>
      <c r="B24" s="63"/>
      <c r="C24" s="30"/>
    </row>
    <row r="25" spans="1:6" x14ac:dyDescent="0.25">
      <c r="A25" s="63"/>
      <c r="B25" s="63"/>
      <c r="C25" s="30"/>
    </row>
    <row r="26" spans="1:6" x14ac:dyDescent="0.25">
      <c r="A26" s="63"/>
      <c r="B26" s="63"/>
      <c r="C26" s="30"/>
    </row>
    <row r="27" spans="1:6" ht="15.75" x14ac:dyDescent="0.25">
      <c r="A27" s="63"/>
      <c r="B27" s="63"/>
      <c r="C27" s="30"/>
      <c r="E27" s="42"/>
    </row>
    <row r="28" spans="1:6" ht="15.75" x14ac:dyDescent="0.25">
      <c r="A28" s="63"/>
      <c r="B28" s="63"/>
      <c r="C28" s="30"/>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9" x14ac:dyDescent="0.25">
      <c r="A33" s="63"/>
      <c r="B33" s="63"/>
      <c r="C33" s="67"/>
    </row>
    <row r="34" spans="1:9" ht="15.75" x14ac:dyDescent="0.25">
      <c r="A34" s="63"/>
      <c r="B34" s="63"/>
      <c r="C34" s="67"/>
      <c r="E34" s="118"/>
    </row>
    <row r="35" spans="1:9" x14ac:dyDescent="0.25">
      <c r="A35" s="63"/>
      <c r="B35" s="63"/>
      <c r="C35" s="67"/>
    </row>
    <row r="36" spans="1:9" x14ac:dyDescent="0.25">
      <c r="A36" s="63"/>
      <c r="B36" s="63"/>
      <c r="C36" s="67"/>
    </row>
    <row r="37" spans="1:9" x14ac:dyDescent="0.25">
      <c r="A37" s="63"/>
      <c r="B37" s="63"/>
      <c r="C37" s="68"/>
    </row>
    <row r="38" spans="1:9" x14ac:dyDescent="0.25">
      <c r="A38" s="63"/>
      <c r="B38" s="63"/>
      <c r="C38" s="63"/>
    </row>
    <row r="39" spans="1:9" x14ac:dyDescent="0.25">
      <c r="A39" s="59"/>
      <c r="B39" s="62"/>
      <c r="C39" s="62">
        <f>SUM(C9:C38)</f>
        <v>1000</v>
      </c>
      <c r="D39" s="59" t="s">
        <v>56</v>
      </c>
    </row>
    <row r="40" spans="1:9" x14ac:dyDescent="0.25">
      <c r="A40" s="62">
        <f>SUM(A9:A38)</f>
        <v>10</v>
      </c>
      <c r="B40" s="59" t="s">
        <v>57</v>
      </c>
      <c r="C40" s="59"/>
    </row>
    <row r="41" spans="1:9" x14ac:dyDescent="0.25">
      <c r="A41" s="59"/>
      <c r="B41" s="62">
        <f>C39/A40</f>
        <v>100</v>
      </c>
      <c r="C41" s="59" t="s">
        <v>58</v>
      </c>
    </row>
    <row r="42" spans="1:9" x14ac:dyDescent="0.25">
      <c r="A42" s="59"/>
      <c r="B42" s="59"/>
      <c r="C42" s="59"/>
      <c r="D42" s="63">
        <v>100</v>
      </c>
      <c r="E42" s="59" t="s">
        <v>59</v>
      </c>
    </row>
    <row r="43" spans="1:9" x14ac:dyDescent="0.25">
      <c r="A43" s="59"/>
      <c r="B43" s="59"/>
      <c r="C43" s="59"/>
      <c r="D43" s="65">
        <f>B41/D42</f>
        <v>1</v>
      </c>
      <c r="E43" s="59" t="s">
        <v>60</v>
      </c>
    </row>
    <row r="44" spans="1:9" x14ac:dyDescent="0.25">
      <c r="A44" s="59"/>
      <c r="B44" s="59"/>
      <c r="C44" s="59"/>
    </row>
    <row r="45" spans="1:9" ht="15.75" x14ac:dyDescent="0.25">
      <c r="A45" s="120" t="s">
        <v>157</v>
      </c>
    </row>
    <row r="46" spans="1:9" ht="15.75" x14ac:dyDescent="0.25">
      <c r="A46" s="121"/>
    </row>
    <row r="47" spans="1:9" ht="15.75" x14ac:dyDescent="0.25">
      <c r="A47" s="122"/>
    </row>
    <row r="48" spans="1:9" ht="65.25" customHeight="1" x14ac:dyDescent="0.25">
      <c r="A48" s="456"/>
      <c r="B48" s="456"/>
      <c r="C48" s="456"/>
      <c r="D48" s="456"/>
      <c r="E48" s="456"/>
      <c r="F48" s="456"/>
      <c r="G48" s="456"/>
      <c r="H48" s="456"/>
      <c r="I48" s="456"/>
    </row>
    <row r="50" spans="1:9" s="127" customFormat="1" ht="34.5" customHeight="1" x14ac:dyDescent="0.25">
      <c r="A50" s="457"/>
      <c r="B50" s="457"/>
      <c r="C50" s="457"/>
      <c r="D50" s="457"/>
      <c r="E50" s="457"/>
      <c r="F50" s="457"/>
      <c r="G50" s="457"/>
      <c r="H50" s="457"/>
      <c r="I50" s="457"/>
    </row>
    <row r="51" spans="1:9" s="127" customFormat="1" x14ac:dyDescent="0.25"/>
    <row r="52" spans="1:9" s="127" customFormat="1" ht="34.5" customHeight="1" x14ac:dyDescent="0.25">
      <c r="A52" s="457"/>
      <c r="B52" s="457"/>
      <c r="C52" s="457"/>
      <c r="D52" s="457"/>
      <c r="E52" s="457"/>
      <c r="F52" s="457"/>
      <c r="G52" s="457"/>
      <c r="H52" s="457"/>
      <c r="I52" s="457"/>
    </row>
    <row r="54" spans="1:9" ht="18.75" x14ac:dyDescent="0.3">
      <c r="A54" s="129"/>
    </row>
  </sheetData>
  <mergeCells count="3">
    <mergeCell ref="A48:I48"/>
    <mergeCell ref="A50:I50"/>
    <mergeCell ref="A52:I52"/>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54"/>
  <sheetViews>
    <sheetView topLeftCell="A49" workbookViewId="0">
      <selection activeCell="F38" sqref="F38"/>
    </sheetView>
  </sheetViews>
  <sheetFormatPr defaultRowHeight="15" x14ac:dyDescent="0.25"/>
  <sheetData>
    <row r="1" spans="1:10" s="57" customFormat="1" ht="21" x14ac:dyDescent="0.35">
      <c r="A1" s="61" t="s">
        <v>71</v>
      </c>
      <c r="B1" s="59"/>
      <c r="C1" s="59"/>
    </row>
    <row r="2" spans="1:10" s="57" customFormat="1" x14ac:dyDescent="0.25">
      <c r="A2" s="59"/>
      <c r="B2" s="63">
        <v>3.1</v>
      </c>
      <c r="C2" s="59" t="s">
        <v>34</v>
      </c>
      <c r="E2" s="57" t="s">
        <v>311</v>
      </c>
    </row>
    <row r="3" spans="1:10" s="57" customFormat="1" ht="15" customHeight="1" x14ac:dyDescent="0.25">
      <c r="A3" s="59"/>
      <c r="B3" s="63" t="s">
        <v>310</v>
      </c>
      <c r="C3" s="59" t="s">
        <v>36</v>
      </c>
    </row>
    <row r="4" spans="1:10" s="57" customFormat="1" ht="15" customHeight="1" x14ac:dyDescent="0.25">
      <c r="A4" s="59"/>
      <c r="B4" s="36" t="s">
        <v>37</v>
      </c>
      <c r="C4" s="59"/>
      <c r="D4" s="37" t="s">
        <v>309</v>
      </c>
      <c r="E4" s="64"/>
      <c r="F4" s="64"/>
      <c r="G4" s="64"/>
      <c r="H4" s="64"/>
      <c r="I4" s="64"/>
      <c r="J4" s="64"/>
    </row>
    <row r="5" spans="1:10" s="57" customFormat="1" ht="15" customHeight="1" x14ac:dyDescent="0.25">
      <c r="A5" s="59"/>
      <c r="B5" s="39"/>
      <c r="C5" s="59"/>
    </row>
    <row r="6" spans="1:10" s="57" customFormat="1" ht="15" customHeight="1" x14ac:dyDescent="0.25">
      <c r="A6" s="59"/>
      <c r="B6" s="59"/>
      <c r="C6" s="59"/>
      <c r="F6" s="37" t="s">
        <v>39</v>
      </c>
      <c r="G6" s="37"/>
      <c r="H6" s="37" t="s">
        <v>132</v>
      </c>
      <c r="I6" s="37"/>
      <c r="J6" s="37"/>
    </row>
    <row r="7" spans="1:10" s="57" customFormat="1" ht="15" customHeight="1" x14ac:dyDescent="0.25">
      <c r="A7" s="58" t="s">
        <v>31</v>
      </c>
      <c r="B7" s="58" t="s">
        <v>30</v>
      </c>
      <c r="C7" s="58" t="s">
        <v>32</v>
      </c>
    </row>
    <row r="8" spans="1:10" s="57" customFormat="1" ht="15" customHeight="1" x14ac:dyDescent="0.25">
      <c r="A8" s="59"/>
      <c r="B8" s="60" t="s">
        <v>41</v>
      </c>
      <c r="C8" s="60" t="s">
        <v>23</v>
      </c>
    </row>
    <row r="9" spans="1:10" s="57" customFormat="1" x14ac:dyDescent="0.25">
      <c r="A9" s="63">
        <v>1</v>
      </c>
      <c r="B9" s="63">
        <v>1</v>
      </c>
      <c r="C9" s="30">
        <v>100</v>
      </c>
      <c r="E9" s="59" t="s">
        <v>42</v>
      </c>
      <c r="F9" s="59"/>
    </row>
    <row r="10" spans="1:10" s="57" customFormat="1" x14ac:dyDescent="0.25">
      <c r="A10" s="63">
        <v>1</v>
      </c>
      <c r="B10" s="63">
        <v>2</v>
      </c>
      <c r="C10" s="30">
        <v>100</v>
      </c>
      <c r="E10" s="59" t="s">
        <v>43</v>
      </c>
      <c r="F10" s="59"/>
    </row>
    <row r="11" spans="1:10" s="57" customFormat="1" x14ac:dyDescent="0.25">
      <c r="A11" s="63">
        <v>1</v>
      </c>
      <c r="B11" s="63">
        <v>3</v>
      </c>
      <c r="C11" s="30">
        <v>100</v>
      </c>
      <c r="E11" s="59" t="s">
        <v>44</v>
      </c>
      <c r="F11" s="59"/>
    </row>
    <row r="12" spans="1:10" s="57" customFormat="1" x14ac:dyDescent="0.25">
      <c r="A12" s="63">
        <v>1</v>
      </c>
      <c r="B12" s="63">
        <v>4</v>
      </c>
      <c r="C12" s="30">
        <v>100</v>
      </c>
      <c r="E12" s="59"/>
      <c r="F12" s="59"/>
    </row>
    <row r="13" spans="1:10" s="57" customFormat="1" x14ac:dyDescent="0.25">
      <c r="A13" s="63">
        <v>1</v>
      </c>
      <c r="B13" s="63">
        <v>5</v>
      </c>
      <c r="C13" s="30">
        <v>100</v>
      </c>
      <c r="E13" s="59" t="s">
        <v>45</v>
      </c>
      <c r="F13" s="59"/>
    </row>
    <row r="14" spans="1:10" s="57" customFormat="1" x14ac:dyDescent="0.25">
      <c r="A14" s="63">
        <v>1</v>
      </c>
      <c r="B14" s="63">
        <v>6</v>
      </c>
      <c r="C14" s="30">
        <v>100</v>
      </c>
      <c r="E14" s="59" t="s">
        <v>46</v>
      </c>
      <c r="F14" s="59"/>
    </row>
    <row r="15" spans="1:10" s="57" customFormat="1" x14ac:dyDescent="0.25">
      <c r="A15" s="63">
        <v>1</v>
      </c>
      <c r="B15" s="63">
        <v>7</v>
      </c>
      <c r="C15" s="30">
        <v>100</v>
      </c>
      <c r="E15" s="59" t="s">
        <v>47</v>
      </c>
      <c r="F15" s="59"/>
    </row>
    <row r="16" spans="1:10" s="57" customFormat="1" x14ac:dyDescent="0.25">
      <c r="A16" s="63">
        <v>1</v>
      </c>
      <c r="B16" s="63">
        <v>8</v>
      </c>
      <c r="C16" s="30">
        <v>100</v>
      </c>
      <c r="E16" s="59" t="s">
        <v>48</v>
      </c>
      <c r="F16" s="59"/>
    </row>
    <row r="17" spans="1:6" s="57" customFormat="1" x14ac:dyDescent="0.25">
      <c r="A17" s="63">
        <v>1</v>
      </c>
      <c r="B17" s="63">
        <v>9</v>
      </c>
      <c r="C17" s="30">
        <v>100</v>
      </c>
      <c r="E17" s="59" t="s">
        <v>49</v>
      </c>
      <c r="F17" s="59"/>
    </row>
    <row r="18" spans="1:6" s="57" customFormat="1" x14ac:dyDescent="0.25">
      <c r="A18" s="63">
        <v>1</v>
      </c>
      <c r="B18" s="63">
        <v>10</v>
      </c>
      <c r="C18" s="30">
        <v>100</v>
      </c>
      <c r="E18" s="59" t="s">
        <v>50</v>
      </c>
      <c r="F18" s="59"/>
    </row>
    <row r="19" spans="1:6" s="57" customFormat="1" x14ac:dyDescent="0.25">
      <c r="A19" s="63">
        <v>1</v>
      </c>
      <c r="B19" s="63">
        <v>11</v>
      </c>
      <c r="C19" s="30">
        <v>100</v>
      </c>
      <c r="E19" s="59" t="s">
        <v>51</v>
      </c>
      <c r="F19" s="59"/>
    </row>
    <row r="20" spans="1:6" s="57" customFormat="1" x14ac:dyDescent="0.25">
      <c r="A20" s="63">
        <v>1</v>
      </c>
      <c r="B20" s="63">
        <v>12</v>
      </c>
      <c r="C20" s="30">
        <v>100</v>
      </c>
      <c r="E20" s="59" t="s">
        <v>52</v>
      </c>
    </row>
    <row r="21" spans="1:6" s="57" customFormat="1" x14ac:dyDescent="0.25">
      <c r="A21" s="63">
        <v>1</v>
      </c>
      <c r="B21" s="63">
        <v>13</v>
      </c>
      <c r="C21" s="30">
        <v>100</v>
      </c>
      <c r="E21" s="59" t="s">
        <v>53</v>
      </c>
    </row>
    <row r="22" spans="1:6" s="57" customFormat="1" x14ac:dyDescent="0.25">
      <c r="A22" s="63">
        <v>1</v>
      </c>
      <c r="B22" s="63">
        <v>14</v>
      </c>
      <c r="C22" s="30">
        <v>100</v>
      </c>
    </row>
    <row r="23" spans="1:6" s="57" customFormat="1" x14ac:dyDescent="0.25">
      <c r="A23" s="63">
        <v>1</v>
      </c>
      <c r="B23" s="63">
        <v>15</v>
      </c>
      <c r="C23" s="30">
        <v>100</v>
      </c>
      <c r="E23" s="59" t="s">
        <v>54</v>
      </c>
    </row>
    <row r="24" spans="1:6" s="57" customFormat="1" x14ac:dyDescent="0.25">
      <c r="A24" s="63">
        <v>1</v>
      </c>
      <c r="B24" s="63">
        <v>16</v>
      </c>
      <c r="C24" s="30">
        <v>100</v>
      </c>
      <c r="E24" s="59" t="s">
        <v>422</v>
      </c>
    </row>
    <row r="25" spans="1:6" s="57" customFormat="1" x14ac:dyDescent="0.25">
      <c r="A25" s="63">
        <v>1</v>
      </c>
      <c r="B25" s="63">
        <v>17</v>
      </c>
      <c r="C25" s="30">
        <v>100</v>
      </c>
    </row>
    <row r="26" spans="1:6" s="57" customFormat="1" x14ac:dyDescent="0.25">
      <c r="A26" s="63"/>
      <c r="B26" s="63">
        <v>18</v>
      </c>
      <c r="C26" s="30"/>
    </row>
    <row r="27" spans="1:6" s="57" customFormat="1" ht="15.75" x14ac:dyDescent="0.25">
      <c r="A27" s="63"/>
      <c r="B27" s="63">
        <v>19</v>
      </c>
      <c r="C27" s="30"/>
      <c r="E27" s="42"/>
    </row>
    <row r="28" spans="1:6" s="57" customFormat="1" ht="15.75" x14ac:dyDescent="0.25">
      <c r="A28" s="63"/>
      <c r="B28" s="63">
        <v>20</v>
      </c>
      <c r="C28" s="30"/>
      <c r="E28" s="42"/>
    </row>
    <row r="29" spans="1:6" s="57" customFormat="1" ht="15.75" x14ac:dyDescent="0.25">
      <c r="A29" s="63"/>
      <c r="B29" s="63"/>
      <c r="C29" s="30"/>
      <c r="E29" s="42"/>
    </row>
    <row r="30" spans="1:6" s="57" customFormat="1" ht="15.75" x14ac:dyDescent="0.25">
      <c r="A30" s="63"/>
      <c r="B30" s="63"/>
      <c r="C30" s="30"/>
      <c r="E30" s="42"/>
    </row>
    <row r="31" spans="1:6" s="57" customFormat="1" ht="15.75" x14ac:dyDescent="0.25">
      <c r="A31" s="63"/>
      <c r="B31" s="63"/>
      <c r="C31" s="30"/>
      <c r="E31" s="42"/>
    </row>
    <row r="32" spans="1:6" s="57" customFormat="1" x14ac:dyDescent="0.25">
      <c r="A32" s="63"/>
      <c r="B32" s="63"/>
      <c r="C32" s="67"/>
    </row>
    <row r="33" spans="1:9" s="57" customFormat="1" x14ac:dyDescent="0.25">
      <c r="A33" s="63"/>
      <c r="B33" s="63"/>
      <c r="C33" s="67"/>
    </row>
    <row r="34" spans="1:9" s="57" customFormat="1" ht="15.75" x14ac:dyDescent="0.25">
      <c r="A34" s="63"/>
      <c r="B34" s="63"/>
      <c r="C34" s="67"/>
      <c r="E34" s="118"/>
    </row>
    <row r="35" spans="1:9" s="57" customFormat="1" x14ac:dyDescent="0.25">
      <c r="A35" s="63"/>
      <c r="B35" s="63"/>
      <c r="C35" s="67"/>
      <c r="E35" s="188"/>
    </row>
    <row r="36" spans="1:9" s="57" customFormat="1" x14ac:dyDescent="0.25">
      <c r="A36" s="63"/>
      <c r="B36" s="63"/>
      <c r="C36" s="67"/>
    </row>
    <row r="37" spans="1:9" s="57" customFormat="1" x14ac:dyDescent="0.25">
      <c r="A37" s="63"/>
      <c r="B37" s="63"/>
      <c r="C37" s="68"/>
    </row>
    <row r="38" spans="1:9" s="57" customFormat="1" x14ac:dyDescent="0.25">
      <c r="A38" s="63"/>
      <c r="B38" s="63"/>
      <c r="C38" s="63"/>
    </row>
    <row r="39" spans="1:9" s="57" customFormat="1" x14ac:dyDescent="0.25">
      <c r="A39" s="59"/>
      <c r="B39" s="59"/>
      <c r="C39" s="62">
        <f>SUM(C9:C38)</f>
        <v>1700</v>
      </c>
      <c r="D39" s="59" t="s">
        <v>56</v>
      </c>
    </row>
    <row r="40" spans="1:9" s="57" customFormat="1" x14ac:dyDescent="0.25">
      <c r="A40" s="62">
        <v>20</v>
      </c>
      <c r="B40" s="59" t="s">
        <v>57</v>
      </c>
      <c r="C40" s="59"/>
    </row>
    <row r="41" spans="1:9" s="57" customFormat="1" x14ac:dyDescent="0.25">
      <c r="A41" s="59"/>
      <c r="B41" s="62">
        <v>100</v>
      </c>
      <c r="C41" s="59" t="s">
        <v>58</v>
      </c>
    </row>
    <row r="42" spans="1:9" s="57" customFormat="1" x14ac:dyDescent="0.25">
      <c r="A42" s="59"/>
      <c r="B42" s="59"/>
      <c r="C42" s="59"/>
      <c r="D42" s="63">
        <v>100</v>
      </c>
      <c r="E42" s="59" t="s">
        <v>59</v>
      </c>
    </row>
    <row r="43" spans="1:9" s="57" customFormat="1" x14ac:dyDescent="0.25">
      <c r="A43" s="59"/>
      <c r="B43" s="59"/>
      <c r="C43" s="59"/>
      <c r="D43" s="65">
        <f>B41/D42</f>
        <v>1</v>
      </c>
      <c r="E43" s="59" t="s">
        <v>60</v>
      </c>
    </row>
    <row r="44" spans="1:9" s="57" customFormat="1" x14ac:dyDescent="0.25">
      <c r="A44" s="59"/>
      <c r="B44" s="59"/>
      <c r="C44" s="59"/>
    </row>
    <row r="45" spans="1:9" ht="15.75" x14ac:dyDescent="0.25">
      <c r="A45" s="120" t="s">
        <v>157</v>
      </c>
    </row>
    <row r="46" spans="1:9" ht="15.75" x14ac:dyDescent="0.25">
      <c r="A46" s="121" t="s">
        <v>158</v>
      </c>
    </row>
    <row r="47" spans="1:9" ht="15.75" x14ac:dyDescent="0.25">
      <c r="A47" s="122"/>
    </row>
    <row r="48" spans="1:9" ht="65.25" customHeight="1" x14ac:dyDescent="0.25">
      <c r="A48" s="456" t="s">
        <v>161</v>
      </c>
      <c r="B48" s="456"/>
      <c r="C48" s="456"/>
      <c r="D48" s="456"/>
      <c r="E48" s="456"/>
      <c r="F48" s="456"/>
      <c r="G48" s="456"/>
      <c r="H48" s="456"/>
      <c r="I48" s="456"/>
    </row>
    <row r="50" spans="1:9" s="127" customFormat="1" ht="34.5" customHeight="1" x14ac:dyDescent="0.25">
      <c r="A50" s="457" t="s">
        <v>159</v>
      </c>
      <c r="B50" s="457"/>
      <c r="C50" s="457"/>
      <c r="D50" s="457"/>
      <c r="E50" s="457"/>
      <c r="F50" s="457"/>
      <c r="G50" s="457"/>
      <c r="H50" s="457"/>
      <c r="I50" s="457"/>
    </row>
    <row r="51" spans="1:9" s="127" customFormat="1" x14ac:dyDescent="0.25"/>
    <row r="52" spans="1:9" s="127" customFormat="1" ht="34.5" customHeight="1" x14ac:dyDescent="0.25">
      <c r="A52" s="457" t="s">
        <v>160</v>
      </c>
      <c r="B52" s="457"/>
      <c r="C52" s="457"/>
      <c r="D52" s="457"/>
      <c r="E52" s="457"/>
      <c r="F52" s="457"/>
      <c r="G52" s="457"/>
      <c r="H52" s="457"/>
      <c r="I52" s="457"/>
    </row>
    <row r="54" spans="1:9" ht="18.75" x14ac:dyDescent="0.3">
      <c r="A54" s="129"/>
    </row>
  </sheetData>
  <mergeCells count="3">
    <mergeCell ref="A48:I48"/>
    <mergeCell ref="A50:I50"/>
    <mergeCell ref="A52:I5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
  <sheetViews>
    <sheetView topLeftCell="A43" workbookViewId="0">
      <selection activeCell="L53" sqref="L53"/>
    </sheetView>
  </sheetViews>
  <sheetFormatPr defaultColWidth="9.140625" defaultRowHeight="18.75" x14ac:dyDescent="0.3"/>
  <cols>
    <col min="1" max="1" width="7.85546875" style="57" customWidth="1"/>
    <col min="2" max="2" width="8.5703125" style="57" customWidth="1"/>
    <col min="3" max="3" width="10.5703125" style="57" customWidth="1"/>
    <col min="4" max="4" width="7.8554687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444</v>
      </c>
      <c r="B1" s="59"/>
      <c r="C1" s="59"/>
      <c r="G1" s="57"/>
      <c r="H1" s="57"/>
      <c r="I1" s="61"/>
      <c r="J1" s="57"/>
      <c r="K1" s="57"/>
      <c r="L1" s="57"/>
      <c r="M1" s="57"/>
      <c r="N1" s="57"/>
      <c r="O1" s="57"/>
      <c r="P1" s="57"/>
      <c r="Q1" s="57"/>
      <c r="R1" s="57"/>
      <c r="S1" s="57"/>
      <c r="T1" s="57"/>
      <c r="U1" s="57"/>
      <c r="V1" s="57"/>
      <c r="W1" s="57"/>
      <c r="X1" s="57"/>
      <c r="Y1" s="57"/>
      <c r="Z1" s="57"/>
      <c r="AB1" s="57"/>
      <c r="AC1" s="57"/>
    </row>
    <row r="2" spans="1:29" ht="15" x14ac:dyDescent="0.25">
      <c r="A2" s="59"/>
      <c r="B2" s="63">
        <v>3.2</v>
      </c>
      <c r="C2" s="59" t="s">
        <v>34</v>
      </c>
      <c r="D2" s="398" t="s">
        <v>485</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73</v>
      </c>
      <c r="C3" s="59" t="s">
        <v>36</v>
      </c>
      <c r="D3" s="398"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472</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232">
        <v>50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232">
        <v>50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232">
        <v>50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232">
        <v>50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232">
        <v>50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232">
        <v>50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232">
        <v>50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232">
        <v>50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232">
        <v>50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232">
        <v>50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232">
        <v>50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232">
        <v>50</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232">
        <v>50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232">
        <v>50</v>
      </c>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232"/>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232"/>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232"/>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32"/>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2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0"/>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0"/>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0"/>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0"/>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0"/>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0"/>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0"/>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0"/>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0"/>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700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14</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50</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66.67</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0.74996250187490621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6" spans="1:29" x14ac:dyDescent="0.3">
      <c r="A46" s="120" t="s">
        <v>157</v>
      </c>
    </row>
    <row r="47" spans="1:29" x14ac:dyDescent="0.3">
      <c r="A47" s="457"/>
      <c r="B47" s="457"/>
      <c r="C47" s="457"/>
      <c r="D47" s="457"/>
      <c r="E47" s="457"/>
      <c r="F47" s="457"/>
      <c r="G47" s="457"/>
      <c r="H47" s="457"/>
      <c r="I47" s="457"/>
      <c r="J47" s="457"/>
    </row>
    <row r="48" spans="1:29" x14ac:dyDescent="0.3">
      <c r="A48" s="122"/>
    </row>
    <row r="49" spans="1:10" ht="36.75" customHeight="1" x14ac:dyDescent="0.3">
      <c r="A49" s="456"/>
      <c r="B49" s="456"/>
      <c r="C49" s="456"/>
      <c r="D49" s="456"/>
      <c r="E49" s="456"/>
      <c r="F49" s="456"/>
      <c r="G49" s="456"/>
      <c r="H49" s="456"/>
      <c r="I49" s="456"/>
      <c r="J49" s="456"/>
    </row>
    <row r="50" spans="1:10" x14ac:dyDescent="0.3">
      <c r="A50" s="122"/>
    </row>
    <row r="51" spans="1:10" ht="36.75" customHeight="1" x14ac:dyDescent="0.3">
      <c r="A51" s="457"/>
      <c r="B51" s="457"/>
      <c r="C51" s="457"/>
      <c r="D51" s="457"/>
      <c r="E51" s="457"/>
      <c r="F51" s="457"/>
      <c r="G51" s="457"/>
      <c r="H51" s="457"/>
      <c r="I51" s="457"/>
      <c r="J51" s="457"/>
    </row>
    <row r="52" spans="1:10" x14ac:dyDescent="0.3">
      <c r="A52" s="122"/>
    </row>
    <row r="53" spans="1:10" x14ac:dyDescent="0.3">
      <c r="A53" s="122"/>
    </row>
    <row r="54" spans="1:10" x14ac:dyDescent="0.3">
      <c r="A54" s="478"/>
      <c r="B54" s="478"/>
      <c r="C54" s="478"/>
      <c r="D54" s="478"/>
      <c r="E54" s="142"/>
      <c r="F54" s="142"/>
    </row>
    <row r="55" spans="1:10" x14ac:dyDescent="0.3">
      <c r="A55" s="479"/>
      <c r="B55" s="479"/>
      <c r="C55" s="479"/>
      <c r="D55" s="479"/>
      <c r="E55" s="397"/>
      <c r="F55" s="397"/>
    </row>
    <row r="56" spans="1:10" x14ac:dyDescent="0.3">
      <c r="A56" s="397"/>
      <c r="B56" s="397"/>
      <c r="C56" s="397"/>
      <c r="D56" s="397"/>
      <c r="E56" s="397"/>
      <c r="F56" s="208"/>
    </row>
    <row r="57" spans="1:10" x14ac:dyDescent="0.3">
      <c r="A57" s="397"/>
      <c r="B57" s="397"/>
      <c r="C57" s="397"/>
      <c r="D57" s="397"/>
      <c r="E57" s="397"/>
      <c r="F57" s="208"/>
    </row>
    <row r="58" spans="1:10" x14ac:dyDescent="0.3">
      <c r="A58" s="469"/>
      <c r="B58" s="469"/>
      <c r="C58" s="469"/>
      <c r="D58" s="469"/>
      <c r="E58" s="469"/>
      <c r="F58" s="208"/>
    </row>
    <row r="59" spans="1:10" x14ac:dyDescent="0.3">
      <c r="A59" s="469"/>
      <c r="B59" s="469"/>
      <c r="C59" s="469"/>
      <c r="D59" s="469"/>
      <c r="E59" s="469"/>
      <c r="F59" s="208"/>
    </row>
    <row r="60" spans="1:10" x14ac:dyDescent="0.3">
      <c r="A60" s="469"/>
      <c r="B60" s="469"/>
      <c r="C60" s="469"/>
      <c r="D60" s="469"/>
      <c r="E60" s="469"/>
      <c r="F60" s="208"/>
    </row>
    <row r="61" spans="1:10" x14ac:dyDescent="0.3">
      <c r="A61" s="469"/>
      <c r="B61" s="469"/>
      <c r="C61" s="469"/>
      <c r="D61" s="469"/>
      <c r="E61" s="469"/>
      <c r="F61" s="208"/>
    </row>
    <row r="62" spans="1:10" x14ac:dyDescent="0.3">
      <c r="A62" s="469"/>
      <c r="B62" s="469"/>
      <c r="C62" s="469"/>
      <c r="D62" s="469"/>
      <c r="E62" s="469"/>
      <c r="F62" s="208"/>
    </row>
    <row r="63" spans="1:10" x14ac:dyDescent="0.3">
      <c r="A63" s="469"/>
      <c r="B63" s="469"/>
      <c r="C63" s="469"/>
      <c r="D63" s="469"/>
      <c r="E63" s="469"/>
      <c r="F63" s="208"/>
    </row>
    <row r="64" spans="1:10" x14ac:dyDescent="0.3">
      <c r="A64" s="469"/>
      <c r="B64" s="469"/>
      <c r="C64" s="469"/>
      <c r="D64" s="469"/>
      <c r="E64" s="469"/>
      <c r="F64" s="208"/>
    </row>
    <row r="65" spans="1:6" x14ac:dyDescent="0.3">
      <c r="A65" s="469"/>
      <c r="B65" s="469"/>
      <c r="C65" s="469"/>
      <c r="D65" s="469"/>
      <c r="E65" s="469"/>
      <c r="F65" s="208"/>
    </row>
    <row r="66" spans="1:6" x14ac:dyDescent="0.3">
      <c r="A66" s="469"/>
      <c r="B66" s="469"/>
      <c r="C66" s="469"/>
      <c r="D66" s="469"/>
      <c r="E66" s="469"/>
      <c r="F66" s="208"/>
    </row>
    <row r="67" spans="1:6" x14ac:dyDescent="0.3">
      <c r="A67" s="469"/>
      <c r="B67" s="469"/>
      <c r="C67" s="469"/>
      <c r="D67" s="469"/>
      <c r="E67" s="469"/>
      <c r="F67" s="208"/>
    </row>
    <row r="68" spans="1:6" x14ac:dyDescent="0.3">
      <c r="A68" s="397"/>
      <c r="B68" s="397"/>
      <c r="C68" s="397"/>
      <c r="D68" s="397"/>
      <c r="E68" s="397"/>
      <c r="F68" s="208"/>
    </row>
    <row r="69" spans="1:6" x14ac:dyDescent="0.3">
      <c r="A69" s="209"/>
      <c r="B69" s="71"/>
      <c r="C69" s="71"/>
      <c r="D69" s="71"/>
      <c r="E69" s="71"/>
      <c r="F69" s="71"/>
    </row>
    <row r="70" spans="1:6" x14ac:dyDescent="0.3">
      <c r="A70" s="122"/>
    </row>
    <row r="71" spans="1:6" x14ac:dyDescent="0.3">
      <c r="A71" s="122"/>
    </row>
  </sheetData>
  <mergeCells count="15">
    <mergeCell ref="A58:E58"/>
    <mergeCell ref="A47:J47"/>
    <mergeCell ref="A49:J49"/>
    <mergeCell ref="A51:J51"/>
    <mergeCell ref="A54:D54"/>
    <mergeCell ref="A55:D55"/>
    <mergeCell ref="A65:E65"/>
    <mergeCell ref="A66:E66"/>
    <mergeCell ref="A67:E67"/>
    <mergeCell ref="A59:E59"/>
    <mergeCell ref="A60:E60"/>
    <mergeCell ref="A61:E61"/>
    <mergeCell ref="A62:E62"/>
    <mergeCell ref="A63:E63"/>
    <mergeCell ref="A64:E64"/>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
  <sheetViews>
    <sheetView topLeftCell="A43" workbookViewId="0">
      <selection activeCell="M15" sqref="M15"/>
    </sheetView>
  </sheetViews>
  <sheetFormatPr defaultColWidth="9.140625" defaultRowHeight="18.75" x14ac:dyDescent="0.3"/>
  <cols>
    <col min="1" max="1" width="7.85546875" style="57" customWidth="1"/>
    <col min="2" max="2" width="8.5703125" style="57" customWidth="1"/>
    <col min="3" max="3" width="10.5703125" style="57" customWidth="1"/>
    <col min="4" max="4" width="7.8554687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444</v>
      </c>
      <c r="B1" s="59"/>
      <c r="C1" s="59"/>
      <c r="G1" s="57"/>
      <c r="H1" s="57"/>
      <c r="I1" s="61"/>
      <c r="J1" s="57"/>
      <c r="K1" s="57"/>
      <c r="L1" s="57"/>
      <c r="M1" s="57"/>
      <c r="N1" s="57"/>
      <c r="O1" s="57"/>
      <c r="P1" s="57"/>
      <c r="Q1" s="57"/>
      <c r="R1" s="57"/>
      <c r="S1" s="57"/>
      <c r="T1" s="57"/>
      <c r="U1" s="57"/>
      <c r="V1" s="57"/>
      <c r="W1" s="57"/>
      <c r="X1" s="57"/>
      <c r="Y1" s="57"/>
      <c r="Z1" s="57"/>
      <c r="AB1" s="57"/>
      <c r="AC1" s="57"/>
    </row>
    <row r="2" spans="1:29" ht="15" x14ac:dyDescent="0.25">
      <c r="A2" s="59"/>
      <c r="B2" s="63">
        <v>3.2</v>
      </c>
      <c r="C2" s="59" t="s">
        <v>34</v>
      </c>
      <c r="D2" s="352" t="s">
        <v>485</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73</v>
      </c>
      <c r="C3" s="59" t="s">
        <v>36</v>
      </c>
      <c r="D3" s="352"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472</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232">
        <v>50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232">
        <v>50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232">
        <v>50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232">
        <v>50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232">
        <v>50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232">
        <v>50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232">
        <v>50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232">
        <v>50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232">
        <v>50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232">
        <v>50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232">
        <v>50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232">
        <v>50</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232">
        <v>50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232">
        <v>50</v>
      </c>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232"/>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232"/>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232"/>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32"/>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2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0"/>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0"/>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0"/>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0"/>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0"/>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0"/>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0"/>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0"/>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0"/>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700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14</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50</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66.67</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0.74996250187490621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6" spans="1:29" x14ac:dyDescent="0.3">
      <c r="A46" s="120" t="s">
        <v>157</v>
      </c>
    </row>
    <row r="47" spans="1:29" x14ac:dyDescent="0.3">
      <c r="A47" s="457"/>
      <c r="B47" s="457"/>
      <c r="C47" s="457"/>
      <c r="D47" s="457"/>
      <c r="E47" s="457"/>
      <c r="F47" s="457"/>
      <c r="G47" s="457"/>
      <c r="H47" s="457"/>
      <c r="I47" s="457"/>
      <c r="J47" s="457"/>
    </row>
    <row r="48" spans="1:29" x14ac:dyDescent="0.3">
      <c r="A48" s="122"/>
    </row>
    <row r="49" spans="1:10" ht="36.75" customHeight="1" x14ac:dyDescent="0.3">
      <c r="A49" s="456"/>
      <c r="B49" s="456"/>
      <c r="C49" s="456"/>
      <c r="D49" s="456"/>
      <c r="E49" s="456"/>
      <c r="F49" s="456"/>
      <c r="G49" s="456"/>
      <c r="H49" s="456"/>
      <c r="I49" s="456"/>
      <c r="J49" s="456"/>
    </row>
    <row r="50" spans="1:10" x14ac:dyDescent="0.3">
      <c r="A50" s="122"/>
    </row>
    <row r="51" spans="1:10" ht="36.75" customHeight="1" x14ac:dyDescent="0.3">
      <c r="A51" s="457"/>
      <c r="B51" s="457"/>
      <c r="C51" s="457"/>
      <c r="D51" s="457"/>
      <c r="E51" s="457"/>
      <c r="F51" s="457"/>
      <c r="G51" s="457"/>
      <c r="H51" s="457"/>
      <c r="I51" s="457"/>
      <c r="J51" s="457"/>
    </row>
    <row r="52" spans="1:10" x14ac:dyDescent="0.3">
      <c r="A52" s="122"/>
    </row>
    <row r="53" spans="1:10" x14ac:dyDescent="0.3">
      <c r="A53" s="122"/>
    </row>
    <row r="54" spans="1:10" x14ac:dyDescent="0.3">
      <c r="A54" s="478"/>
      <c r="B54" s="478"/>
      <c r="C54" s="478"/>
      <c r="D54" s="478"/>
      <c r="E54" s="142"/>
      <c r="F54" s="142"/>
    </row>
    <row r="55" spans="1:10" x14ac:dyDescent="0.3">
      <c r="A55" s="479"/>
      <c r="B55" s="479"/>
      <c r="C55" s="479"/>
      <c r="D55" s="479"/>
      <c r="E55" s="351"/>
      <c r="F55" s="351"/>
    </row>
    <row r="56" spans="1:10" x14ac:dyDescent="0.3">
      <c r="A56" s="351"/>
      <c r="B56" s="351"/>
      <c r="C56" s="351"/>
      <c r="D56" s="351"/>
      <c r="E56" s="351"/>
      <c r="F56" s="208"/>
    </row>
    <row r="57" spans="1:10" x14ac:dyDescent="0.3">
      <c r="A57" s="351"/>
      <c r="B57" s="351"/>
      <c r="C57" s="351"/>
      <c r="D57" s="351"/>
      <c r="E57" s="351"/>
      <c r="F57" s="208"/>
    </row>
    <row r="58" spans="1:10" x14ac:dyDescent="0.3">
      <c r="A58" s="469"/>
      <c r="B58" s="469"/>
      <c r="C58" s="469"/>
      <c r="D58" s="469"/>
      <c r="E58" s="469"/>
      <c r="F58" s="208"/>
    </row>
    <row r="59" spans="1:10" x14ac:dyDescent="0.3">
      <c r="A59" s="469"/>
      <c r="B59" s="469"/>
      <c r="C59" s="469"/>
      <c r="D59" s="469"/>
      <c r="E59" s="469"/>
      <c r="F59" s="208"/>
    </row>
    <row r="60" spans="1:10" x14ac:dyDescent="0.3">
      <c r="A60" s="469"/>
      <c r="B60" s="469"/>
      <c r="C60" s="469"/>
      <c r="D60" s="469"/>
      <c r="E60" s="469"/>
      <c r="F60" s="208"/>
    </row>
    <row r="61" spans="1:10" x14ac:dyDescent="0.3">
      <c r="A61" s="469"/>
      <c r="B61" s="469"/>
      <c r="C61" s="469"/>
      <c r="D61" s="469"/>
      <c r="E61" s="469"/>
      <c r="F61" s="208"/>
    </row>
    <row r="62" spans="1:10" x14ac:dyDescent="0.3">
      <c r="A62" s="469"/>
      <c r="B62" s="469"/>
      <c r="C62" s="469"/>
      <c r="D62" s="469"/>
      <c r="E62" s="469"/>
      <c r="F62" s="208"/>
    </row>
    <row r="63" spans="1:10" x14ac:dyDescent="0.3">
      <c r="A63" s="469"/>
      <c r="B63" s="469"/>
      <c r="C63" s="469"/>
      <c r="D63" s="469"/>
      <c r="E63" s="469"/>
      <c r="F63" s="208"/>
    </row>
    <row r="64" spans="1:10" x14ac:dyDescent="0.3">
      <c r="A64" s="469"/>
      <c r="B64" s="469"/>
      <c r="C64" s="469"/>
      <c r="D64" s="469"/>
      <c r="E64" s="469"/>
      <c r="F64" s="208"/>
    </row>
    <row r="65" spans="1:6" x14ac:dyDescent="0.3">
      <c r="A65" s="469"/>
      <c r="B65" s="469"/>
      <c r="C65" s="469"/>
      <c r="D65" s="469"/>
      <c r="E65" s="469"/>
      <c r="F65" s="208"/>
    </row>
    <row r="66" spans="1:6" x14ac:dyDescent="0.3">
      <c r="A66" s="469"/>
      <c r="B66" s="469"/>
      <c r="C66" s="469"/>
      <c r="D66" s="469"/>
      <c r="E66" s="469"/>
      <c r="F66" s="208"/>
    </row>
    <row r="67" spans="1:6" x14ac:dyDescent="0.3">
      <c r="A67" s="469"/>
      <c r="B67" s="469"/>
      <c r="C67" s="469"/>
      <c r="D67" s="469"/>
      <c r="E67" s="469"/>
      <c r="F67" s="208"/>
    </row>
    <row r="68" spans="1:6" x14ac:dyDescent="0.3">
      <c r="A68" s="351"/>
      <c r="B68" s="351"/>
      <c r="C68" s="351"/>
      <c r="D68" s="351"/>
      <c r="E68" s="351"/>
      <c r="F68" s="208"/>
    </row>
    <row r="69" spans="1:6" x14ac:dyDescent="0.3">
      <c r="A69" s="209"/>
      <c r="B69" s="71"/>
      <c r="C69" s="71"/>
      <c r="D69" s="71"/>
      <c r="E69" s="71"/>
      <c r="F69" s="71"/>
    </row>
    <row r="70" spans="1:6" x14ac:dyDescent="0.3">
      <c r="A70" s="122"/>
    </row>
    <row r="71" spans="1:6" x14ac:dyDescent="0.3">
      <c r="A71" s="122"/>
    </row>
  </sheetData>
  <mergeCells count="15">
    <mergeCell ref="A65:E65"/>
    <mergeCell ref="A66:E66"/>
    <mergeCell ref="A67:E67"/>
    <mergeCell ref="A59:E59"/>
    <mergeCell ref="A60:E60"/>
    <mergeCell ref="A61:E61"/>
    <mergeCell ref="A62:E62"/>
    <mergeCell ref="A63:E63"/>
    <mergeCell ref="A64:E64"/>
    <mergeCell ref="A58:E58"/>
    <mergeCell ref="A47:J47"/>
    <mergeCell ref="A49:J49"/>
    <mergeCell ref="A51:J51"/>
    <mergeCell ref="A54:D54"/>
    <mergeCell ref="A55:D5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topLeftCell="A43" zoomScaleNormal="100" workbookViewId="0">
      <selection activeCell="L8" sqref="L8"/>
    </sheetView>
  </sheetViews>
  <sheetFormatPr defaultColWidth="9.140625" defaultRowHeight="15" x14ac:dyDescent="0.25"/>
  <cols>
    <col min="1" max="1" width="5.28515625" style="59" customWidth="1"/>
    <col min="2" max="2" width="9.140625" style="59"/>
    <col min="3" max="3" width="11.140625" style="59" customWidth="1"/>
    <col min="4" max="16384" width="9.140625" style="57"/>
  </cols>
  <sheetData>
    <row r="1" spans="1:10" ht="21" x14ac:dyDescent="0.35">
      <c r="A1" s="61" t="s">
        <v>433</v>
      </c>
    </row>
    <row r="2" spans="1:10" x14ac:dyDescent="0.25">
      <c r="B2" s="63">
        <v>1.1000000000000001</v>
      </c>
      <c r="C2" s="59" t="s">
        <v>34</v>
      </c>
      <c r="D2" s="197" t="s">
        <v>572</v>
      </c>
    </row>
    <row r="3" spans="1:10" x14ac:dyDescent="0.25">
      <c r="B3" s="63" t="s">
        <v>424</v>
      </c>
      <c r="C3" s="59" t="s">
        <v>36</v>
      </c>
      <c r="D3" s="197" t="s">
        <v>570</v>
      </c>
    </row>
    <row r="4" spans="1:10" x14ac:dyDescent="0.25">
      <c r="B4" s="36" t="s">
        <v>37</v>
      </c>
      <c r="D4" s="37" t="s">
        <v>426</v>
      </c>
      <c r="E4" s="64"/>
      <c r="F4" s="64"/>
      <c r="G4" s="64"/>
      <c r="H4" s="64"/>
      <c r="I4" s="64"/>
      <c r="J4" s="64"/>
    </row>
    <row r="5" spans="1:10" x14ac:dyDescent="0.25">
      <c r="B5" s="39"/>
    </row>
    <row r="6" spans="1:10" x14ac:dyDescent="0.25">
      <c r="F6" s="37" t="s">
        <v>39</v>
      </c>
      <c r="G6" s="37"/>
      <c r="H6" s="37" t="s">
        <v>430</v>
      </c>
      <c r="I6" s="37"/>
      <c r="J6" s="37"/>
    </row>
    <row r="7" spans="1:10" ht="26.25" x14ac:dyDescent="0.25">
      <c r="A7" s="58" t="s">
        <v>31</v>
      </c>
      <c r="B7" s="222" t="s">
        <v>30</v>
      </c>
      <c r="C7" s="222" t="s">
        <v>32</v>
      </c>
    </row>
    <row r="8" spans="1:10" x14ac:dyDescent="0.25">
      <c r="B8" s="223" t="s">
        <v>41</v>
      </c>
      <c r="C8" s="223" t="s">
        <v>23</v>
      </c>
    </row>
    <row r="9" spans="1:10" x14ac:dyDescent="0.25">
      <c r="A9" s="63">
        <v>1</v>
      </c>
      <c r="B9" s="224"/>
      <c r="C9" s="216">
        <v>97</v>
      </c>
      <c r="E9" s="59" t="s">
        <v>42</v>
      </c>
      <c r="F9" s="59"/>
    </row>
    <row r="10" spans="1:10" x14ac:dyDescent="0.25">
      <c r="A10" s="63">
        <v>1</v>
      </c>
      <c r="B10" s="224"/>
      <c r="C10" s="216">
        <v>95</v>
      </c>
      <c r="E10" s="59" t="s">
        <v>43</v>
      </c>
      <c r="F10" s="59"/>
    </row>
    <row r="11" spans="1:10" x14ac:dyDescent="0.25">
      <c r="A11" s="63">
        <v>1</v>
      </c>
      <c r="B11" s="224"/>
      <c r="C11" s="216">
        <v>90</v>
      </c>
      <c r="E11" s="59" t="s">
        <v>44</v>
      </c>
      <c r="F11" s="59"/>
    </row>
    <row r="12" spans="1:10" x14ac:dyDescent="0.25">
      <c r="A12" s="63">
        <v>1</v>
      </c>
      <c r="B12" s="224"/>
      <c r="C12" s="216">
        <v>97</v>
      </c>
      <c r="E12" s="59"/>
      <c r="F12" s="59"/>
    </row>
    <row r="13" spans="1:10" x14ac:dyDescent="0.25">
      <c r="A13" s="63">
        <v>1</v>
      </c>
      <c r="B13" s="224"/>
      <c r="C13" s="216">
        <v>97</v>
      </c>
      <c r="E13" s="59" t="s">
        <v>45</v>
      </c>
      <c r="F13" s="59"/>
    </row>
    <row r="14" spans="1:10" x14ac:dyDescent="0.25">
      <c r="A14" s="63">
        <v>1</v>
      </c>
      <c r="B14" s="224"/>
      <c r="C14" s="216">
        <v>75</v>
      </c>
      <c r="E14" s="59" t="s">
        <v>46</v>
      </c>
      <c r="F14" s="59"/>
    </row>
    <row r="15" spans="1:10" x14ac:dyDescent="0.25">
      <c r="A15" s="63">
        <v>1</v>
      </c>
      <c r="B15" s="224"/>
      <c r="C15" s="216">
        <v>93</v>
      </c>
      <c r="E15" s="59" t="s">
        <v>47</v>
      </c>
      <c r="F15" s="59"/>
    </row>
    <row r="16" spans="1:10" x14ac:dyDescent="0.25">
      <c r="A16" s="63">
        <v>1</v>
      </c>
      <c r="B16" s="224"/>
      <c r="C16" s="216">
        <v>94</v>
      </c>
      <c r="E16" s="59" t="s">
        <v>48</v>
      </c>
      <c r="F16" s="59"/>
    </row>
    <row r="17" spans="1:6" x14ac:dyDescent="0.25">
      <c r="A17" s="63">
        <v>1</v>
      </c>
      <c r="B17" s="224"/>
      <c r="C17" s="216">
        <v>68</v>
      </c>
      <c r="E17" s="59" t="s">
        <v>49</v>
      </c>
      <c r="F17" s="59"/>
    </row>
    <row r="18" spans="1:6" x14ac:dyDescent="0.25">
      <c r="A18" s="63">
        <v>1</v>
      </c>
      <c r="B18" s="224"/>
      <c r="C18" s="216">
        <v>75</v>
      </c>
      <c r="E18" s="59" t="s">
        <v>50</v>
      </c>
      <c r="F18" s="59"/>
    </row>
    <row r="19" spans="1:6" x14ac:dyDescent="0.25">
      <c r="A19" s="63">
        <v>1</v>
      </c>
      <c r="B19" s="224"/>
      <c r="C19" s="216">
        <v>97</v>
      </c>
      <c r="E19" s="59" t="s">
        <v>51</v>
      </c>
      <c r="F19" s="59"/>
    </row>
    <row r="20" spans="1:6" x14ac:dyDescent="0.25">
      <c r="A20" s="63"/>
      <c r="B20" s="224"/>
      <c r="C20" s="216"/>
      <c r="E20" s="59" t="s">
        <v>52</v>
      </c>
    </row>
    <row r="21" spans="1:6" x14ac:dyDescent="0.25">
      <c r="A21" s="63"/>
      <c r="B21" s="224"/>
      <c r="C21" s="216"/>
      <c r="E21" s="59" t="s">
        <v>53</v>
      </c>
    </row>
    <row r="22" spans="1:6" x14ac:dyDescent="0.25">
      <c r="A22" s="63"/>
      <c r="B22" s="224"/>
      <c r="C22" s="216"/>
      <c r="E22" s="59" t="s">
        <v>54</v>
      </c>
    </row>
    <row r="23" spans="1:6" x14ac:dyDescent="0.25">
      <c r="A23" s="63"/>
      <c r="B23" s="224"/>
      <c r="C23" s="216"/>
      <c r="E23" s="59" t="s">
        <v>422</v>
      </c>
    </row>
    <row r="24" spans="1:6" x14ac:dyDescent="0.25">
      <c r="A24" s="63"/>
      <c r="B24" s="224"/>
      <c r="C24" s="216"/>
    </row>
    <row r="25" spans="1:6" x14ac:dyDescent="0.25">
      <c r="A25" s="63"/>
      <c r="B25" s="224"/>
      <c r="C25" s="216"/>
    </row>
    <row r="26" spans="1:6" x14ac:dyDescent="0.25">
      <c r="A26" s="63"/>
      <c r="B26" s="68"/>
      <c r="C26" s="206"/>
    </row>
    <row r="27" spans="1:6" ht="15.75" x14ac:dyDescent="0.25">
      <c r="A27" s="63"/>
      <c r="B27" s="68"/>
      <c r="C27" s="206"/>
      <c r="E27" s="42"/>
    </row>
    <row r="28" spans="1:6" ht="15.75" x14ac:dyDescent="0.25">
      <c r="A28" s="63"/>
      <c r="B28" s="68"/>
      <c r="C28" s="67"/>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978</v>
      </c>
      <c r="D39" s="59" t="s">
        <v>56</v>
      </c>
    </row>
    <row r="40" spans="1:5" x14ac:dyDescent="0.25">
      <c r="A40" s="62">
        <f>SUM(A9:A38)</f>
        <v>11</v>
      </c>
      <c r="B40" s="59" t="s">
        <v>57</v>
      </c>
    </row>
    <row r="41" spans="1:5" x14ac:dyDescent="0.25">
      <c r="B41" s="62">
        <f>C39/A40</f>
        <v>88.909090909090907</v>
      </c>
      <c r="C41" s="59" t="s">
        <v>58</v>
      </c>
    </row>
    <row r="42" spans="1:5" x14ac:dyDescent="0.25">
      <c r="D42" s="63">
        <v>100</v>
      </c>
      <c r="E42" s="59" t="s">
        <v>59</v>
      </c>
    </row>
    <row r="43" spans="1:5" x14ac:dyDescent="0.25">
      <c r="D43" s="65">
        <f>B41/D42</f>
        <v>0.88909090909090904</v>
      </c>
      <c r="E43" s="59" t="s">
        <v>60</v>
      </c>
    </row>
    <row r="45" spans="1:5" ht="24" customHeight="1" x14ac:dyDescent="0.25"/>
    <row r="46" spans="1:5" ht="15.75" x14ac:dyDescent="0.25">
      <c r="A46" s="120" t="s">
        <v>235</v>
      </c>
      <c r="B46" s="57"/>
      <c r="C46" s="57"/>
    </row>
    <row r="47" spans="1:5" ht="15.75" x14ac:dyDescent="0.25">
      <c r="A47" s="121"/>
      <c r="B47" s="57"/>
      <c r="C47" s="57"/>
    </row>
    <row r="48" spans="1:5" ht="15.75" x14ac:dyDescent="0.25">
      <c r="A48" s="122"/>
      <c r="B48" s="57"/>
      <c r="C48" s="57"/>
    </row>
    <row r="49" spans="1:10" ht="97.5" customHeight="1" x14ac:dyDescent="0.25">
      <c r="A49" s="456"/>
      <c r="B49" s="456"/>
      <c r="C49" s="456"/>
      <c r="D49" s="456"/>
      <c r="E49" s="456"/>
      <c r="F49" s="456"/>
      <c r="G49" s="456"/>
      <c r="H49" s="456"/>
      <c r="I49" s="456"/>
      <c r="J49" s="456"/>
    </row>
    <row r="50" spans="1:10" ht="15.75" x14ac:dyDescent="0.25">
      <c r="A50" s="121"/>
      <c r="B50" s="57"/>
      <c r="C50" s="57"/>
    </row>
    <row r="51" spans="1:10" ht="32.25" customHeight="1" x14ac:dyDescent="0.25">
      <c r="A51" s="457"/>
      <c r="B51" s="457"/>
      <c r="C51" s="457"/>
      <c r="D51" s="457"/>
      <c r="E51" s="457"/>
      <c r="F51" s="457"/>
      <c r="G51" s="457"/>
      <c r="H51" s="457"/>
      <c r="I51" s="457"/>
      <c r="J51" s="457"/>
    </row>
    <row r="52" spans="1:10" ht="15.75" x14ac:dyDescent="0.25">
      <c r="A52" s="121"/>
      <c r="B52" s="57"/>
      <c r="C52" s="57"/>
    </row>
    <row r="53" spans="1:10" ht="32.25" customHeight="1" x14ac:dyDescent="0.25">
      <c r="A53" s="457"/>
      <c r="B53" s="457"/>
      <c r="C53" s="457"/>
      <c r="D53" s="457"/>
      <c r="E53" s="457"/>
      <c r="F53" s="457"/>
      <c r="G53" s="457"/>
      <c r="H53" s="457"/>
      <c r="I53" s="457"/>
      <c r="J53" s="457"/>
    </row>
    <row r="54" spans="1:10" ht="15.75" x14ac:dyDescent="0.25">
      <c r="A54" s="121"/>
      <c r="B54" s="57"/>
      <c r="C54" s="57"/>
    </row>
    <row r="55" spans="1:10" ht="15.75" x14ac:dyDescent="0.25">
      <c r="A55" s="121"/>
      <c r="B55" s="57"/>
      <c r="C55" s="57"/>
    </row>
    <row r="56" spans="1:10" ht="15.75" x14ac:dyDescent="0.25">
      <c r="A56" s="124"/>
      <c r="B56" s="57"/>
      <c r="C56" s="57"/>
      <c r="H56" s="121"/>
      <c r="I56" s="136"/>
    </row>
    <row r="57" spans="1:10" ht="15.75" x14ac:dyDescent="0.25">
      <c r="A57" s="124"/>
      <c r="B57" s="57"/>
      <c r="C57" s="57"/>
      <c r="H57" s="121"/>
      <c r="I57" s="136"/>
    </row>
    <row r="58" spans="1:10" ht="15.75" x14ac:dyDescent="0.25">
      <c r="A58" s="124"/>
      <c r="B58" s="57"/>
      <c r="C58" s="57"/>
      <c r="H58" s="121"/>
      <c r="I58" s="136"/>
    </row>
    <row r="59" spans="1:10" ht="15.75" x14ac:dyDescent="0.25">
      <c r="A59" s="124"/>
      <c r="B59" s="57"/>
      <c r="C59" s="57"/>
      <c r="H59" s="121"/>
      <c r="I59" s="136"/>
    </row>
    <row r="84" spans="1:11" ht="21" x14ac:dyDescent="0.35">
      <c r="A84" s="69"/>
      <c r="B84" s="70"/>
      <c r="C84" s="70"/>
      <c r="D84" s="71"/>
      <c r="E84" s="71"/>
      <c r="F84" s="71"/>
      <c r="G84" s="71"/>
      <c r="H84" s="71"/>
      <c r="I84" s="71"/>
      <c r="J84" s="71"/>
      <c r="K84" s="71"/>
    </row>
    <row r="85" spans="1:11" x14ac:dyDescent="0.25">
      <c r="A85" s="70"/>
      <c r="B85" s="39"/>
      <c r="C85" s="70"/>
      <c r="D85" s="71"/>
      <c r="E85" s="71"/>
      <c r="F85" s="71"/>
      <c r="G85" s="71"/>
      <c r="H85" s="71"/>
      <c r="I85" s="71"/>
      <c r="J85" s="71"/>
      <c r="K85" s="71"/>
    </row>
    <row r="86" spans="1:11" x14ac:dyDescent="0.25">
      <c r="A86" s="70"/>
      <c r="B86" s="70"/>
      <c r="C86" s="70"/>
      <c r="D86" s="71"/>
      <c r="E86" s="71"/>
      <c r="F86" s="71"/>
      <c r="G86" s="71"/>
      <c r="H86" s="71"/>
      <c r="I86" s="71"/>
      <c r="J86" s="71"/>
      <c r="K86" s="71"/>
    </row>
    <row r="87" spans="1:11" x14ac:dyDescent="0.25">
      <c r="A87" s="70"/>
      <c r="B87" s="70"/>
      <c r="C87" s="70"/>
      <c r="D87" s="71"/>
      <c r="E87" s="71"/>
      <c r="F87" s="71"/>
      <c r="G87" s="71"/>
      <c r="H87" s="71"/>
      <c r="I87" s="71"/>
      <c r="J87" s="71"/>
      <c r="K87" s="71"/>
    </row>
    <row r="88" spans="1:11" x14ac:dyDescent="0.25">
      <c r="A88" s="70"/>
      <c r="B88" s="70"/>
      <c r="C88" s="70"/>
      <c r="D88" s="71"/>
      <c r="E88" s="71"/>
      <c r="F88" s="71"/>
      <c r="G88" s="71"/>
      <c r="H88" s="71"/>
      <c r="I88" s="71"/>
      <c r="J88" s="71"/>
      <c r="K88" s="71"/>
    </row>
    <row r="89" spans="1:11" x14ac:dyDescent="0.25">
      <c r="A89" s="70"/>
      <c r="B89" s="70"/>
      <c r="C89" s="70"/>
      <c r="D89" s="71"/>
      <c r="E89" s="71"/>
      <c r="F89" s="71"/>
      <c r="G89" s="71"/>
      <c r="H89" s="71"/>
      <c r="I89" s="71"/>
      <c r="J89" s="71"/>
      <c r="K89" s="71"/>
    </row>
    <row r="90" spans="1:11" x14ac:dyDescent="0.25">
      <c r="A90" s="70"/>
      <c r="B90" s="70"/>
      <c r="C90" s="70"/>
      <c r="D90" s="71"/>
      <c r="E90" s="71"/>
      <c r="F90" s="71"/>
      <c r="G90" s="71"/>
      <c r="H90" s="71"/>
      <c r="I90" s="71"/>
      <c r="J90" s="71"/>
      <c r="K90" s="71"/>
    </row>
    <row r="91" spans="1:11" x14ac:dyDescent="0.25">
      <c r="A91" s="70"/>
      <c r="B91" s="70"/>
      <c r="C91" s="70"/>
      <c r="D91" s="71"/>
      <c r="E91" s="71"/>
      <c r="F91" s="71"/>
      <c r="G91" s="71"/>
      <c r="H91" s="71"/>
      <c r="I91" s="71"/>
      <c r="J91" s="71"/>
      <c r="K91" s="71"/>
    </row>
    <row r="92" spans="1:11" x14ac:dyDescent="0.25">
      <c r="A92" s="70"/>
      <c r="B92" s="70"/>
      <c r="C92" s="70"/>
      <c r="D92" s="71"/>
      <c r="E92" s="71"/>
      <c r="F92" s="71"/>
      <c r="G92" s="71"/>
      <c r="H92" s="71"/>
      <c r="I92" s="71"/>
      <c r="J92" s="71"/>
      <c r="K92" s="71"/>
    </row>
    <row r="93" spans="1:11" x14ac:dyDescent="0.25">
      <c r="A93" s="70"/>
      <c r="B93" s="70"/>
      <c r="C93" s="70"/>
      <c r="D93" s="71"/>
      <c r="E93" s="71"/>
      <c r="F93" s="71"/>
      <c r="G93" s="71"/>
      <c r="H93" s="71"/>
      <c r="I93" s="71"/>
      <c r="J93" s="71"/>
      <c r="K93" s="71"/>
    </row>
    <row r="94" spans="1:11" x14ac:dyDescent="0.25">
      <c r="A94" s="70"/>
      <c r="B94" s="70"/>
      <c r="C94" s="70"/>
      <c r="D94" s="71"/>
      <c r="E94" s="71"/>
      <c r="F94" s="71"/>
      <c r="G94" s="71"/>
      <c r="H94" s="71"/>
      <c r="I94" s="71"/>
      <c r="J94" s="71"/>
      <c r="K94" s="71"/>
    </row>
    <row r="95" spans="1:11" x14ac:dyDescent="0.25">
      <c r="A95" s="70"/>
      <c r="B95" s="70"/>
      <c r="C95" s="70"/>
      <c r="D95" s="71"/>
      <c r="E95" s="71"/>
      <c r="F95" s="71"/>
      <c r="G95" s="71"/>
      <c r="H95" s="71"/>
      <c r="I95" s="71"/>
      <c r="J95" s="71"/>
      <c r="K95" s="71"/>
    </row>
    <row r="96" spans="1:11" x14ac:dyDescent="0.25">
      <c r="A96" s="70"/>
      <c r="B96" s="70"/>
      <c r="C96" s="70"/>
      <c r="D96" s="71"/>
      <c r="E96" s="71"/>
      <c r="F96" s="71"/>
      <c r="G96" s="71"/>
      <c r="H96" s="71"/>
      <c r="I96" s="71"/>
      <c r="J96" s="71"/>
      <c r="K96" s="71"/>
    </row>
    <row r="97" spans="1:11" x14ac:dyDescent="0.25">
      <c r="A97" s="70"/>
      <c r="B97" s="70"/>
      <c r="C97" s="70"/>
      <c r="D97" s="71"/>
      <c r="E97" s="71"/>
      <c r="F97" s="71"/>
      <c r="G97" s="71"/>
      <c r="H97" s="71"/>
      <c r="I97" s="71"/>
      <c r="J97" s="71"/>
      <c r="K97" s="71"/>
    </row>
    <row r="98" spans="1:11" x14ac:dyDescent="0.25">
      <c r="A98" s="70"/>
      <c r="B98" s="70"/>
      <c r="C98" s="70"/>
      <c r="D98" s="71"/>
      <c r="E98" s="71"/>
      <c r="F98" s="71"/>
      <c r="G98" s="71"/>
      <c r="H98" s="71"/>
      <c r="I98" s="71"/>
      <c r="J98" s="71"/>
      <c r="K98" s="71"/>
    </row>
    <row r="99" spans="1:11" x14ac:dyDescent="0.25">
      <c r="A99" s="70"/>
      <c r="B99" s="70"/>
      <c r="C99" s="70"/>
      <c r="D99" s="71"/>
      <c r="E99" s="71"/>
      <c r="F99" s="71"/>
      <c r="G99" s="71"/>
      <c r="H99" s="71"/>
      <c r="I99" s="71"/>
      <c r="J99" s="71"/>
      <c r="K99" s="71"/>
    </row>
    <row r="100" spans="1:11" x14ac:dyDescent="0.25">
      <c r="A100" s="70"/>
      <c r="B100" s="70"/>
      <c r="C100" s="70"/>
      <c r="D100" s="71"/>
      <c r="E100" s="71"/>
      <c r="F100" s="71"/>
      <c r="G100" s="71"/>
      <c r="H100" s="71"/>
      <c r="I100" s="71"/>
      <c r="J100" s="71"/>
      <c r="K100" s="71"/>
    </row>
    <row r="101" spans="1:11" x14ac:dyDescent="0.25">
      <c r="A101" s="70"/>
      <c r="B101" s="70"/>
      <c r="C101" s="70"/>
      <c r="D101" s="71"/>
      <c r="E101" s="71"/>
      <c r="F101" s="71"/>
      <c r="G101" s="71"/>
      <c r="H101" s="71"/>
      <c r="I101" s="71"/>
      <c r="J101" s="71"/>
      <c r="K101" s="71"/>
    </row>
    <row r="102" spans="1:11" x14ac:dyDescent="0.25">
      <c r="A102" s="70"/>
      <c r="B102" s="70"/>
      <c r="C102" s="70"/>
      <c r="D102" s="71"/>
      <c r="E102" s="71"/>
      <c r="F102" s="71"/>
      <c r="G102" s="71"/>
      <c r="H102" s="71"/>
      <c r="I102" s="71"/>
      <c r="J102" s="71"/>
      <c r="K102" s="71"/>
    </row>
    <row r="103" spans="1:11" x14ac:dyDescent="0.25">
      <c r="A103" s="70"/>
      <c r="B103" s="70"/>
      <c r="C103" s="70"/>
      <c r="D103" s="71"/>
      <c r="E103" s="71"/>
      <c r="F103" s="71"/>
      <c r="G103" s="71"/>
      <c r="H103" s="71"/>
      <c r="I103" s="71"/>
      <c r="J103" s="71"/>
      <c r="K103" s="71"/>
    </row>
  </sheetData>
  <mergeCells count="3">
    <mergeCell ref="A49:J49"/>
    <mergeCell ref="A51:J51"/>
    <mergeCell ref="A53:J53"/>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
  <sheetViews>
    <sheetView topLeftCell="A37" workbookViewId="0">
      <selection activeCell="H32" sqref="H32"/>
    </sheetView>
  </sheetViews>
  <sheetFormatPr defaultColWidth="9.140625" defaultRowHeight="18.75" x14ac:dyDescent="0.3"/>
  <cols>
    <col min="1" max="1" width="7.85546875" style="57" customWidth="1"/>
    <col min="2" max="2" width="8.5703125" style="57" customWidth="1"/>
    <col min="3" max="3" width="10.5703125" style="57" customWidth="1"/>
    <col min="4" max="4" width="7.8554687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444</v>
      </c>
      <c r="B1" s="59"/>
      <c r="C1" s="59"/>
      <c r="G1" s="57"/>
      <c r="H1" s="57"/>
      <c r="I1" s="61"/>
      <c r="J1" s="57"/>
      <c r="K1" s="57"/>
      <c r="L1" s="57"/>
      <c r="M1" s="57"/>
      <c r="N1" s="57"/>
      <c r="O1" s="57"/>
      <c r="P1" s="57"/>
      <c r="Q1" s="57"/>
      <c r="R1" s="57"/>
      <c r="S1" s="57"/>
      <c r="T1" s="57"/>
      <c r="U1" s="57"/>
      <c r="V1" s="57"/>
      <c r="W1" s="57"/>
      <c r="X1" s="57"/>
      <c r="Y1" s="57"/>
      <c r="Z1" s="57"/>
      <c r="AB1" s="57"/>
      <c r="AC1" s="57"/>
    </row>
    <row r="2" spans="1:29" ht="15" x14ac:dyDescent="0.25">
      <c r="A2" s="59"/>
      <c r="B2" s="63">
        <v>3.2</v>
      </c>
      <c r="C2" s="59" t="s">
        <v>34</v>
      </c>
      <c r="D2" s="319" t="s">
        <v>485</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73</v>
      </c>
      <c r="C3" s="59" t="s">
        <v>36</v>
      </c>
      <c r="D3" s="319"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472</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232">
        <v>50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232">
        <v>50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232">
        <v>50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232">
        <v>50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232">
        <v>50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232">
        <v>50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232">
        <v>50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232">
        <v>50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232">
        <v>50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232">
        <v>50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232">
        <v>50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232">
        <v>50</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232">
        <v>50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232">
        <v>50</v>
      </c>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232"/>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232"/>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232"/>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232"/>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2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0"/>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0"/>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0"/>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0"/>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0"/>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0"/>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0"/>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0"/>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0"/>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700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14</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50</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66.67</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0.74996250187490621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6" spans="1:29" x14ac:dyDescent="0.3">
      <c r="A46" s="120" t="s">
        <v>157</v>
      </c>
    </row>
    <row r="47" spans="1:29" x14ac:dyDescent="0.3">
      <c r="A47" s="457"/>
      <c r="B47" s="457"/>
      <c r="C47" s="457"/>
      <c r="D47" s="457"/>
      <c r="E47" s="457"/>
      <c r="F47" s="457"/>
      <c r="G47" s="457"/>
      <c r="H47" s="457"/>
      <c r="I47" s="457"/>
      <c r="J47" s="457"/>
    </row>
    <row r="48" spans="1:29" x14ac:dyDescent="0.3">
      <c r="A48" s="122"/>
    </row>
    <row r="49" spans="1:10" ht="36.75" customHeight="1" x14ac:dyDescent="0.3">
      <c r="A49" s="456"/>
      <c r="B49" s="456"/>
      <c r="C49" s="456"/>
      <c r="D49" s="456"/>
      <c r="E49" s="456"/>
      <c r="F49" s="456"/>
      <c r="G49" s="456"/>
      <c r="H49" s="456"/>
      <c r="I49" s="456"/>
      <c r="J49" s="456"/>
    </row>
    <row r="50" spans="1:10" x14ac:dyDescent="0.3">
      <c r="A50" s="122"/>
    </row>
    <row r="51" spans="1:10" ht="36.75" customHeight="1" x14ac:dyDescent="0.3">
      <c r="A51" s="457"/>
      <c r="B51" s="457"/>
      <c r="C51" s="457"/>
      <c r="D51" s="457"/>
      <c r="E51" s="457"/>
      <c r="F51" s="457"/>
      <c r="G51" s="457"/>
      <c r="H51" s="457"/>
      <c r="I51" s="457"/>
      <c r="J51" s="457"/>
    </row>
    <row r="52" spans="1:10" x14ac:dyDescent="0.3">
      <c r="A52" s="122"/>
    </row>
    <row r="53" spans="1:10" x14ac:dyDescent="0.3">
      <c r="A53" s="122"/>
    </row>
    <row r="54" spans="1:10" x14ac:dyDescent="0.3">
      <c r="A54" s="478"/>
      <c r="B54" s="478"/>
      <c r="C54" s="478"/>
      <c r="D54" s="478"/>
      <c r="E54" s="142"/>
      <c r="F54" s="142"/>
    </row>
    <row r="55" spans="1:10" x14ac:dyDescent="0.3">
      <c r="A55" s="479"/>
      <c r="B55" s="479"/>
      <c r="C55" s="479"/>
      <c r="D55" s="479"/>
      <c r="E55" s="318"/>
      <c r="F55" s="318"/>
    </row>
    <row r="56" spans="1:10" x14ac:dyDescent="0.3">
      <c r="A56" s="318"/>
      <c r="B56" s="318"/>
      <c r="C56" s="318"/>
      <c r="D56" s="318"/>
      <c r="E56" s="318"/>
      <c r="F56" s="208"/>
    </row>
    <row r="57" spans="1:10" x14ac:dyDescent="0.3">
      <c r="A57" s="318"/>
      <c r="B57" s="318"/>
      <c r="C57" s="318"/>
      <c r="D57" s="318"/>
      <c r="E57" s="318"/>
      <c r="F57" s="208"/>
    </row>
    <row r="58" spans="1:10" x14ac:dyDescent="0.3">
      <c r="A58" s="469"/>
      <c r="B58" s="469"/>
      <c r="C58" s="469"/>
      <c r="D58" s="469"/>
      <c r="E58" s="469"/>
      <c r="F58" s="208"/>
    </row>
    <row r="59" spans="1:10" x14ac:dyDescent="0.3">
      <c r="A59" s="469"/>
      <c r="B59" s="469"/>
      <c r="C59" s="469"/>
      <c r="D59" s="469"/>
      <c r="E59" s="469"/>
      <c r="F59" s="208"/>
    </row>
    <row r="60" spans="1:10" x14ac:dyDescent="0.3">
      <c r="A60" s="469"/>
      <c r="B60" s="469"/>
      <c r="C60" s="469"/>
      <c r="D60" s="469"/>
      <c r="E60" s="469"/>
      <c r="F60" s="208"/>
    </row>
    <row r="61" spans="1:10" x14ac:dyDescent="0.3">
      <c r="A61" s="469"/>
      <c r="B61" s="469"/>
      <c r="C61" s="469"/>
      <c r="D61" s="469"/>
      <c r="E61" s="469"/>
      <c r="F61" s="208"/>
    </row>
    <row r="62" spans="1:10" x14ac:dyDescent="0.3">
      <c r="A62" s="469"/>
      <c r="B62" s="469"/>
      <c r="C62" s="469"/>
      <c r="D62" s="469"/>
      <c r="E62" s="469"/>
      <c r="F62" s="208"/>
    </row>
    <row r="63" spans="1:10" x14ac:dyDescent="0.3">
      <c r="A63" s="469"/>
      <c r="B63" s="469"/>
      <c r="C63" s="469"/>
      <c r="D63" s="469"/>
      <c r="E63" s="469"/>
      <c r="F63" s="208"/>
    </row>
    <row r="64" spans="1:10" x14ac:dyDescent="0.3">
      <c r="A64" s="469"/>
      <c r="B64" s="469"/>
      <c r="C64" s="469"/>
      <c r="D64" s="469"/>
      <c r="E64" s="469"/>
      <c r="F64" s="208"/>
    </row>
    <row r="65" spans="1:6" x14ac:dyDescent="0.3">
      <c r="A65" s="469"/>
      <c r="B65" s="469"/>
      <c r="C65" s="469"/>
      <c r="D65" s="469"/>
      <c r="E65" s="469"/>
      <c r="F65" s="208"/>
    </row>
    <row r="66" spans="1:6" x14ac:dyDescent="0.3">
      <c r="A66" s="469"/>
      <c r="B66" s="469"/>
      <c r="C66" s="469"/>
      <c r="D66" s="469"/>
      <c r="E66" s="469"/>
      <c r="F66" s="208"/>
    </row>
    <row r="67" spans="1:6" x14ac:dyDescent="0.3">
      <c r="A67" s="469"/>
      <c r="B67" s="469"/>
      <c r="C67" s="469"/>
      <c r="D67" s="469"/>
      <c r="E67" s="469"/>
      <c r="F67" s="208"/>
    </row>
    <row r="68" spans="1:6" x14ac:dyDescent="0.3">
      <c r="A68" s="318"/>
      <c r="B68" s="318"/>
      <c r="C68" s="318"/>
      <c r="D68" s="318"/>
      <c r="E68" s="318"/>
      <c r="F68" s="208"/>
    </row>
    <row r="69" spans="1:6" x14ac:dyDescent="0.3">
      <c r="A69" s="209"/>
      <c r="B69" s="71"/>
      <c r="C69" s="71"/>
      <c r="D69" s="71"/>
      <c r="E69" s="71"/>
      <c r="F69" s="71"/>
    </row>
    <row r="70" spans="1:6" x14ac:dyDescent="0.3">
      <c r="A70" s="122"/>
    </row>
    <row r="71" spans="1:6" x14ac:dyDescent="0.3">
      <c r="A71" s="122"/>
    </row>
  </sheetData>
  <mergeCells count="15">
    <mergeCell ref="A65:E65"/>
    <mergeCell ref="A66:E66"/>
    <mergeCell ref="A67:E67"/>
    <mergeCell ref="A59:E59"/>
    <mergeCell ref="A60:E60"/>
    <mergeCell ref="A61:E61"/>
    <mergeCell ref="A62:E62"/>
    <mergeCell ref="A63:E63"/>
    <mergeCell ref="A64:E64"/>
    <mergeCell ref="A58:E58"/>
    <mergeCell ref="A47:J47"/>
    <mergeCell ref="A49:J49"/>
    <mergeCell ref="A51:J51"/>
    <mergeCell ref="A54:D54"/>
    <mergeCell ref="A55:D55"/>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
  <sheetViews>
    <sheetView topLeftCell="A40" workbookViewId="0">
      <selection activeCell="H28" sqref="H28"/>
    </sheetView>
  </sheetViews>
  <sheetFormatPr defaultColWidth="9.140625" defaultRowHeight="18.75" x14ac:dyDescent="0.3"/>
  <cols>
    <col min="1" max="1" width="7.85546875" style="57" customWidth="1"/>
    <col min="2" max="2" width="8.5703125" style="57" customWidth="1"/>
    <col min="3" max="3" width="10.5703125" style="57" customWidth="1"/>
    <col min="4" max="4" width="7.8554687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444</v>
      </c>
      <c r="B1" s="59"/>
      <c r="C1" s="59"/>
      <c r="G1" s="57"/>
      <c r="H1" s="57"/>
      <c r="I1" s="61"/>
      <c r="J1" s="57"/>
      <c r="K1" s="57"/>
      <c r="L1" s="57"/>
      <c r="M1" s="57"/>
      <c r="N1" s="57"/>
      <c r="O1" s="57"/>
      <c r="P1" s="57"/>
      <c r="Q1" s="57"/>
      <c r="R1" s="57"/>
      <c r="S1" s="57"/>
      <c r="T1" s="57"/>
      <c r="U1" s="57"/>
      <c r="V1" s="57"/>
      <c r="W1" s="57"/>
      <c r="X1" s="57"/>
      <c r="Y1" s="57"/>
      <c r="Z1" s="57"/>
      <c r="AB1" s="57"/>
      <c r="AC1" s="57"/>
    </row>
    <row r="2" spans="1:29" ht="15" x14ac:dyDescent="0.25">
      <c r="A2" s="59"/>
      <c r="B2" s="63">
        <v>3.2</v>
      </c>
      <c r="C2" s="59" t="s">
        <v>34</v>
      </c>
      <c r="D2" s="277" t="s">
        <v>485</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73</v>
      </c>
      <c r="C3" s="59" t="s">
        <v>36</v>
      </c>
      <c r="D3" s="277" t="s">
        <v>516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472</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232">
        <v>66.67</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232">
        <v>66.67</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232">
        <v>66.67</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232">
        <v>66.67</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232">
        <v>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232">
        <v>66.67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232">
        <v>66.67</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232">
        <v>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232">
        <v>66.67</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232">
        <v>20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232">
        <v>66.67</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232">
        <v>66.67</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232">
        <v>66.67</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232">
        <v>66.67</v>
      </c>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c r="C23" s="232">
        <v>66.67</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c r="C24" s="232">
        <v>66.67</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c r="C25" s="232">
        <v>66.67</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v>1</v>
      </c>
      <c r="B26" s="63"/>
      <c r="C26" s="232">
        <v>66.67</v>
      </c>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v>1</v>
      </c>
      <c r="B27" s="63"/>
      <c r="C27" s="234">
        <v>0</v>
      </c>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0"/>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0"/>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0"/>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0"/>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0"/>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0"/>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0"/>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0"/>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0"/>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1020.0499999999997</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19</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53.686842105263146</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66.67</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0.80526236846052412</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6" spans="1:29" x14ac:dyDescent="0.3">
      <c r="A46" s="120" t="s">
        <v>157</v>
      </c>
    </row>
    <row r="47" spans="1:29" x14ac:dyDescent="0.3">
      <c r="A47" s="457"/>
      <c r="B47" s="457"/>
      <c r="C47" s="457"/>
      <c r="D47" s="457"/>
      <c r="E47" s="457"/>
      <c r="F47" s="457"/>
      <c r="G47" s="457"/>
      <c r="H47" s="457"/>
      <c r="I47" s="457"/>
      <c r="J47" s="457"/>
    </row>
    <row r="48" spans="1:29" x14ac:dyDescent="0.3">
      <c r="A48" s="122"/>
    </row>
    <row r="49" spans="1:10" ht="36.75" customHeight="1" x14ac:dyDescent="0.3">
      <c r="A49" s="456"/>
      <c r="B49" s="456"/>
      <c r="C49" s="456"/>
      <c r="D49" s="456"/>
      <c r="E49" s="456"/>
      <c r="F49" s="456"/>
      <c r="G49" s="456"/>
      <c r="H49" s="456"/>
      <c r="I49" s="456"/>
      <c r="J49" s="456"/>
    </row>
    <row r="50" spans="1:10" x14ac:dyDescent="0.3">
      <c r="A50" s="122"/>
    </row>
    <row r="51" spans="1:10" ht="36.75" customHeight="1" x14ac:dyDescent="0.3">
      <c r="A51" s="457"/>
      <c r="B51" s="457"/>
      <c r="C51" s="457"/>
      <c r="D51" s="457"/>
      <c r="E51" s="457"/>
      <c r="F51" s="457"/>
      <c r="G51" s="457"/>
      <c r="H51" s="457"/>
      <c r="I51" s="457"/>
      <c r="J51" s="457"/>
    </row>
    <row r="52" spans="1:10" x14ac:dyDescent="0.3">
      <c r="A52" s="122"/>
    </row>
    <row r="53" spans="1:10" x14ac:dyDescent="0.3">
      <c r="A53" s="122"/>
    </row>
    <row r="54" spans="1:10" x14ac:dyDescent="0.3">
      <c r="A54" s="478"/>
      <c r="B54" s="478"/>
      <c r="C54" s="478"/>
      <c r="D54" s="478"/>
      <c r="E54" s="142"/>
      <c r="F54" s="142"/>
    </row>
    <row r="55" spans="1:10" x14ac:dyDescent="0.3">
      <c r="A55" s="479"/>
      <c r="B55" s="479"/>
      <c r="C55" s="479"/>
      <c r="D55" s="479"/>
      <c r="E55" s="276"/>
      <c r="F55" s="276"/>
    </row>
    <row r="56" spans="1:10" x14ac:dyDescent="0.3">
      <c r="A56" s="276"/>
      <c r="B56" s="276"/>
      <c r="C56" s="276"/>
      <c r="D56" s="276"/>
      <c r="E56" s="276"/>
      <c r="F56" s="208"/>
    </row>
    <row r="57" spans="1:10" x14ac:dyDescent="0.3">
      <c r="A57" s="276"/>
      <c r="B57" s="276"/>
      <c r="C57" s="276"/>
      <c r="D57" s="276"/>
      <c r="E57" s="276"/>
      <c r="F57" s="208"/>
    </row>
    <row r="58" spans="1:10" x14ac:dyDescent="0.3">
      <c r="A58" s="469"/>
      <c r="B58" s="469"/>
      <c r="C58" s="469"/>
      <c r="D58" s="469"/>
      <c r="E58" s="469"/>
      <c r="F58" s="208"/>
    </row>
    <row r="59" spans="1:10" x14ac:dyDescent="0.3">
      <c r="A59" s="469"/>
      <c r="B59" s="469"/>
      <c r="C59" s="469"/>
      <c r="D59" s="469"/>
      <c r="E59" s="469"/>
      <c r="F59" s="208"/>
    </row>
    <row r="60" spans="1:10" x14ac:dyDescent="0.3">
      <c r="A60" s="469"/>
      <c r="B60" s="469"/>
      <c r="C60" s="469"/>
      <c r="D60" s="469"/>
      <c r="E60" s="469"/>
      <c r="F60" s="208"/>
    </row>
    <row r="61" spans="1:10" x14ac:dyDescent="0.3">
      <c r="A61" s="469"/>
      <c r="B61" s="469"/>
      <c r="C61" s="469"/>
      <c r="D61" s="469"/>
      <c r="E61" s="469"/>
      <c r="F61" s="208"/>
    </row>
    <row r="62" spans="1:10" x14ac:dyDescent="0.3">
      <c r="A62" s="469"/>
      <c r="B62" s="469"/>
      <c r="C62" s="469"/>
      <c r="D62" s="469"/>
      <c r="E62" s="469"/>
      <c r="F62" s="208"/>
    </row>
    <row r="63" spans="1:10" x14ac:dyDescent="0.3">
      <c r="A63" s="469"/>
      <c r="B63" s="469"/>
      <c r="C63" s="469"/>
      <c r="D63" s="469"/>
      <c r="E63" s="469"/>
      <c r="F63" s="208"/>
    </row>
    <row r="64" spans="1:10" x14ac:dyDescent="0.3">
      <c r="A64" s="469"/>
      <c r="B64" s="469"/>
      <c r="C64" s="469"/>
      <c r="D64" s="469"/>
      <c r="E64" s="469"/>
      <c r="F64" s="208"/>
    </row>
    <row r="65" spans="1:6" x14ac:dyDescent="0.3">
      <c r="A65" s="469"/>
      <c r="B65" s="469"/>
      <c r="C65" s="469"/>
      <c r="D65" s="469"/>
      <c r="E65" s="469"/>
      <c r="F65" s="208"/>
    </row>
    <row r="66" spans="1:6" x14ac:dyDescent="0.3">
      <c r="A66" s="469"/>
      <c r="B66" s="469"/>
      <c r="C66" s="469"/>
      <c r="D66" s="469"/>
      <c r="E66" s="469"/>
      <c r="F66" s="208"/>
    </row>
    <row r="67" spans="1:6" x14ac:dyDescent="0.3">
      <c r="A67" s="469"/>
      <c r="B67" s="469"/>
      <c r="C67" s="469"/>
      <c r="D67" s="469"/>
      <c r="E67" s="469"/>
      <c r="F67" s="208"/>
    </row>
    <row r="68" spans="1:6" x14ac:dyDescent="0.3">
      <c r="A68" s="276"/>
      <c r="B68" s="276"/>
      <c r="C68" s="276"/>
      <c r="D68" s="276"/>
      <c r="E68" s="276"/>
      <c r="F68" s="208"/>
    </row>
    <row r="69" spans="1:6" x14ac:dyDescent="0.3">
      <c r="A69" s="209"/>
      <c r="B69" s="71"/>
      <c r="C69" s="71"/>
      <c r="D69" s="71"/>
      <c r="E69" s="71"/>
      <c r="F69" s="71"/>
    </row>
    <row r="70" spans="1:6" x14ac:dyDescent="0.3">
      <c r="A70" s="122"/>
    </row>
    <row r="71" spans="1:6" x14ac:dyDescent="0.3">
      <c r="A71" s="122"/>
    </row>
  </sheetData>
  <mergeCells count="15">
    <mergeCell ref="A58:E58"/>
    <mergeCell ref="A47:J47"/>
    <mergeCell ref="A49:J49"/>
    <mergeCell ref="A51:J51"/>
    <mergeCell ref="A54:D54"/>
    <mergeCell ref="A55:D55"/>
    <mergeCell ref="A65:E65"/>
    <mergeCell ref="A66:E66"/>
    <mergeCell ref="A67:E67"/>
    <mergeCell ref="A59:E59"/>
    <mergeCell ref="A60:E60"/>
    <mergeCell ref="A61:E61"/>
    <mergeCell ref="A62:E62"/>
    <mergeCell ref="A63:E63"/>
    <mergeCell ref="A64:E64"/>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71"/>
  <sheetViews>
    <sheetView topLeftCell="A40" workbookViewId="0">
      <selection activeCell="M17" sqref="M17"/>
    </sheetView>
  </sheetViews>
  <sheetFormatPr defaultColWidth="9.140625" defaultRowHeight="18.75" x14ac:dyDescent="0.3"/>
  <cols>
    <col min="1" max="1" width="7.85546875" style="57" customWidth="1"/>
    <col min="2" max="2" width="8.5703125" style="57" customWidth="1"/>
    <col min="3" max="3" width="10.5703125" style="57" customWidth="1"/>
    <col min="4" max="4" width="7.8554687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444</v>
      </c>
      <c r="B1" s="59"/>
      <c r="C1" s="59"/>
      <c r="G1" s="57"/>
      <c r="H1" s="57"/>
      <c r="I1" s="61"/>
      <c r="J1" s="57"/>
      <c r="K1" s="57"/>
      <c r="L1" s="57"/>
      <c r="M1" s="57"/>
      <c r="N1" s="57"/>
      <c r="O1" s="57"/>
      <c r="P1" s="57"/>
      <c r="Q1" s="57"/>
      <c r="R1" s="57"/>
      <c r="S1" s="57"/>
      <c r="T1" s="57"/>
      <c r="U1" s="57"/>
      <c r="V1" s="57"/>
      <c r="W1" s="57"/>
      <c r="X1" s="57"/>
      <c r="Y1" s="57"/>
      <c r="Z1" s="57"/>
      <c r="AB1" s="57"/>
      <c r="AC1" s="57"/>
    </row>
    <row r="2" spans="1:29" ht="15" x14ac:dyDescent="0.25">
      <c r="A2" s="59"/>
      <c r="B2" s="63">
        <v>3.2</v>
      </c>
      <c r="C2" s="59" t="s">
        <v>34</v>
      </c>
      <c r="D2" s="187" t="s">
        <v>485</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73</v>
      </c>
      <c r="C3" s="59" t="s">
        <v>36</v>
      </c>
      <c r="D3" s="187"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472</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32">
        <v>66.67</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32">
        <v>66.67</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32">
        <v>66.67</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232">
        <v>66.67</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232">
        <v>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232">
        <v>66.67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232">
        <v>66.67</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32">
        <v>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32">
        <v>66.67</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32">
        <v>20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232">
        <v>66.67</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232">
        <v>66.67</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232">
        <v>66.67</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232">
        <v>66.67</v>
      </c>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232">
        <v>66.67</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232">
        <v>66.67</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v>17</v>
      </c>
      <c r="C25" s="232">
        <v>66.67</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v>1</v>
      </c>
      <c r="B26" s="63">
        <v>18</v>
      </c>
      <c r="C26" s="233">
        <v>66.67</v>
      </c>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v>1</v>
      </c>
      <c r="B27" s="63">
        <v>19</v>
      </c>
      <c r="C27" s="234">
        <v>0</v>
      </c>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0"/>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0"/>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0"/>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0"/>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0"/>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0"/>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0"/>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0"/>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0"/>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1020.0499999999997</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19</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53.686842105263146</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66.67</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0.80526236846052412</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6" spans="1:29" x14ac:dyDescent="0.3">
      <c r="A46" s="120" t="s">
        <v>157</v>
      </c>
    </row>
    <row r="47" spans="1:29" x14ac:dyDescent="0.3">
      <c r="A47" s="457"/>
      <c r="B47" s="457"/>
      <c r="C47" s="457"/>
      <c r="D47" s="457"/>
      <c r="E47" s="457"/>
      <c r="F47" s="457"/>
      <c r="G47" s="457"/>
      <c r="H47" s="457"/>
      <c r="I47" s="457"/>
      <c r="J47" s="457"/>
    </row>
    <row r="48" spans="1:29" x14ac:dyDescent="0.3">
      <c r="A48" s="122"/>
    </row>
    <row r="49" spans="1:10" ht="36.75" customHeight="1" x14ac:dyDescent="0.3">
      <c r="A49" s="456"/>
      <c r="B49" s="456"/>
      <c r="C49" s="456"/>
      <c r="D49" s="456"/>
      <c r="E49" s="456"/>
      <c r="F49" s="456"/>
      <c r="G49" s="456"/>
      <c r="H49" s="456"/>
      <c r="I49" s="456"/>
      <c r="J49" s="456"/>
    </row>
    <row r="50" spans="1:10" x14ac:dyDescent="0.3">
      <c r="A50" s="122"/>
    </row>
    <row r="51" spans="1:10" ht="36.75" customHeight="1" x14ac:dyDescent="0.3">
      <c r="A51" s="457"/>
      <c r="B51" s="457"/>
      <c r="C51" s="457"/>
      <c r="D51" s="457"/>
      <c r="E51" s="457"/>
      <c r="F51" s="457"/>
      <c r="G51" s="457"/>
      <c r="H51" s="457"/>
      <c r="I51" s="457"/>
      <c r="J51" s="457"/>
    </row>
    <row r="52" spans="1:10" x14ac:dyDescent="0.3">
      <c r="A52" s="122"/>
    </row>
    <row r="53" spans="1:10" x14ac:dyDescent="0.3">
      <c r="A53" s="122"/>
    </row>
    <row r="54" spans="1:10" x14ac:dyDescent="0.3">
      <c r="A54" s="478"/>
      <c r="B54" s="478"/>
      <c r="C54" s="478"/>
      <c r="D54" s="478"/>
      <c r="E54" s="142"/>
      <c r="F54" s="142"/>
    </row>
    <row r="55" spans="1:10" x14ac:dyDescent="0.3">
      <c r="A55" s="479"/>
      <c r="B55" s="479"/>
      <c r="C55" s="479"/>
      <c r="D55" s="479"/>
      <c r="E55" s="202"/>
      <c r="F55" s="202"/>
    </row>
    <row r="56" spans="1:10" x14ac:dyDescent="0.3">
      <c r="A56" s="202"/>
      <c r="B56" s="202"/>
      <c r="C56" s="202"/>
      <c r="D56" s="202"/>
      <c r="E56" s="202"/>
      <c r="F56" s="208"/>
    </row>
    <row r="57" spans="1:10" x14ac:dyDescent="0.3">
      <c r="A57" s="202"/>
      <c r="B57" s="202"/>
      <c r="C57" s="202"/>
      <c r="D57" s="202"/>
      <c r="E57" s="202"/>
      <c r="F57" s="208"/>
    </row>
    <row r="58" spans="1:10" x14ac:dyDescent="0.3">
      <c r="A58" s="469"/>
      <c r="B58" s="469"/>
      <c r="C58" s="469"/>
      <c r="D58" s="469"/>
      <c r="E58" s="469"/>
      <c r="F58" s="208"/>
    </row>
    <row r="59" spans="1:10" x14ac:dyDescent="0.3">
      <c r="A59" s="469"/>
      <c r="B59" s="469"/>
      <c r="C59" s="469"/>
      <c r="D59" s="469"/>
      <c r="E59" s="469"/>
      <c r="F59" s="208"/>
    </row>
    <row r="60" spans="1:10" x14ac:dyDescent="0.3">
      <c r="A60" s="469"/>
      <c r="B60" s="469"/>
      <c r="C60" s="469"/>
      <c r="D60" s="469"/>
      <c r="E60" s="469"/>
      <c r="F60" s="208"/>
    </row>
    <row r="61" spans="1:10" x14ac:dyDescent="0.3">
      <c r="A61" s="469"/>
      <c r="B61" s="469"/>
      <c r="C61" s="469"/>
      <c r="D61" s="469"/>
      <c r="E61" s="469"/>
      <c r="F61" s="208"/>
    </row>
    <row r="62" spans="1:10" x14ac:dyDescent="0.3">
      <c r="A62" s="469"/>
      <c r="B62" s="469"/>
      <c r="C62" s="469"/>
      <c r="D62" s="469"/>
      <c r="E62" s="469"/>
      <c r="F62" s="208"/>
    </row>
    <row r="63" spans="1:10" x14ac:dyDescent="0.3">
      <c r="A63" s="469"/>
      <c r="B63" s="469"/>
      <c r="C63" s="469"/>
      <c r="D63" s="469"/>
      <c r="E63" s="469"/>
      <c r="F63" s="208"/>
    </row>
    <row r="64" spans="1:10" x14ac:dyDescent="0.3">
      <c r="A64" s="469"/>
      <c r="B64" s="469"/>
      <c r="C64" s="469"/>
      <c r="D64" s="469"/>
      <c r="E64" s="469"/>
      <c r="F64" s="208"/>
    </row>
    <row r="65" spans="1:6" x14ac:dyDescent="0.3">
      <c r="A65" s="469"/>
      <c r="B65" s="469"/>
      <c r="C65" s="469"/>
      <c r="D65" s="469"/>
      <c r="E65" s="469"/>
      <c r="F65" s="208"/>
    </row>
    <row r="66" spans="1:6" x14ac:dyDescent="0.3">
      <c r="A66" s="469"/>
      <c r="B66" s="469"/>
      <c r="C66" s="469"/>
      <c r="D66" s="469"/>
      <c r="E66" s="469"/>
      <c r="F66" s="208"/>
    </row>
    <row r="67" spans="1:6" x14ac:dyDescent="0.3">
      <c r="A67" s="469"/>
      <c r="B67" s="469"/>
      <c r="C67" s="469"/>
      <c r="D67" s="469"/>
      <c r="E67" s="469"/>
      <c r="F67" s="208"/>
    </row>
    <row r="68" spans="1:6" x14ac:dyDescent="0.3">
      <c r="A68" s="202"/>
      <c r="B68" s="202"/>
      <c r="C68" s="202"/>
      <c r="D68" s="202"/>
      <c r="E68" s="202"/>
      <c r="F68" s="208"/>
    </row>
    <row r="69" spans="1:6" x14ac:dyDescent="0.3">
      <c r="A69" s="209"/>
      <c r="B69" s="71"/>
      <c r="C69" s="71"/>
      <c r="D69" s="71"/>
      <c r="E69" s="71"/>
      <c r="F69" s="71"/>
    </row>
    <row r="70" spans="1:6" x14ac:dyDescent="0.3">
      <c r="A70" s="122"/>
    </row>
    <row r="71" spans="1:6" x14ac:dyDescent="0.3">
      <c r="A71" s="122"/>
    </row>
  </sheetData>
  <mergeCells count="15">
    <mergeCell ref="A65:E65"/>
    <mergeCell ref="A66:E66"/>
    <mergeCell ref="A67:E67"/>
    <mergeCell ref="A59:E59"/>
    <mergeCell ref="A60:E60"/>
    <mergeCell ref="A61:E61"/>
    <mergeCell ref="A62:E62"/>
    <mergeCell ref="A63:E63"/>
    <mergeCell ref="A64:E64"/>
    <mergeCell ref="A58:E58"/>
    <mergeCell ref="A47:J47"/>
    <mergeCell ref="A49:J49"/>
    <mergeCell ref="A51:J51"/>
    <mergeCell ref="A54:D54"/>
    <mergeCell ref="A55:D55"/>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C71"/>
  <sheetViews>
    <sheetView topLeftCell="A34" workbookViewId="0">
      <selection activeCell="G31" sqref="G31"/>
    </sheetView>
  </sheetViews>
  <sheetFormatPr defaultColWidth="9.140625" defaultRowHeight="18.75" x14ac:dyDescent="0.3"/>
  <cols>
    <col min="1" max="4" width="7.85546875" style="57" customWidth="1"/>
    <col min="5" max="6" width="9.140625" style="57"/>
    <col min="7" max="9" width="9.140625" style="1"/>
    <col min="10" max="10" width="9.140625" style="29"/>
    <col min="11" max="11" width="7.28515625" style="1" customWidth="1"/>
    <col min="12"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3.2</v>
      </c>
      <c r="C2" s="59" t="s">
        <v>34</v>
      </c>
      <c r="E2" s="57" t="s">
        <v>307</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115">
        <v>146</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115">
        <v>146</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115">
        <v>146</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116">
        <v>147</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116">
        <v>147</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116">
        <v>147</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116">
        <v>147</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115">
        <v>120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115">
        <v>120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115">
        <v>120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116">
        <v>139</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116">
        <v>139</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116">
        <v>139</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112">
        <v>150</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112">
        <v>150</v>
      </c>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112">
        <v>150</v>
      </c>
      <c r="E24" s="59" t="s">
        <v>292</v>
      </c>
      <c r="G24" s="57"/>
      <c r="H24" s="57"/>
      <c r="I24" s="57"/>
      <c r="J24" s="57"/>
      <c r="K24" s="57"/>
      <c r="L24" s="57"/>
      <c r="M24" s="57"/>
      <c r="N24" s="57"/>
      <c r="O24" s="57"/>
      <c r="P24" s="57"/>
      <c r="Q24" s="57"/>
      <c r="R24" s="57"/>
      <c r="S24" s="57"/>
      <c r="T24" s="57"/>
      <c r="U24" s="57"/>
      <c r="V24" s="57"/>
      <c r="W24" s="57"/>
      <c r="X24" s="57"/>
      <c r="Y24" s="57"/>
      <c r="Z24" s="57"/>
      <c r="AB24" s="57"/>
      <c r="AC24" s="57"/>
    </row>
    <row r="25" spans="1:29" ht="15.75" thickBot="1" x14ac:dyDescent="0.3">
      <c r="A25" s="63">
        <v>1</v>
      </c>
      <c r="B25" s="63">
        <v>17</v>
      </c>
      <c r="C25" s="113">
        <v>150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0"/>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0"/>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30"/>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30"/>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30"/>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30"/>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30"/>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30"/>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0"/>
      <c r="E34" s="18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0"/>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0"/>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59"/>
      <c r="C39" s="62">
        <f>SUM(C9:C38)</f>
        <v>2403</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141.35294117647058</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0.9423529411764705</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6" spans="1:29" x14ac:dyDescent="0.3">
      <c r="A46" s="122"/>
      <c r="B46"/>
      <c r="C46"/>
      <c r="D46"/>
      <c r="E46"/>
      <c r="F46"/>
    </row>
    <row r="47" spans="1:29" x14ac:dyDescent="0.3">
      <c r="A47" s="457" t="s">
        <v>293</v>
      </c>
      <c r="B47" s="457"/>
      <c r="C47" s="457"/>
      <c r="D47" s="457"/>
      <c r="E47" s="457"/>
      <c r="F47" s="457"/>
      <c r="G47" s="457"/>
      <c r="H47" s="457"/>
      <c r="I47" s="457"/>
      <c r="J47" s="457"/>
    </row>
    <row r="48" spans="1:29" x14ac:dyDescent="0.3">
      <c r="A48" s="122"/>
      <c r="B48"/>
      <c r="C48"/>
      <c r="D48"/>
      <c r="E48"/>
      <c r="F48"/>
    </row>
    <row r="49" spans="1:10" ht="36.75" customHeight="1" x14ac:dyDescent="0.3">
      <c r="A49" s="456" t="s">
        <v>294</v>
      </c>
      <c r="B49" s="456"/>
      <c r="C49" s="456"/>
      <c r="D49" s="456"/>
      <c r="E49" s="456"/>
      <c r="F49" s="456"/>
      <c r="G49" s="456"/>
      <c r="H49" s="456"/>
      <c r="I49" s="456"/>
      <c r="J49" s="456"/>
    </row>
    <row r="50" spans="1:10" x14ac:dyDescent="0.3">
      <c r="A50" s="122"/>
      <c r="B50"/>
      <c r="C50"/>
      <c r="D50"/>
      <c r="E50"/>
      <c r="F50"/>
    </row>
    <row r="51" spans="1:10" ht="36.75" customHeight="1" x14ac:dyDescent="0.3">
      <c r="A51" s="457" t="s">
        <v>295</v>
      </c>
      <c r="B51" s="457"/>
      <c r="C51" s="457"/>
      <c r="D51" s="457"/>
      <c r="E51" s="457"/>
      <c r="F51" s="457"/>
      <c r="G51" s="457"/>
      <c r="H51" s="457"/>
      <c r="I51" s="457"/>
      <c r="J51" s="457"/>
    </row>
    <row r="52" spans="1:10" x14ac:dyDescent="0.3">
      <c r="A52" s="122"/>
      <c r="B52"/>
      <c r="C52"/>
      <c r="D52"/>
      <c r="E52"/>
      <c r="F52"/>
    </row>
    <row r="53" spans="1:10" x14ac:dyDescent="0.3">
      <c r="A53" s="122"/>
      <c r="B53"/>
      <c r="C53"/>
      <c r="D53"/>
      <c r="E53"/>
      <c r="F53"/>
    </row>
    <row r="54" spans="1:10" x14ac:dyDescent="0.3">
      <c r="A54" s="478" t="s">
        <v>277</v>
      </c>
      <c r="B54" s="478"/>
      <c r="C54" s="478"/>
      <c r="D54" s="478"/>
      <c r="E54" s="142"/>
      <c r="F54" s="142"/>
    </row>
    <row r="55" spans="1:10" x14ac:dyDescent="0.3">
      <c r="A55" s="478" t="s">
        <v>296</v>
      </c>
      <c r="B55" s="478"/>
      <c r="C55" s="478"/>
      <c r="D55" s="478"/>
      <c r="E55" s="142"/>
      <c r="F55" s="142"/>
    </row>
    <row r="56" spans="1:10" x14ac:dyDescent="0.3">
      <c r="A56" s="142"/>
      <c r="B56" s="142"/>
      <c r="C56" s="142"/>
      <c r="D56" s="142"/>
      <c r="E56" s="142"/>
      <c r="F56" s="146" t="s">
        <v>279</v>
      </c>
    </row>
    <row r="57" spans="1:10" ht="19.5" thickBot="1" x14ac:dyDescent="0.35">
      <c r="A57" s="142"/>
      <c r="B57" s="142"/>
      <c r="C57" s="142"/>
      <c r="D57" s="142"/>
      <c r="E57" s="142"/>
      <c r="F57" s="146" t="s">
        <v>165</v>
      </c>
    </row>
    <row r="58" spans="1:10" x14ac:dyDescent="0.3">
      <c r="A58" s="480" t="s">
        <v>297</v>
      </c>
      <c r="B58" s="481"/>
      <c r="C58" s="481"/>
      <c r="D58" s="481"/>
      <c r="E58" s="482"/>
      <c r="F58" s="156">
        <v>3</v>
      </c>
    </row>
    <row r="59" spans="1:10" ht="19.5" thickBot="1" x14ac:dyDescent="0.35">
      <c r="A59" s="483" t="s">
        <v>298</v>
      </c>
      <c r="B59" s="484"/>
      <c r="C59" s="484"/>
      <c r="D59" s="484"/>
      <c r="E59" s="485"/>
      <c r="F59" s="149"/>
    </row>
    <row r="60" spans="1:10" x14ac:dyDescent="0.3">
      <c r="A60" s="480" t="s">
        <v>299</v>
      </c>
      <c r="B60" s="481"/>
      <c r="C60" s="481"/>
      <c r="D60" s="481"/>
      <c r="E60" s="482"/>
      <c r="F60" s="157">
        <v>30</v>
      </c>
    </row>
    <row r="61" spans="1:10" ht="19.5" thickBot="1" x14ac:dyDescent="0.35">
      <c r="A61" s="483" t="s">
        <v>300</v>
      </c>
      <c r="B61" s="484"/>
      <c r="C61" s="484"/>
      <c r="D61" s="484"/>
      <c r="E61" s="485"/>
      <c r="F61" s="149"/>
    </row>
    <row r="62" spans="1:10" ht="19.5" thickBot="1" x14ac:dyDescent="0.35">
      <c r="A62" s="472" t="s">
        <v>301</v>
      </c>
      <c r="B62" s="473"/>
      <c r="C62" s="473"/>
      <c r="D62" s="473"/>
      <c r="E62" s="474"/>
      <c r="F62" s="149">
        <v>15</v>
      </c>
    </row>
    <row r="63" spans="1:10" ht="19.5" thickBot="1" x14ac:dyDescent="0.35">
      <c r="A63" s="472" t="s">
        <v>302</v>
      </c>
      <c r="B63" s="473"/>
      <c r="C63" s="473"/>
      <c r="D63" s="473"/>
      <c r="E63" s="474"/>
      <c r="F63" s="149">
        <v>15</v>
      </c>
    </row>
    <row r="64" spans="1:10" ht="19.5" thickBot="1" x14ac:dyDescent="0.35">
      <c r="A64" s="472" t="s">
        <v>303</v>
      </c>
      <c r="B64" s="473"/>
      <c r="C64" s="473"/>
      <c r="D64" s="473"/>
      <c r="E64" s="474"/>
      <c r="F64" s="149">
        <v>18</v>
      </c>
    </row>
    <row r="65" spans="1:6" ht="19.5" thickBot="1" x14ac:dyDescent="0.35">
      <c r="A65" s="472" t="s">
        <v>304</v>
      </c>
      <c r="B65" s="473"/>
      <c r="C65" s="473"/>
      <c r="D65" s="473"/>
      <c r="E65" s="474"/>
      <c r="F65" s="149">
        <v>18</v>
      </c>
    </row>
    <row r="66" spans="1:6" ht="19.5" thickBot="1" x14ac:dyDescent="0.35">
      <c r="A66" s="472" t="s">
        <v>305</v>
      </c>
      <c r="B66" s="473"/>
      <c r="C66" s="473"/>
      <c r="D66" s="473"/>
      <c r="E66" s="474"/>
      <c r="F66" s="149">
        <v>15</v>
      </c>
    </row>
    <row r="67" spans="1:6" ht="19.5" thickBot="1" x14ac:dyDescent="0.35">
      <c r="A67" s="472" t="s">
        <v>306</v>
      </c>
      <c r="B67" s="473"/>
      <c r="C67" s="473"/>
      <c r="D67" s="473"/>
      <c r="E67" s="474"/>
      <c r="F67" s="149">
        <v>36</v>
      </c>
    </row>
    <row r="68" spans="1:6" ht="19.5" thickBot="1" x14ac:dyDescent="0.35">
      <c r="A68" s="142"/>
      <c r="B68" s="142"/>
      <c r="C68" s="142"/>
      <c r="D68" s="142"/>
      <c r="E68" s="142"/>
      <c r="F68" s="151">
        <f>SUM(F58:F67)</f>
        <v>150</v>
      </c>
    </row>
    <row r="69" spans="1:6" x14ac:dyDescent="0.3">
      <c r="A69" s="121"/>
      <c r="B69"/>
      <c r="C69"/>
      <c r="D69"/>
      <c r="E69"/>
      <c r="F69"/>
    </row>
    <row r="70" spans="1:6" x14ac:dyDescent="0.3">
      <c r="A70" s="122"/>
      <c r="B70"/>
      <c r="C70"/>
      <c r="D70"/>
      <c r="E70"/>
      <c r="F70"/>
    </row>
    <row r="71" spans="1:6" x14ac:dyDescent="0.3">
      <c r="A71" s="122"/>
      <c r="B71"/>
      <c r="C71"/>
      <c r="D71"/>
      <c r="E71"/>
      <c r="F71"/>
    </row>
  </sheetData>
  <mergeCells count="15">
    <mergeCell ref="A47:J47"/>
    <mergeCell ref="A49:J49"/>
    <mergeCell ref="A51:J51"/>
    <mergeCell ref="A62:E62"/>
    <mergeCell ref="A63:E63"/>
    <mergeCell ref="A64:E64"/>
    <mergeCell ref="A65:E65"/>
    <mergeCell ref="A66:E66"/>
    <mergeCell ref="A67:E67"/>
    <mergeCell ref="A54:D54"/>
    <mergeCell ref="A55:D55"/>
    <mergeCell ref="A58:E58"/>
    <mergeCell ref="A59:E59"/>
    <mergeCell ref="A60:E60"/>
    <mergeCell ref="A61:E6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9"/>
  <sheetViews>
    <sheetView topLeftCell="A34" workbookViewId="0">
      <selection activeCell="L40" sqref="L40"/>
    </sheetView>
  </sheetViews>
  <sheetFormatPr defaultColWidth="9.140625" defaultRowHeight="18.75" x14ac:dyDescent="0.3"/>
  <cols>
    <col min="1" max="2" width="9.140625" style="57"/>
    <col min="3" max="3" width="10" style="57" customWidth="1"/>
    <col min="4" max="4" width="12.140625" style="57" customWidth="1"/>
    <col min="5" max="6" width="9.140625" style="57"/>
    <col min="7" max="9" width="9.140625" style="1"/>
    <col min="10" max="10" width="13.28515625" style="29" customWidth="1"/>
    <col min="11" max="15" width="9.140625" style="1"/>
    <col min="16" max="16" width="11.5703125" style="1" customWidth="1"/>
    <col min="17"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3.3</v>
      </c>
      <c r="C2" s="59" t="s">
        <v>34</v>
      </c>
      <c r="D2" s="254" t="s">
        <v>511</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500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62">
        <v>133</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62">
        <v>133</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62">
        <v>133</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56">
        <v>140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56">
        <v>140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56">
        <v>140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56">
        <v>140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62">
        <v>126</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62">
        <v>126</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62">
        <v>126</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56">
        <v>131</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56">
        <v>131</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56">
        <v>131</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260"/>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56"/>
      <c r="E24" s="59" t="s">
        <v>55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56"/>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56"/>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56"/>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257" t="s">
        <v>494</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56"/>
      <c r="E29" s="258" t="s">
        <v>495</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56"/>
      <c r="E30" s="258" t="s">
        <v>496</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56"/>
      <c r="E31" s="258" t="s">
        <v>498</v>
      </c>
      <c r="F31" s="257"/>
      <c r="G31" s="257"/>
      <c r="H31" s="257"/>
      <c r="I31" s="57"/>
      <c r="J31" s="57"/>
      <c r="K31" s="57"/>
      <c r="L31" s="57"/>
      <c r="M31" s="57"/>
      <c r="N31" s="57"/>
      <c r="O31" s="57"/>
      <c r="P31" s="57"/>
      <c r="Q31" s="57"/>
      <c r="R31" s="57"/>
      <c r="S31" s="57"/>
      <c r="T31" s="57"/>
      <c r="U31" s="57"/>
      <c r="V31" s="57"/>
      <c r="W31" s="57"/>
      <c r="X31" s="57"/>
      <c r="Y31" s="57"/>
      <c r="Z31" s="57"/>
      <c r="AB31" s="57"/>
      <c r="AC31" s="57"/>
    </row>
    <row r="32" spans="1:29" ht="15.75" x14ac:dyDescent="0.25">
      <c r="A32" s="63"/>
      <c r="B32" s="63"/>
      <c r="C32" s="56"/>
      <c r="E32" s="258" t="s">
        <v>497</v>
      </c>
      <c r="F32" s="257"/>
      <c r="G32" s="257"/>
      <c r="H32" s="2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1730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133.07692307692307</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0.88717948717948714</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157</v>
      </c>
    </row>
    <row r="46" spans="1:29" x14ac:dyDescent="0.3">
      <c r="B46" s="1"/>
      <c r="E46" s="1"/>
      <c r="F46" s="1"/>
      <c r="J46" s="57"/>
      <c r="K46" s="57"/>
      <c r="L46" s="263"/>
      <c r="M46" s="199"/>
      <c r="N46" s="199"/>
      <c r="O46" s="199"/>
      <c r="P46" s="199"/>
      <c r="Q46" s="199"/>
      <c r="R46" s="199"/>
      <c r="S46" s="199"/>
      <c r="T46" s="199"/>
      <c r="U46" s="199"/>
      <c r="V46" s="199"/>
    </row>
    <row r="47" spans="1:29" x14ac:dyDescent="0.3">
      <c r="B47" s="1"/>
      <c r="E47" s="1"/>
      <c r="F47" s="1"/>
      <c r="J47" s="57"/>
      <c r="K47" s="57"/>
      <c r="L47" s="263"/>
      <c r="M47" s="199"/>
      <c r="N47" s="199"/>
      <c r="O47" s="199"/>
      <c r="P47" s="199"/>
      <c r="Q47" s="199"/>
      <c r="R47" s="199"/>
      <c r="S47" s="199"/>
      <c r="T47" s="199"/>
      <c r="U47" s="199"/>
      <c r="V47" s="199"/>
    </row>
    <row r="48" spans="1:29" x14ac:dyDescent="0.3">
      <c r="J48" s="57"/>
      <c r="K48" s="57"/>
      <c r="L48" s="71"/>
      <c r="M48" s="199"/>
      <c r="N48" s="71"/>
      <c r="O48" s="71"/>
      <c r="P48" s="199"/>
      <c r="Q48" s="199"/>
      <c r="R48" s="199"/>
      <c r="S48" s="199"/>
      <c r="T48" s="199"/>
      <c r="U48" s="199"/>
      <c r="V48" s="199"/>
    </row>
    <row r="49" spans="10:22" x14ac:dyDescent="0.3">
      <c r="J49" s="57"/>
      <c r="K49" s="57"/>
      <c r="L49" s="71"/>
      <c r="M49" s="199"/>
      <c r="N49" s="71"/>
      <c r="O49" s="71"/>
      <c r="P49" s="199"/>
      <c r="Q49" s="199"/>
      <c r="R49" s="199"/>
      <c r="S49" s="199"/>
      <c r="T49" s="199"/>
      <c r="U49" s="199"/>
      <c r="V49" s="199"/>
    </row>
    <row r="50" spans="10:22" x14ac:dyDescent="0.3">
      <c r="J50" s="57"/>
      <c r="K50" s="57"/>
      <c r="L50" s="71"/>
      <c r="M50" s="199"/>
      <c r="N50" s="71"/>
      <c r="O50" s="71"/>
      <c r="P50" s="199"/>
      <c r="Q50" s="199"/>
      <c r="R50" s="199"/>
      <c r="S50" s="199"/>
      <c r="T50" s="199"/>
      <c r="U50" s="199"/>
      <c r="V50" s="199"/>
    </row>
    <row r="51" spans="10:22" x14ac:dyDescent="0.3">
      <c r="J51" s="57"/>
      <c r="K51" s="57"/>
      <c r="L51" s="71"/>
      <c r="M51" s="199"/>
      <c r="N51" s="71"/>
      <c r="O51" s="71"/>
      <c r="P51" s="199"/>
      <c r="Q51" s="199"/>
      <c r="R51" s="199"/>
      <c r="S51" s="199"/>
      <c r="T51" s="199"/>
      <c r="U51" s="199"/>
      <c r="V51" s="199"/>
    </row>
    <row r="52" spans="10:22" x14ac:dyDescent="0.3">
      <c r="J52" s="57"/>
      <c r="K52" s="57"/>
      <c r="L52" s="71"/>
      <c r="M52" s="199"/>
      <c r="N52" s="71"/>
      <c r="O52" s="71"/>
      <c r="P52" s="199"/>
      <c r="Q52" s="199"/>
      <c r="R52" s="199"/>
      <c r="S52" s="199"/>
      <c r="T52" s="199"/>
      <c r="U52" s="199"/>
      <c r="V52" s="199"/>
    </row>
    <row r="53" spans="10:22" x14ac:dyDescent="0.3">
      <c r="J53" s="57"/>
      <c r="K53" s="57"/>
      <c r="L53" s="71"/>
      <c r="M53" s="199"/>
      <c r="N53" s="71"/>
      <c r="O53" s="71"/>
      <c r="P53" s="199"/>
      <c r="Q53" s="199"/>
      <c r="R53" s="199"/>
      <c r="S53" s="199"/>
      <c r="T53" s="199"/>
      <c r="U53" s="199"/>
      <c r="V53" s="199"/>
    </row>
    <row r="54" spans="10:22" x14ac:dyDescent="0.3">
      <c r="J54" s="57"/>
      <c r="K54" s="57"/>
      <c r="L54" s="71"/>
      <c r="M54" s="199"/>
      <c r="N54" s="71"/>
      <c r="O54" s="71"/>
      <c r="P54" s="199"/>
      <c r="Q54" s="199"/>
      <c r="R54" s="199"/>
      <c r="S54" s="199"/>
      <c r="T54" s="199"/>
      <c r="U54" s="199"/>
      <c r="V54" s="199"/>
    </row>
    <row r="55" spans="10:22" x14ac:dyDescent="0.3">
      <c r="J55" s="57"/>
      <c r="K55" s="57"/>
      <c r="L55" s="71"/>
      <c r="M55" s="199"/>
      <c r="N55" s="71"/>
      <c r="O55" s="71"/>
      <c r="P55" s="199"/>
      <c r="Q55" s="199"/>
      <c r="R55" s="199"/>
      <c r="S55" s="199"/>
      <c r="T55" s="199"/>
      <c r="U55" s="199"/>
      <c r="V55" s="199"/>
    </row>
    <row r="56" spans="10:22" ht="14.25" customHeight="1" x14ac:dyDescent="0.3">
      <c r="J56" s="57"/>
      <c r="K56" s="57"/>
      <c r="L56" s="71"/>
      <c r="M56" s="199"/>
      <c r="N56" s="71"/>
      <c r="O56" s="71"/>
      <c r="P56" s="199"/>
      <c r="Q56" s="199"/>
      <c r="R56" s="199"/>
      <c r="S56" s="199"/>
      <c r="T56" s="199"/>
      <c r="U56" s="199"/>
      <c r="V56" s="199"/>
    </row>
    <row r="57" spans="10:22" x14ac:dyDescent="0.3">
      <c r="J57" s="57"/>
      <c r="K57" s="57"/>
      <c r="L57" s="71"/>
      <c r="M57" s="199"/>
      <c r="N57" s="71"/>
      <c r="O57" s="71"/>
      <c r="P57" s="199"/>
      <c r="Q57" s="199"/>
      <c r="R57" s="199"/>
      <c r="S57" s="199"/>
      <c r="T57" s="199"/>
      <c r="U57" s="199"/>
      <c r="V57" s="199"/>
    </row>
    <row r="58" spans="10:22" x14ac:dyDescent="0.3">
      <c r="J58" s="57"/>
      <c r="K58" s="57"/>
      <c r="L58" s="71"/>
      <c r="M58" s="199"/>
      <c r="N58" s="71"/>
      <c r="O58" s="71"/>
      <c r="P58" s="199"/>
      <c r="Q58" s="199"/>
      <c r="R58" s="199"/>
      <c r="S58" s="199"/>
      <c r="T58" s="199"/>
      <c r="U58" s="199"/>
      <c r="V58" s="199"/>
    </row>
    <row r="59" spans="10:22" x14ac:dyDescent="0.3">
      <c r="J59" s="57"/>
      <c r="K59" s="57"/>
      <c r="L59" s="71"/>
      <c r="M59" s="199"/>
      <c r="N59" s="71"/>
      <c r="O59" s="71"/>
      <c r="P59" s="199"/>
      <c r="Q59" s="199"/>
      <c r="R59" s="199"/>
      <c r="S59" s="199"/>
      <c r="T59" s="199"/>
      <c r="U59" s="199"/>
      <c r="V59" s="199"/>
    </row>
    <row r="60" spans="10:22" x14ac:dyDescent="0.3">
      <c r="J60" s="57"/>
      <c r="K60" s="57"/>
      <c r="L60" s="71"/>
      <c r="M60" s="199"/>
      <c r="N60" s="71"/>
      <c r="O60" s="71"/>
      <c r="P60" s="199"/>
      <c r="Q60" s="199"/>
      <c r="R60" s="199"/>
      <c r="S60" s="199"/>
      <c r="T60" s="199"/>
      <c r="U60" s="199"/>
      <c r="V60" s="199"/>
    </row>
    <row r="61" spans="10:22" x14ac:dyDescent="0.3">
      <c r="J61" s="57"/>
      <c r="K61" s="57"/>
      <c r="L61" s="71"/>
      <c r="M61" s="199"/>
      <c r="N61" s="71"/>
      <c r="O61" s="71"/>
      <c r="P61" s="199"/>
      <c r="Q61" s="199"/>
      <c r="R61" s="199"/>
      <c r="S61" s="199"/>
      <c r="T61" s="199"/>
      <c r="U61" s="199"/>
      <c r="V61" s="199"/>
    </row>
    <row r="62" spans="10:22" ht="21.75" customHeight="1" x14ac:dyDescent="0.3">
      <c r="J62" s="57"/>
      <c r="K62" s="57"/>
      <c r="L62" s="71"/>
      <c r="M62" s="199"/>
      <c r="N62" s="71"/>
      <c r="O62" s="71"/>
      <c r="P62" s="199"/>
      <c r="Q62" s="199"/>
      <c r="R62" s="199"/>
      <c r="S62" s="199"/>
      <c r="T62" s="199"/>
      <c r="U62" s="199"/>
      <c r="V62" s="199"/>
    </row>
    <row r="63" spans="10:22" ht="21.75" customHeight="1" x14ac:dyDescent="0.3">
      <c r="J63" s="57"/>
      <c r="K63" s="57"/>
      <c r="L63" s="71"/>
      <c r="M63" s="199"/>
      <c r="N63" s="71"/>
      <c r="O63" s="71"/>
      <c r="P63" s="199"/>
      <c r="Q63" s="199"/>
      <c r="R63" s="199"/>
      <c r="S63" s="199"/>
      <c r="T63" s="199"/>
      <c r="U63" s="199"/>
      <c r="V63" s="199"/>
    </row>
    <row r="64" spans="10:22" ht="21.75" customHeight="1" x14ac:dyDescent="0.3">
      <c r="J64" s="57"/>
      <c r="K64" s="57"/>
      <c r="L64" s="71"/>
      <c r="M64" s="199"/>
      <c r="N64" s="71"/>
      <c r="O64" s="71"/>
      <c r="P64" s="199"/>
      <c r="Q64" s="199"/>
      <c r="R64" s="199"/>
      <c r="S64" s="199"/>
      <c r="T64" s="199"/>
      <c r="U64" s="199"/>
      <c r="V64" s="199"/>
    </row>
    <row r="65" spans="10:22" ht="21.75" customHeight="1" x14ac:dyDescent="0.3">
      <c r="J65" s="57"/>
      <c r="K65" s="57"/>
      <c r="L65" s="71"/>
      <c r="M65" s="199"/>
      <c r="N65" s="71"/>
      <c r="O65" s="71"/>
      <c r="P65" s="199"/>
      <c r="Q65" s="199"/>
      <c r="R65" s="199"/>
      <c r="S65" s="199"/>
      <c r="T65" s="199"/>
      <c r="U65" s="199"/>
      <c r="V65" s="199"/>
    </row>
    <row r="66" spans="10:22" ht="21.75" customHeight="1" x14ac:dyDescent="0.3">
      <c r="J66" s="57"/>
      <c r="K66" s="57"/>
      <c r="L66" s="71"/>
      <c r="M66" s="199"/>
      <c r="N66" s="71"/>
      <c r="O66" s="71"/>
      <c r="P66" s="199"/>
      <c r="Q66" s="199"/>
      <c r="R66" s="199"/>
      <c r="S66" s="199"/>
      <c r="T66" s="199"/>
      <c r="U66" s="199"/>
      <c r="V66" s="199"/>
    </row>
    <row r="67" spans="10:22" ht="21.75" customHeight="1" x14ac:dyDescent="0.3">
      <c r="J67" s="57"/>
      <c r="K67" s="57"/>
      <c r="L67" s="71"/>
      <c r="M67" s="199"/>
      <c r="N67" s="71"/>
      <c r="O67" s="71"/>
      <c r="P67" s="199"/>
      <c r="Q67" s="199"/>
      <c r="R67" s="199"/>
      <c r="S67" s="199"/>
      <c r="T67" s="199"/>
      <c r="U67" s="199"/>
      <c r="V67" s="199"/>
    </row>
    <row r="68" spans="10:22" ht="21.75" customHeight="1" x14ac:dyDescent="0.3">
      <c r="J68" s="57"/>
      <c r="K68" s="57"/>
      <c r="L68" s="71"/>
      <c r="M68" s="199"/>
      <c r="N68" s="71"/>
      <c r="O68" s="71"/>
      <c r="P68" s="199"/>
      <c r="Q68" s="199"/>
      <c r="R68" s="199"/>
      <c r="S68" s="199"/>
      <c r="T68" s="199"/>
      <c r="U68" s="199"/>
      <c r="V68" s="199"/>
    </row>
    <row r="69" spans="10:22" ht="21.75" customHeight="1" x14ac:dyDescent="0.3">
      <c r="J69" s="57"/>
      <c r="K69" s="57"/>
      <c r="L69" s="71"/>
      <c r="M69" s="199"/>
      <c r="N69" s="71"/>
      <c r="O69" s="71"/>
      <c r="P69" s="199"/>
      <c r="Q69" s="199"/>
      <c r="R69" s="199"/>
      <c r="S69" s="199"/>
      <c r="T69" s="199"/>
      <c r="U69" s="199"/>
      <c r="V69" s="199"/>
    </row>
    <row r="70" spans="10:22" ht="21.75" customHeight="1" x14ac:dyDescent="0.3">
      <c r="J70" s="57"/>
      <c r="K70" s="57"/>
      <c r="L70" s="71"/>
      <c r="M70" s="199"/>
      <c r="N70" s="71"/>
      <c r="O70" s="71"/>
      <c r="P70" s="199"/>
      <c r="Q70" s="199"/>
      <c r="R70" s="199"/>
      <c r="S70" s="199"/>
      <c r="T70" s="199"/>
      <c r="U70" s="199"/>
      <c r="V70" s="199"/>
    </row>
    <row r="71" spans="10:22" ht="21.75" customHeight="1" x14ac:dyDescent="0.3">
      <c r="J71" s="57"/>
      <c r="K71" s="57"/>
      <c r="L71" s="71"/>
      <c r="M71" s="199"/>
      <c r="N71" s="71"/>
      <c r="O71" s="71"/>
      <c r="P71" s="199"/>
      <c r="Q71" s="199"/>
      <c r="R71" s="199"/>
      <c r="S71" s="199"/>
      <c r="T71" s="199"/>
      <c r="U71" s="199"/>
    </row>
    <row r="72" spans="10:22" ht="21.75" customHeight="1" x14ac:dyDescent="0.3">
      <c r="J72" s="57"/>
      <c r="K72" s="57"/>
      <c r="L72" s="71"/>
      <c r="M72" s="199"/>
      <c r="N72" s="71"/>
      <c r="O72" s="71"/>
      <c r="P72" s="199"/>
      <c r="Q72" s="199"/>
      <c r="R72" s="199"/>
      <c r="S72" s="199"/>
      <c r="T72" s="199"/>
      <c r="U72" s="199"/>
    </row>
    <row r="73" spans="10:22" ht="21.75" customHeight="1" x14ac:dyDescent="0.3">
      <c r="J73" s="57"/>
      <c r="K73" s="57"/>
      <c r="L73" s="71"/>
      <c r="M73" s="199"/>
      <c r="N73" s="71"/>
      <c r="O73" s="71"/>
      <c r="P73" s="199"/>
      <c r="Q73" s="199"/>
      <c r="R73" s="199"/>
      <c r="S73" s="199"/>
      <c r="T73" s="199"/>
      <c r="U73" s="199"/>
    </row>
    <row r="74" spans="10:22" ht="21.75" customHeight="1" x14ac:dyDescent="0.3">
      <c r="J74" s="57"/>
      <c r="K74" s="57"/>
      <c r="L74" s="71"/>
      <c r="M74" s="199"/>
      <c r="N74" s="71"/>
      <c r="O74" s="71"/>
      <c r="P74" s="199"/>
      <c r="Q74" s="199"/>
      <c r="R74" s="199"/>
      <c r="S74" s="199"/>
      <c r="T74" s="199"/>
      <c r="U74" s="199"/>
    </row>
    <row r="75" spans="10:22" ht="21.75" customHeight="1" x14ac:dyDescent="0.3">
      <c r="J75" s="57"/>
      <c r="K75" s="57"/>
      <c r="L75" s="71"/>
      <c r="M75" s="199"/>
      <c r="N75" s="71"/>
      <c r="O75" s="71"/>
      <c r="P75" s="199"/>
      <c r="Q75" s="199"/>
      <c r="R75" s="199"/>
      <c r="S75" s="199"/>
      <c r="T75" s="199"/>
      <c r="U75" s="199"/>
    </row>
    <row r="76" spans="10:22" ht="21.75" customHeight="1" x14ac:dyDescent="0.3">
      <c r="J76" s="57"/>
      <c r="K76" s="57"/>
      <c r="L76" s="71"/>
      <c r="M76" s="199"/>
      <c r="N76" s="71"/>
      <c r="O76" s="71"/>
      <c r="P76" s="199"/>
      <c r="Q76" s="199"/>
      <c r="R76" s="199"/>
      <c r="S76" s="199"/>
      <c r="T76" s="199"/>
      <c r="U76" s="199"/>
    </row>
    <row r="77" spans="10:22" ht="21.75" customHeight="1" x14ac:dyDescent="0.3">
      <c r="J77" s="57"/>
      <c r="K77" s="57"/>
      <c r="L77" s="71"/>
      <c r="M77" s="199"/>
      <c r="N77" s="71"/>
      <c r="O77" s="71"/>
      <c r="P77" s="199"/>
      <c r="Q77" s="199"/>
      <c r="R77" s="199"/>
      <c r="S77" s="199"/>
      <c r="T77" s="199"/>
      <c r="U77" s="199"/>
    </row>
    <row r="78" spans="10:22" x14ac:dyDescent="0.3">
      <c r="J78" s="57"/>
      <c r="K78" s="57"/>
      <c r="L78" s="71"/>
      <c r="M78" s="199"/>
      <c r="N78" s="71"/>
      <c r="O78" s="71"/>
      <c r="P78" s="199"/>
      <c r="Q78" s="199"/>
      <c r="R78" s="199"/>
      <c r="S78" s="199"/>
      <c r="T78" s="199"/>
      <c r="U78" s="199"/>
    </row>
    <row r="79" spans="10:22" x14ac:dyDescent="0.3">
      <c r="J79" s="57"/>
      <c r="K79" s="57"/>
      <c r="L79" s="71"/>
      <c r="M79" s="199"/>
      <c r="N79" s="71"/>
      <c r="O79" s="71"/>
      <c r="P79" s="199"/>
      <c r="Q79" s="199"/>
      <c r="R79" s="199"/>
      <c r="S79" s="199"/>
      <c r="T79" s="199"/>
      <c r="U79" s="199"/>
    </row>
    <row r="80" spans="10:22" x14ac:dyDescent="0.3">
      <c r="J80" s="57"/>
      <c r="K80" s="57"/>
      <c r="L80" s="71"/>
      <c r="M80" s="199"/>
      <c r="N80" s="71"/>
      <c r="O80" s="71"/>
      <c r="P80" s="199"/>
      <c r="Q80" s="199"/>
      <c r="R80" s="199"/>
      <c r="S80" s="199"/>
      <c r="T80" s="199"/>
      <c r="U80" s="199"/>
    </row>
    <row r="81" spans="2:21" x14ac:dyDescent="0.3">
      <c r="J81" s="57"/>
      <c r="K81" s="57"/>
      <c r="L81" s="71"/>
      <c r="M81" s="199"/>
      <c r="N81" s="71"/>
      <c r="O81" s="71"/>
      <c r="P81" s="199"/>
      <c r="Q81" s="199"/>
      <c r="R81" s="199"/>
      <c r="S81" s="199"/>
      <c r="T81" s="199"/>
      <c r="U81" s="199"/>
    </row>
    <row r="82" spans="2:21" x14ac:dyDescent="0.3">
      <c r="J82" s="57"/>
      <c r="K82" s="57"/>
      <c r="L82" s="71"/>
      <c r="M82" s="199"/>
      <c r="N82" s="71"/>
      <c r="O82" s="71"/>
      <c r="P82" s="199"/>
      <c r="Q82" s="199"/>
      <c r="R82" s="199"/>
      <c r="S82" s="199"/>
      <c r="T82" s="199"/>
      <c r="U82" s="199"/>
    </row>
    <row r="83" spans="2:21" x14ac:dyDescent="0.3">
      <c r="J83" s="57"/>
      <c r="K83" s="57"/>
      <c r="L83" s="71"/>
      <c r="M83" s="199"/>
      <c r="N83" s="71"/>
      <c r="O83" s="71"/>
      <c r="P83" s="199"/>
      <c r="Q83" s="199"/>
      <c r="R83" s="199"/>
      <c r="S83" s="199"/>
      <c r="T83" s="199"/>
      <c r="U83" s="199"/>
    </row>
    <row r="84" spans="2:21" x14ac:dyDescent="0.3">
      <c r="J84" s="57"/>
      <c r="K84" s="57"/>
      <c r="L84" s="71"/>
      <c r="M84" s="199"/>
      <c r="N84" s="71"/>
      <c r="O84" s="71"/>
      <c r="P84" s="199"/>
      <c r="Q84" s="199"/>
      <c r="R84" s="199"/>
      <c r="S84" s="199"/>
      <c r="T84" s="199"/>
      <c r="U84" s="199"/>
    </row>
    <row r="85" spans="2:21" x14ac:dyDescent="0.3">
      <c r="J85" s="57"/>
      <c r="K85" s="57"/>
      <c r="L85" s="71"/>
      <c r="M85" s="199"/>
      <c r="N85" s="71"/>
      <c r="O85" s="71"/>
      <c r="P85" s="199"/>
      <c r="Q85" s="199"/>
      <c r="R85" s="199"/>
      <c r="S85" s="199"/>
      <c r="T85" s="199"/>
      <c r="U85" s="199"/>
    </row>
    <row r="86" spans="2:21" x14ac:dyDescent="0.3">
      <c r="J86" s="57"/>
      <c r="K86" s="57"/>
      <c r="L86" s="71"/>
      <c r="M86" s="199"/>
      <c r="N86" s="71"/>
      <c r="O86" s="71"/>
      <c r="P86" s="199"/>
      <c r="Q86" s="199"/>
      <c r="R86" s="199"/>
      <c r="S86" s="199"/>
      <c r="T86" s="199"/>
      <c r="U86" s="199"/>
    </row>
    <row r="87" spans="2:21" x14ac:dyDescent="0.3">
      <c r="J87" s="57"/>
      <c r="K87" s="57"/>
      <c r="L87" s="71"/>
      <c r="M87" s="199"/>
      <c r="N87" s="71"/>
      <c r="O87" s="71"/>
      <c r="P87" s="199"/>
      <c r="Q87" s="199"/>
      <c r="R87" s="199"/>
      <c r="S87" s="199"/>
      <c r="T87" s="199"/>
      <c r="U87" s="199"/>
    </row>
    <row r="88" spans="2:21" x14ac:dyDescent="0.3">
      <c r="J88" s="57"/>
      <c r="K88" s="57"/>
      <c r="L88" s="71"/>
      <c r="M88" s="199"/>
      <c r="N88" s="71"/>
      <c r="O88" s="71"/>
      <c r="P88" s="199"/>
      <c r="Q88" s="199"/>
      <c r="R88" s="199"/>
      <c r="S88" s="199"/>
      <c r="T88" s="199"/>
      <c r="U88" s="199"/>
    </row>
    <row r="89" spans="2:21" x14ac:dyDescent="0.3">
      <c r="J89" s="57"/>
      <c r="K89" s="57"/>
      <c r="L89" s="71"/>
      <c r="M89" s="199"/>
      <c r="N89" s="71"/>
      <c r="O89" s="71"/>
      <c r="P89" s="199"/>
      <c r="Q89" s="199"/>
      <c r="R89" s="199"/>
      <c r="S89" s="199"/>
      <c r="T89" s="199"/>
      <c r="U89" s="199"/>
    </row>
    <row r="90" spans="2:21" x14ac:dyDescent="0.3">
      <c r="J90" s="57"/>
      <c r="K90" s="57"/>
      <c r="L90" s="71"/>
      <c r="M90" s="199"/>
      <c r="N90" s="71"/>
      <c r="O90" s="71"/>
      <c r="P90" s="199"/>
      <c r="Q90" s="199"/>
      <c r="R90" s="199"/>
      <c r="S90" s="199"/>
      <c r="T90" s="199"/>
      <c r="U90" s="199"/>
    </row>
    <row r="91" spans="2:21" x14ac:dyDescent="0.3">
      <c r="J91" s="57"/>
      <c r="K91" s="57"/>
      <c r="L91" s="71"/>
      <c r="M91" s="199"/>
      <c r="N91" s="71"/>
      <c r="O91" s="71"/>
      <c r="P91" s="199"/>
      <c r="Q91" s="199"/>
      <c r="R91" s="199"/>
      <c r="S91" s="199"/>
      <c r="T91" s="199"/>
      <c r="U91" s="199"/>
    </row>
    <row r="92" spans="2:21" x14ac:dyDescent="0.3">
      <c r="J92" s="57"/>
      <c r="K92" s="57"/>
      <c r="L92" s="71"/>
      <c r="M92" s="199"/>
      <c r="N92" s="71"/>
      <c r="O92" s="71"/>
      <c r="P92" s="199"/>
      <c r="Q92" s="199"/>
      <c r="R92" s="199"/>
      <c r="S92" s="199"/>
      <c r="T92" s="199"/>
      <c r="U92" s="199"/>
    </row>
    <row r="93" spans="2:21" x14ac:dyDescent="0.3">
      <c r="B93" s="1"/>
      <c r="E93" s="1"/>
      <c r="F93" s="1"/>
      <c r="J93" s="57"/>
      <c r="K93" s="57"/>
    </row>
    <row r="94" spans="2:21" x14ac:dyDescent="0.3">
      <c r="B94" s="1"/>
      <c r="E94" s="1"/>
      <c r="F94" s="1"/>
      <c r="J94" s="57"/>
      <c r="K94" s="57"/>
    </row>
    <row r="95" spans="2:21" x14ac:dyDescent="0.3">
      <c r="B95" s="1"/>
      <c r="E95" s="1"/>
      <c r="F95" s="1"/>
      <c r="J95" s="57"/>
      <c r="K95" s="57"/>
    </row>
    <row r="96" spans="2:21" x14ac:dyDescent="0.3">
      <c r="G96" s="57"/>
      <c r="H96" s="57"/>
      <c r="I96" s="57"/>
      <c r="J96" s="57"/>
      <c r="K96" s="57"/>
    </row>
    <row r="97" spans="7:11" x14ac:dyDescent="0.3">
      <c r="G97" s="57"/>
      <c r="H97" s="57"/>
      <c r="I97" s="57"/>
      <c r="J97" s="57"/>
      <c r="K97" s="57"/>
    </row>
    <row r="98" spans="7:11" x14ac:dyDescent="0.3">
      <c r="G98" s="57"/>
      <c r="H98" s="57"/>
      <c r="I98" s="57"/>
      <c r="J98" s="57"/>
      <c r="K98" s="57"/>
    </row>
    <row r="99" spans="7:11" x14ac:dyDescent="0.3">
      <c r="G99" s="57"/>
      <c r="H99" s="57"/>
      <c r="I99" s="57"/>
      <c r="J99" s="57"/>
      <c r="K99" s="57"/>
    </row>
    <row r="100" spans="7:11" x14ac:dyDescent="0.3">
      <c r="G100" s="57"/>
      <c r="H100" s="57"/>
      <c r="I100" s="57"/>
      <c r="J100" s="57"/>
      <c r="K100" s="57"/>
    </row>
    <row r="101" spans="7:11" x14ac:dyDescent="0.3">
      <c r="G101" s="57"/>
      <c r="H101" s="57"/>
      <c r="I101" s="57"/>
      <c r="J101" s="57"/>
      <c r="K101" s="57"/>
    </row>
    <row r="102" spans="7:11" x14ac:dyDescent="0.3">
      <c r="G102" s="57"/>
      <c r="H102" s="57"/>
      <c r="I102" s="57"/>
      <c r="J102" s="57"/>
      <c r="K102" s="57"/>
    </row>
    <row r="103" spans="7:11" x14ac:dyDescent="0.3">
      <c r="G103" s="57"/>
      <c r="H103" s="57"/>
      <c r="I103" s="57"/>
      <c r="J103" s="57"/>
      <c r="K103" s="57"/>
    </row>
    <row r="104" spans="7:11" x14ac:dyDescent="0.3">
      <c r="G104" s="57"/>
      <c r="H104" s="57"/>
      <c r="I104" s="57"/>
      <c r="J104" s="57"/>
      <c r="K104" s="57"/>
    </row>
    <row r="105" spans="7:11" x14ac:dyDescent="0.3">
      <c r="G105" s="57"/>
      <c r="H105" s="57"/>
      <c r="I105" s="57"/>
      <c r="J105" s="57"/>
      <c r="K105" s="57"/>
    </row>
    <row r="106" spans="7:11" x14ac:dyDescent="0.3">
      <c r="G106" s="57"/>
      <c r="H106" s="57"/>
      <c r="I106" s="57"/>
      <c r="J106" s="57"/>
      <c r="K106" s="57"/>
    </row>
    <row r="107" spans="7:11" x14ac:dyDescent="0.3">
      <c r="G107" s="57"/>
      <c r="H107" s="57"/>
      <c r="I107" s="57"/>
      <c r="J107" s="57"/>
      <c r="K107" s="57"/>
    </row>
    <row r="108" spans="7:11" x14ac:dyDescent="0.3">
      <c r="G108" s="57"/>
      <c r="H108" s="57"/>
      <c r="I108" s="57"/>
      <c r="J108" s="57"/>
      <c r="K108" s="57"/>
    </row>
    <row r="109" spans="7:11" x14ac:dyDescent="0.3">
      <c r="G109" s="57"/>
      <c r="H109" s="57"/>
      <c r="I109" s="57"/>
      <c r="J109" s="57"/>
      <c r="K109" s="57"/>
    </row>
    <row r="110" spans="7:11" x14ac:dyDescent="0.3">
      <c r="G110" s="57"/>
      <c r="H110" s="57"/>
      <c r="I110" s="57"/>
      <c r="J110" s="57"/>
      <c r="K110" s="57"/>
    </row>
    <row r="111" spans="7:11" x14ac:dyDescent="0.3">
      <c r="G111" s="57"/>
      <c r="H111" s="57"/>
      <c r="I111" s="57"/>
      <c r="J111" s="57"/>
      <c r="K111" s="57"/>
    </row>
    <row r="112" spans="7:11" x14ac:dyDescent="0.3">
      <c r="G112" s="57"/>
      <c r="H112" s="57"/>
      <c r="I112" s="57"/>
      <c r="J112" s="57"/>
      <c r="K112" s="57"/>
    </row>
    <row r="113" spans="7:11" x14ac:dyDescent="0.3">
      <c r="G113" s="57"/>
      <c r="H113" s="57"/>
      <c r="I113" s="57"/>
      <c r="J113" s="57"/>
      <c r="K113" s="57"/>
    </row>
    <row r="114" spans="7:11" x14ac:dyDescent="0.3">
      <c r="G114" s="57"/>
      <c r="H114" s="57"/>
      <c r="I114" s="57"/>
      <c r="J114" s="57"/>
      <c r="K114" s="57"/>
    </row>
    <row r="115" spans="7:11" x14ac:dyDescent="0.3">
      <c r="G115" s="57"/>
      <c r="H115" s="57"/>
      <c r="I115" s="57"/>
      <c r="J115" s="57"/>
      <c r="K115" s="57"/>
    </row>
    <row r="116" spans="7:11" x14ac:dyDescent="0.3">
      <c r="G116" s="57"/>
      <c r="H116" s="57"/>
      <c r="I116" s="57"/>
      <c r="J116" s="57"/>
      <c r="K116" s="57"/>
    </row>
    <row r="117" spans="7:11" x14ac:dyDescent="0.3">
      <c r="G117" s="57"/>
      <c r="H117" s="57"/>
      <c r="I117" s="57"/>
      <c r="J117" s="57"/>
      <c r="K117" s="57"/>
    </row>
    <row r="118" spans="7:11" x14ac:dyDescent="0.3">
      <c r="G118" s="57"/>
      <c r="H118" s="57"/>
      <c r="I118" s="57"/>
      <c r="J118" s="57"/>
      <c r="K118" s="57"/>
    </row>
    <row r="119" spans="7:11" x14ac:dyDescent="0.3">
      <c r="G119" s="57"/>
      <c r="H119" s="57"/>
      <c r="I119" s="57"/>
      <c r="J119" s="57"/>
      <c r="K119" s="57"/>
    </row>
    <row r="120" spans="7:11" x14ac:dyDescent="0.3">
      <c r="G120" s="57"/>
      <c r="H120" s="57"/>
      <c r="I120" s="57"/>
      <c r="J120" s="57"/>
      <c r="K120" s="57"/>
    </row>
    <row r="121" spans="7:11" x14ac:dyDescent="0.3">
      <c r="G121" s="57"/>
      <c r="H121" s="57"/>
      <c r="I121" s="57"/>
      <c r="J121" s="57"/>
      <c r="K121" s="57"/>
    </row>
    <row r="122" spans="7:11" x14ac:dyDescent="0.3">
      <c r="G122" s="57"/>
      <c r="H122" s="57"/>
      <c r="I122" s="57"/>
      <c r="J122" s="57"/>
      <c r="K122" s="57"/>
    </row>
    <row r="123" spans="7:11" x14ac:dyDescent="0.3">
      <c r="G123" s="57"/>
      <c r="H123" s="57"/>
      <c r="I123" s="57"/>
      <c r="J123" s="57"/>
      <c r="K123" s="57"/>
    </row>
    <row r="124" spans="7:11" x14ac:dyDescent="0.3">
      <c r="G124" s="57"/>
      <c r="H124" s="57"/>
      <c r="I124" s="57"/>
      <c r="J124" s="57"/>
      <c r="K124" s="57"/>
    </row>
    <row r="125" spans="7:11" x14ac:dyDescent="0.3">
      <c r="G125" s="57"/>
      <c r="H125" s="57"/>
      <c r="I125" s="57"/>
      <c r="J125" s="57"/>
      <c r="K125" s="57"/>
    </row>
    <row r="126" spans="7:11" x14ac:dyDescent="0.3">
      <c r="G126" s="57"/>
      <c r="H126" s="57"/>
      <c r="I126" s="57"/>
      <c r="J126" s="57"/>
      <c r="K126" s="57"/>
    </row>
    <row r="127" spans="7:11" x14ac:dyDescent="0.3">
      <c r="G127" s="57"/>
      <c r="H127" s="57"/>
      <c r="I127" s="57"/>
      <c r="J127" s="57"/>
      <c r="K127" s="57"/>
    </row>
    <row r="128" spans="7:11" x14ac:dyDescent="0.3">
      <c r="G128" s="57"/>
      <c r="H128" s="57"/>
      <c r="I128" s="57"/>
      <c r="J128" s="57"/>
      <c r="K128" s="57"/>
    </row>
    <row r="129" spans="7:11" x14ac:dyDescent="0.3">
      <c r="G129" s="57"/>
      <c r="H129" s="57"/>
      <c r="I129" s="57"/>
      <c r="J129" s="57"/>
      <c r="K129" s="57"/>
    </row>
    <row r="130" spans="7:11" x14ac:dyDescent="0.3">
      <c r="G130" s="57"/>
      <c r="H130" s="57"/>
      <c r="I130" s="57"/>
      <c r="J130" s="57"/>
      <c r="K130" s="57"/>
    </row>
    <row r="131" spans="7:11" x14ac:dyDescent="0.3">
      <c r="G131" s="57"/>
      <c r="H131" s="57"/>
      <c r="I131" s="57"/>
      <c r="J131" s="57"/>
      <c r="K131" s="57"/>
    </row>
    <row r="132" spans="7:11" x14ac:dyDescent="0.3">
      <c r="G132" s="57"/>
      <c r="H132" s="57"/>
      <c r="I132" s="57"/>
      <c r="J132" s="57"/>
      <c r="K132" s="57"/>
    </row>
    <row r="133" spans="7:11" x14ac:dyDescent="0.3">
      <c r="G133" s="57"/>
      <c r="H133" s="57"/>
      <c r="I133" s="57"/>
      <c r="J133" s="57"/>
      <c r="K133" s="57"/>
    </row>
    <row r="134" spans="7:11" x14ac:dyDescent="0.3">
      <c r="G134" s="57"/>
      <c r="H134" s="57"/>
      <c r="I134" s="57"/>
      <c r="J134" s="57"/>
      <c r="K134" s="57"/>
    </row>
    <row r="135" spans="7:11" x14ac:dyDescent="0.3">
      <c r="G135" s="57"/>
      <c r="H135" s="57"/>
      <c r="I135" s="57"/>
      <c r="J135" s="57"/>
      <c r="K135" s="57"/>
    </row>
    <row r="136" spans="7:11" x14ac:dyDescent="0.3">
      <c r="G136" s="57"/>
      <c r="H136" s="57"/>
      <c r="I136" s="57"/>
      <c r="J136" s="57"/>
      <c r="K136" s="57"/>
    </row>
    <row r="137" spans="7:11" x14ac:dyDescent="0.3">
      <c r="G137" s="57"/>
      <c r="H137" s="57"/>
      <c r="I137" s="57"/>
      <c r="J137" s="57"/>
      <c r="K137" s="57"/>
    </row>
    <row r="138" spans="7:11" x14ac:dyDescent="0.3">
      <c r="G138" s="57"/>
      <c r="H138" s="57"/>
      <c r="I138" s="57"/>
      <c r="J138" s="57"/>
      <c r="K138" s="57"/>
    </row>
    <row r="139" spans="7:11" x14ac:dyDescent="0.3">
      <c r="G139" s="57"/>
      <c r="H139" s="57"/>
      <c r="I139" s="57"/>
      <c r="J139" s="57"/>
      <c r="K139" s="57"/>
    </row>
    <row r="140" spans="7:11" x14ac:dyDescent="0.3">
      <c r="G140" s="57"/>
      <c r="H140" s="57"/>
      <c r="I140" s="57"/>
      <c r="J140" s="57"/>
      <c r="K140" s="57"/>
    </row>
    <row r="141" spans="7:11" x14ac:dyDescent="0.3">
      <c r="G141" s="57"/>
      <c r="H141" s="57"/>
      <c r="I141" s="57"/>
      <c r="J141" s="57"/>
      <c r="K141" s="57"/>
    </row>
    <row r="142" spans="7:11" x14ac:dyDescent="0.3">
      <c r="G142" s="57"/>
      <c r="H142" s="57"/>
      <c r="I142" s="57"/>
      <c r="J142" s="57"/>
      <c r="K142" s="57"/>
    </row>
    <row r="143" spans="7:11" x14ac:dyDescent="0.3">
      <c r="G143" s="57"/>
      <c r="H143" s="57"/>
      <c r="I143" s="57"/>
      <c r="J143" s="57"/>
      <c r="K143" s="57"/>
    </row>
    <row r="144" spans="7:11" x14ac:dyDescent="0.3">
      <c r="G144" s="57"/>
      <c r="H144" s="57"/>
      <c r="I144" s="57"/>
      <c r="J144" s="57"/>
      <c r="K144" s="57"/>
    </row>
    <row r="145" spans="7:11" x14ac:dyDescent="0.3">
      <c r="G145" s="57"/>
      <c r="H145" s="57"/>
      <c r="I145" s="57"/>
      <c r="J145" s="57"/>
      <c r="K145" s="57"/>
    </row>
    <row r="146" spans="7:11" x14ac:dyDescent="0.3">
      <c r="G146" s="57"/>
      <c r="H146" s="57"/>
      <c r="I146" s="57"/>
      <c r="J146" s="57"/>
      <c r="K146" s="57"/>
    </row>
    <row r="147" spans="7:11" x14ac:dyDescent="0.3">
      <c r="G147" s="57"/>
      <c r="H147" s="57"/>
      <c r="I147" s="57"/>
      <c r="J147" s="57"/>
      <c r="K147" s="57"/>
    </row>
    <row r="148" spans="7:11" x14ac:dyDescent="0.3">
      <c r="G148" s="57"/>
      <c r="H148" s="57"/>
      <c r="I148" s="57"/>
      <c r="J148" s="57"/>
      <c r="K148" s="57"/>
    </row>
    <row r="149" spans="7:11" x14ac:dyDescent="0.3">
      <c r="G149" s="57"/>
      <c r="H149" s="57"/>
      <c r="I149" s="57"/>
      <c r="J149" s="57"/>
      <c r="K149" s="57"/>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topLeftCell="A39" zoomScale="85" zoomScaleNormal="85" workbookViewId="0">
      <selection activeCell="L49" sqref="L49"/>
    </sheetView>
  </sheetViews>
  <sheetFormatPr defaultColWidth="9.140625" defaultRowHeight="15" x14ac:dyDescent="0.25"/>
  <cols>
    <col min="1" max="1" width="7.42578125" style="59" customWidth="1"/>
    <col min="2" max="2" width="8.140625" style="59" customWidth="1"/>
    <col min="3" max="3" width="10.5703125" style="59" customWidth="1"/>
    <col min="4" max="4" width="7.42578125" style="57" customWidth="1"/>
    <col min="5" max="16384" width="9.140625" style="57"/>
  </cols>
  <sheetData>
    <row r="1" spans="1:10" ht="21" x14ac:dyDescent="0.35">
      <c r="A1" s="61" t="s">
        <v>445</v>
      </c>
    </row>
    <row r="2" spans="1:10" x14ac:dyDescent="0.25">
      <c r="B2" s="63">
        <v>4.0999999999999996</v>
      </c>
      <c r="C2" s="59" t="s">
        <v>34</v>
      </c>
      <c r="D2" s="398" t="s">
        <v>557</v>
      </c>
    </row>
    <row r="3" spans="1:10" x14ac:dyDescent="0.25">
      <c r="B3" s="63" t="s">
        <v>61</v>
      </c>
      <c r="C3" s="59" t="s">
        <v>36</v>
      </c>
      <c r="D3" s="398" t="s">
        <v>567</v>
      </c>
    </row>
    <row r="4" spans="1:10" x14ac:dyDescent="0.25">
      <c r="B4" s="36" t="s">
        <v>37</v>
      </c>
      <c r="D4" s="37" t="s">
        <v>62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63"/>
      <c r="C9" s="45">
        <v>50</v>
      </c>
      <c r="E9" s="59" t="s">
        <v>42</v>
      </c>
      <c r="F9" s="59"/>
    </row>
    <row r="10" spans="1:10" x14ac:dyDescent="0.25">
      <c r="A10" s="63">
        <v>1</v>
      </c>
      <c r="B10" s="63"/>
      <c r="C10" s="45">
        <v>50</v>
      </c>
      <c r="E10" s="59" t="s">
        <v>43</v>
      </c>
      <c r="F10" s="59"/>
    </row>
    <row r="11" spans="1:10" x14ac:dyDescent="0.25">
      <c r="A11" s="63">
        <v>1</v>
      </c>
      <c r="B11" s="63"/>
      <c r="C11" s="45">
        <v>50</v>
      </c>
      <c r="E11" s="59" t="s">
        <v>44</v>
      </c>
      <c r="F11" s="59"/>
    </row>
    <row r="12" spans="1:10" x14ac:dyDescent="0.25">
      <c r="A12" s="63">
        <v>1</v>
      </c>
      <c r="B12" s="63"/>
      <c r="C12" s="45">
        <v>50</v>
      </c>
      <c r="E12" s="59"/>
      <c r="F12" s="59"/>
    </row>
    <row r="13" spans="1:10" x14ac:dyDescent="0.25">
      <c r="A13" s="63">
        <v>1</v>
      </c>
      <c r="B13" s="63"/>
      <c r="C13" s="45">
        <v>50</v>
      </c>
      <c r="E13" s="59" t="s">
        <v>45</v>
      </c>
      <c r="F13" s="59"/>
    </row>
    <row r="14" spans="1:10" x14ac:dyDescent="0.25">
      <c r="A14" s="63">
        <v>1</v>
      </c>
      <c r="B14" s="63"/>
      <c r="C14" s="45">
        <v>50</v>
      </c>
      <c r="E14" s="59" t="s">
        <v>46</v>
      </c>
      <c r="F14" s="59"/>
    </row>
    <row r="15" spans="1:10" x14ac:dyDescent="0.25">
      <c r="A15" s="63">
        <v>1</v>
      </c>
      <c r="B15" s="63"/>
      <c r="C15" s="45">
        <v>50</v>
      </c>
      <c r="E15" s="59" t="s">
        <v>47</v>
      </c>
      <c r="F15" s="59"/>
    </row>
    <row r="16" spans="1:10" x14ac:dyDescent="0.25">
      <c r="A16" s="63">
        <v>1</v>
      </c>
      <c r="B16" s="63"/>
      <c r="C16" s="45">
        <v>50</v>
      </c>
      <c r="E16" s="59" t="s">
        <v>48</v>
      </c>
      <c r="F16" s="59"/>
    </row>
    <row r="17" spans="1:6" x14ac:dyDescent="0.25">
      <c r="A17" s="63">
        <v>1</v>
      </c>
      <c r="B17" s="63"/>
      <c r="C17" s="45">
        <v>50</v>
      </c>
      <c r="E17" s="59" t="s">
        <v>49</v>
      </c>
      <c r="F17" s="59"/>
    </row>
    <row r="18" spans="1:6" x14ac:dyDescent="0.25">
      <c r="A18" s="63">
        <v>1</v>
      </c>
      <c r="B18" s="63"/>
      <c r="C18" s="45">
        <v>50</v>
      </c>
      <c r="E18" s="59" t="s">
        <v>50</v>
      </c>
      <c r="F18" s="59"/>
    </row>
    <row r="19" spans="1:6" x14ac:dyDescent="0.25">
      <c r="A19" s="63"/>
      <c r="B19" s="63"/>
      <c r="C19" s="45"/>
      <c r="E19" s="59" t="s">
        <v>51</v>
      </c>
      <c r="F19" s="59"/>
    </row>
    <row r="20" spans="1:6" x14ac:dyDescent="0.25">
      <c r="A20" s="63"/>
      <c r="B20" s="63"/>
      <c r="C20" s="304"/>
      <c r="E20" s="59" t="s">
        <v>52</v>
      </c>
    </row>
    <row r="21" spans="1:6" x14ac:dyDescent="0.25">
      <c r="A21" s="63"/>
      <c r="B21" s="63"/>
      <c r="C21" s="45"/>
      <c r="E21" s="59" t="s">
        <v>53</v>
      </c>
    </row>
    <row r="22" spans="1:6" x14ac:dyDescent="0.25">
      <c r="A22" s="63"/>
      <c r="B22" s="63"/>
      <c r="C22" s="45"/>
      <c r="E22" s="59" t="s">
        <v>54</v>
      </c>
    </row>
    <row r="23" spans="1:6" x14ac:dyDescent="0.25">
      <c r="A23" s="63"/>
      <c r="B23" s="63"/>
      <c r="C23" s="45"/>
      <c r="E23" s="59" t="s">
        <v>422</v>
      </c>
    </row>
    <row r="24" spans="1:6" x14ac:dyDescent="0.25">
      <c r="A24" s="63"/>
      <c r="B24" s="63"/>
      <c r="C24" s="45"/>
    </row>
    <row r="25" spans="1:6" x14ac:dyDescent="0.25">
      <c r="A25" s="63"/>
      <c r="B25" s="63"/>
      <c r="C25" s="45"/>
    </row>
    <row r="26" spans="1:6" x14ac:dyDescent="0.25">
      <c r="A26" s="63"/>
      <c r="B26" s="63"/>
      <c r="C26" s="45"/>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500</v>
      </c>
      <c r="D39" s="59" t="s">
        <v>56</v>
      </c>
    </row>
    <row r="40" spans="1:5" x14ac:dyDescent="0.25">
      <c r="A40" s="62">
        <f>SUM(A9:A38)</f>
        <v>10</v>
      </c>
      <c r="B40" s="59" t="s">
        <v>57</v>
      </c>
    </row>
    <row r="41" spans="1:5" x14ac:dyDescent="0.25">
      <c r="B41" s="62">
        <f>C39/A40</f>
        <v>50</v>
      </c>
      <c r="C41" s="59" t="s">
        <v>58</v>
      </c>
    </row>
    <row r="42" spans="1:5" x14ac:dyDescent="0.25">
      <c r="D42" s="63">
        <v>50</v>
      </c>
      <c r="E42" s="59" t="s">
        <v>59</v>
      </c>
    </row>
    <row r="43" spans="1:5" x14ac:dyDescent="0.25">
      <c r="D43" s="65">
        <f>B41/D42</f>
        <v>1</v>
      </c>
      <c r="E43" s="59" t="s">
        <v>60</v>
      </c>
    </row>
    <row r="46" spans="1:5" ht="15.75" x14ac:dyDescent="0.25">
      <c r="A46" s="120" t="s">
        <v>312</v>
      </c>
      <c r="B46" s="57"/>
      <c r="C46" s="57"/>
    </row>
    <row r="47" spans="1:5" ht="15.75" x14ac:dyDescent="0.25">
      <c r="A47" s="121"/>
      <c r="B47" s="57"/>
      <c r="C47" s="57"/>
    </row>
    <row r="48" spans="1:5" ht="15.75" x14ac:dyDescent="0.25">
      <c r="A48" s="122"/>
      <c r="B48" s="57"/>
      <c r="C48" s="57"/>
    </row>
    <row r="49" spans="1:10" ht="139.5" customHeight="1" x14ac:dyDescent="0.25">
      <c r="A49" s="456"/>
      <c r="B49" s="456"/>
      <c r="C49" s="456"/>
      <c r="D49" s="456"/>
      <c r="E49" s="456"/>
      <c r="F49" s="456"/>
      <c r="G49" s="456"/>
      <c r="H49" s="456"/>
      <c r="I49" s="456"/>
      <c r="J49" s="456"/>
    </row>
    <row r="50" spans="1:10" ht="15.75" x14ac:dyDescent="0.25">
      <c r="A50" s="121"/>
      <c r="B50" s="57"/>
      <c r="C50" s="57"/>
    </row>
    <row r="51" spans="1:10" s="127" customFormat="1" ht="75" customHeight="1" x14ac:dyDescent="0.25">
      <c r="A51" s="457"/>
      <c r="B51" s="457"/>
      <c r="C51" s="457"/>
      <c r="D51" s="457"/>
      <c r="E51" s="457"/>
      <c r="F51" s="457"/>
      <c r="G51" s="457"/>
      <c r="H51" s="457"/>
      <c r="I51" s="457"/>
      <c r="J51" s="457"/>
    </row>
    <row r="52" spans="1:10" ht="15.75" x14ac:dyDescent="0.25">
      <c r="A52" s="121"/>
      <c r="B52" s="57"/>
      <c r="C52" s="57"/>
    </row>
    <row r="53" spans="1:10" s="127" customFormat="1" ht="42" customHeight="1" x14ac:dyDescent="0.25">
      <c r="A53" s="457"/>
      <c r="B53" s="457"/>
      <c r="C53" s="457"/>
      <c r="D53" s="457"/>
      <c r="E53" s="457"/>
      <c r="F53" s="457"/>
      <c r="G53" s="457"/>
      <c r="H53" s="457"/>
      <c r="I53" s="457"/>
      <c r="J53" s="457"/>
    </row>
    <row r="54" spans="1:10" ht="15.75" x14ac:dyDescent="0.25">
      <c r="A54" s="123"/>
      <c r="B54" s="57"/>
      <c r="C54" s="57"/>
    </row>
    <row r="55" spans="1:10" ht="15.75" x14ac:dyDescent="0.25">
      <c r="A55" s="123"/>
      <c r="B55" s="57"/>
      <c r="C55" s="57"/>
    </row>
    <row r="56" spans="1:10" x14ac:dyDescent="0.25">
      <c r="A56" s="162"/>
      <c r="B56" s="57"/>
      <c r="C56" s="57"/>
    </row>
    <row r="57" spans="1:10" x14ac:dyDescent="0.25">
      <c r="A57" s="162"/>
      <c r="B57" s="57"/>
      <c r="C57" s="57"/>
      <c r="I57" s="140"/>
    </row>
    <row r="58" spans="1:10" ht="4.5" customHeight="1" x14ac:dyDescent="0.25">
      <c r="A58" s="164"/>
      <c r="B58" s="57"/>
      <c r="C58" s="57"/>
    </row>
    <row r="59" spans="1:10" x14ac:dyDescent="0.25">
      <c r="A59" s="164"/>
      <c r="B59" s="57"/>
      <c r="C59" s="163"/>
    </row>
    <row r="60" spans="1:10" ht="4.5" customHeight="1" x14ac:dyDescent="0.25">
      <c r="A60" s="164"/>
      <c r="B60" s="57"/>
      <c r="C60" s="57"/>
    </row>
    <row r="61" spans="1:10" x14ac:dyDescent="0.25">
      <c r="A61" s="164"/>
      <c r="B61" s="57"/>
      <c r="C61" s="163"/>
    </row>
    <row r="62" spans="1:10" ht="4.5" customHeight="1" x14ac:dyDescent="0.25">
      <c r="A62" s="164"/>
      <c r="B62" s="57"/>
      <c r="C62" s="57"/>
    </row>
    <row r="63" spans="1:10" x14ac:dyDescent="0.25">
      <c r="A63" s="57"/>
      <c r="B63" s="167"/>
      <c r="C63" s="169"/>
      <c r="D63" s="168"/>
      <c r="E63" s="168"/>
      <c r="F63" s="168"/>
      <c r="G63" s="168"/>
    </row>
    <row r="64" spans="1:10" ht="4.5" customHeight="1" x14ac:dyDescent="0.25">
      <c r="A64" s="164"/>
      <c r="B64" s="57"/>
      <c r="C64" s="57"/>
    </row>
    <row r="65" spans="1:10" x14ac:dyDescent="0.25">
      <c r="A65" s="164"/>
      <c r="B65" s="57"/>
      <c r="C65" s="57"/>
      <c r="J65" s="140"/>
    </row>
    <row r="66" spans="1:10" x14ac:dyDescent="0.25">
      <c r="A66" s="57"/>
      <c r="B66" s="57"/>
      <c r="C66" s="57"/>
    </row>
    <row r="67" spans="1:10" x14ac:dyDescent="0.25">
      <c r="A67" s="162"/>
      <c r="B67" s="57"/>
      <c r="C67" s="57"/>
      <c r="E67" s="161"/>
    </row>
    <row r="68" spans="1:10" ht="4.5" customHeight="1" x14ac:dyDescent="0.25">
      <c r="A68" s="164"/>
      <c r="B68" s="57"/>
      <c r="C68" s="57"/>
    </row>
    <row r="69" spans="1:10" x14ac:dyDescent="0.25">
      <c r="A69" s="164"/>
      <c r="B69" s="57"/>
      <c r="C69" s="163"/>
    </row>
    <row r="70" spans="1:10" ht="4.5" customHeight="1" x14ac:dyDescent="0.25">
      <c r="A70" s="164"/>
      <c r="B70" s="57"/>
      <c r="C70" s="57"/>
    </row>
    <row r="71" spans="1:10" x14ac:dyDescent="0.25">
      <c r="A71" s="164"/>
      <c r="B71" s="163"/>
      <c r="C71" s="57"/>
    </row>
    <row r="72" spans="1:10" ht="4.5" customHeight="1" x14ac:dyDescent="0.25">
      <c r="A72" s="164"/>
      <c r="B72" s="57"/>
      <c r="C72" s="57"/>
    </row>
    <row r="73" spans="1:10" x14ac:dyDescent="0.25">
      <c r="A73" s="164"/>
      <c r="B73" s="57"/>
      <c r="C73" s="163"/>
    </row>
    <row r="74" spans="1:10" ht="4.5" customHeight="1" x14ac:dyDescent="0.25">
      <c r="A74" s="164"/>
      <c r="B74" s="57"/>
      <c r="C74" s="57"/>
    </row>
    <row r="75" spans="1:10" x14ac:dyDescent="0.25">
      <c r="A75" s="164"/>
      <c r="B75" s="57"/>
      <c r="C75" s="57"/>
      <c r="F75" s="163"/>
    </row>
    <row r="76" spans="1:10" x14ac:dyDescent="0.25">
      <c r="A76" s="162"/>
      <c r="B76" s="57"/>
      <c r="C76" s="57"/>
    </row>
    <row r="77" spans="1:10" x14ac:dyDescent="0.25">
      <c r="A77" s="162"/>
      <c r="B77" s="57"/>
      <c r="C77" s="57"/>
      <c r="D77" s="161"/>
    </row>
    <row r="78" spans="1:10" ht="4.5" customHeight="1" x14ac:dyDescent="0.25">
      <c r="A78" s="164"/>
      <c r="B78" s="57"/>
      <c r="C78" s="57"/>
    </row>
    <row r="79" spans="1:10" x14ac:dyDescent="0.25">
      <c r="A79" s="164"/>
      <c r="B79" s="57"/>
      <c r="C79" s="57"/>
    </row>
    <row r="80" spans="1:10" ht="4.5" customHeight="1" x14ac:dyDescent="0.25">
      <c r="A80" s="164"/>
      <c r="B80" s="57"/>
      <c r="C80" s="57"/>
    </row>
    <row r="81" spans="1:10" x14ac:dyDescent="0.25">
      <c r="A81" s="164"/>
      <c r="B81" s="57"/>
      <c r="C81" s="57"/>
    </row>
    <row r="82" spans="1:10" ht="4.5" customHeight="1" x14ac:dyDescent="0.25">
      <c r="A82" s="164"/>
      <c r="B82" s="57"/>
      <c r="C82" s="57"/>
    </row>
    <row r="83" spans="1:10" x14ac:dyDescent="0.25">
      <c r="A83" s="164"/>
      <c r="B83" s="57"/>
      <c r="C83" s="57"/>
    </row>
    <row r="84" spans="1:10" x14ac:dyDescent="0.25">
      <c r="A84" s="57"/>
      <c r="B84" s="57"/>
      <c r="C84" s="57"/>
    </row>
    <row r="85" spans="1:10" ht="15.75" x14ac:dyDescent="0.25">
      <c r="A85" s="165"/>
      <c r="B85" s="57"/>
      <c r="C85" s="57"/>
    </row>
    <row r="86" spans="1:10" x14ac:dyDescent="0.25">
      <c r="A86" s="162"/>
      <c r="B86" s="57"/>
      <c r="C86" s="57"/>
    </row>
    <row r="87" spans="1:10" x14ac:dyDescent="0.25">
      <c r="A87" s="162"/>
      <c r="B87" s="57"/>
      <c r="C87" s="57"/>
      <c r="I87" s="140"/>
    </row>
    <row r="88" spans="1:10" ht="4.5" customHeight="1" x14ac:dyDescent="0.25">
      <c r="A88" s="164"/>
      <c r="B88" s="57"/>
      <c r="C88" s="57"/>
    </row>
    <row r="89" spans="1:10" x14ac:dyDescent="0.25">
      <c r="A89" s="164"/>
      <c r="B89" s="163"/>
      <c r="C89" s="57"/>
      <c r="J89" s="140"/>
    </row>
    <row r="90" spans="1:10" ht="4.5" customHeight="1" x14ac:dyDescent="0.25">
      <c r="A90" s="164"/>
      <c r="B90" s="57"/>
      <c r="C90" s="57"/>
    </row>
    <row r="91" spans="1:10" x14ac:dyDescent="0.25">
      <c r="A91" s="164"/>
      <c r="B91" s="57"/>
      <c r="C91" s="163"/>
    </row>
    <row r="92" spans="1:10" ht="4.5" customHeight="1" x14ac:dyDescent="0.25">
      <c r="A92" s="164"/>
      <c r="B92" s="57"/>
      <c r="C92" s="57"/>
    </row>
    <row r="93" spans="1:10" ht="15.75" x14ac:dyDescent="0.25">
      <c r="A93" s="121"/>
      <c r="B93" s="57"/>
      <c r="C93" s="57"/>
    </row>
    <row r="94" spans="1:10" ht="4.5" customHeight="1" x14ac:dyDescent="0.25">
      <c r="A94" s="164"/>
      <c r="B94" s="57"/>
      <c r="C94" s="57"/>
    </row>
    <row r="95" spans="1:10" x14ac:dyDescent="0.25">
      <c r="A95" s="164"/>
      <c r="B95" s="163"/>
      <c r="C95" s="57"/>
    </row>
    <row r="96" spans="1:10" ht="4.5" customHeight="1" x14ac:dyDescent="0.25">
      <c r="A96" s="164"/>
      <c r="B96" s="57"/>
      <c r="C96" s="57"/>
    </row>
    <row r="97" spans="1:6" x14ac:dyDescent="0.25">
      <c r="A97" s="166"/>
      <c r="B97" s="57"/>
      <c r="C97" s="57"/>
    </row>
    <row r="98" spans="1:6" ht="15.75" x14ac:dyDescent="0.25">
      <c r="A98" s="121"/>
      <c r="B98" s="57"/>
      <c r="C98" s="57"/>
    </row>
    <row r="99" spans="1:6" x14ac:dyDescent="0.25">
      <c r="A99" s="57"/>
      <c r="B99" s="57"/>
      <c r="C99" s="57"/>
    </row>
    <row r="100" spans="1:6" x14ac:dyDescent="0.25">
      <c r="A100" s="162"/>
      <c r="B100" s="57"/>
      <c r="C100" s="57"/>
    </row>
    <row r="101" spans="1:6" ht="4.5" customHeight="1" x14ac:dyDescent="0.25">
      <c r="A101" s="164"/>
      <c r="B101" s="57"/>
      <c r="C101" s="57"/>
    </row>
    <row r="102" spans="1:6" x14ac:dyDescent="0.25">
      <c r="A102" s="164"/>
      <c r="B102" s="57"/>
      <c r="C102" s="163"/>
    </row>
    <row r="103" spans="1:6" x14ac:dyDescent="0.25">
      <c r="A103" s="164"/>
      <c r="B103" s="57"/>
      <c r="C103" s="163"/>
    </row>
    <row r="104" spans="1:6" x14ac:dyDescent="0.25">
      <c r="A104" s="164"/>
      <c r="B104" s="57"/>
      <c r="C104" s="163"/>
    </row>
    <row r="105" spans="1:6" x14ac:dyDescent="0.25">
      <c r="A105" s="164"/>
      <c r="B105" s="57"/>
      <c r="C105" s="163"/>
    </row>
    <row r="106" spans="1:6" x14ac:dyDescent="0.25">
      <c r="A106" s="164"/>
      <c r="B106" s="57"/>
      <c r="C106" s="57"/>
      <c r="F106" s="163"/>
    </row>
    <row r="107" spans="1:6" x14ac:dyDescent="0.25">
      <c r="A107" s="164"/>
      <c r="B107" s="57"/>
      <c r="C107" s="57"/>
      <c r="F107" s="163"/>
    </row>
    <row r="108" spans="1:6" x14ac:dyDescent="0.25">
      <c r="A108" s="164"/>
      <c r="B108" s="57"/>
      <c r="C108" s="57"/>
      <c r="F108" s="163"/>
    </row>
    <row r="109" spans="1:6" ht="15.75" x14ac:dyDescent="0.25">
      <c r="A109" s="122"/>
      <c r="B109" s="57"/>
      <c r="C109" s="57"/>
    </row>
    <row r="110" spans="1:6" ht="15.75" x14ac:dyDescent="0.25">
      <c r="A110" s="122"/>
      <c r="B110" s="57"/>
      <c r="C110" s="57"/>
    </row>
  </sheetData>
  <mergeCells count="3">
    <mergeCell ref="A49:J49"/>
    <mergeCell ref="A51:J51"/>
    <mergeCell ref="A53:J5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0"/>
  <sheetViews>
    <sheetView topLeftCell="A13" zoomScale="85" zoomScaleNormal="85" workbookViewId="0">
      <selection activeCell="J27" sqref="J27"/>
    </sheetView>
  </sheetViews>
  <sheetFormatPr defaultColWidth="9.140625" defaultRowHeight="15" x14ac:dyDescent="0.25"/>
  <cols>
    <col min="1" max="1" width="7.42578125" style="59" customWidth="1"/>
    <col min="2" max="2" width="8.140625" style="59" customWidth="1"/>
    <col min="3" max="3" width="10.5703125" style="59" customWidth="1"/>
    <col min="4" max="4" width="7.42578125" style="57" customWidth="1"/>
    <col min="5" max="16384" width="9.140625" style="57"/>
  </cols>
  <sheetData>
    <row r="1" spans="1:10" ht="21" x14ac:dyDescent="0.35">
      <c r="A1" s="61" t="s">
        <v>445</v>
      </c>
    </row>
    <row r="2" spans="1:10" x14ac:dyDescent="0.25">
      <c r="B2" s="63">
        <v>4.0999999999999996</v>
      </c>
      <c r="C2" s="59" t="s">
        <v>34</v>
      </c>
      <c r="D2" s="352" t="s">
        <v>667</v>
      </c>
    </row>
    <row r="3" spans="1:10" x14ac:dyDescent="0.25">
      <c r="B3" s="63" t="s">
        <v>61</v>
      </c>
      <c r="C3" s="59" t="s">
        <v>36</v>
      </c>
      <c r="D3" s="352" t="s">
        <v>594</v>
      </c>
    </row>
    <row r="4" spans="1:10" x14ac:dyDescent="0.25">
      <c r="B4" s="36" t="s">
        <v>37</v>
      </c>
      <c r="D4" s="37" t="s">
        <v>62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c r="B9" s="63"/>
      <c r="C9" s="45"/>
      <c r="E9" s="59" t="s">
        <v>42</v>
      </c>
      <c r="F9" s="59"/>
    </row>
    <row r="10" spans="1:10" x14ac:dyDescent="0.25">
      <c r="A10" s="63"/>
      <c r="B10" s="63"/>
      <c r="C10" s="45"/>
      <c r="E10" s="59" t="s">
        <v>43</v>
      </c>
      <c r="F10" s="59"/>
    </row>
    <row r="11" spans="1:10" x14ac:dyDescent="0.25">
      <c r="A11" s="63"/>
      <c r="B11" s="63"/>
      <c r="C11" s="45"/>
      <c r="E11" s="59" t="s">
        <v>44</v>
      </c>
      <c r="F11" s="59"/>
    </row>
    <row r="12" spans="1:10" x14ac:dyDescent="0.25">
      <c r="A12" s="63"/>
      <c r="B12" s="63"/>
      <c r="C12" s="45"/>
      <c r="E12" s="59"/>
      <c r="F12" s="59"/>
    </row>
    <row r="13" spans="1:10" x14ac:dyDescent="0.25">
      <c r="A13" s="63"/>
      <c r="B13" s="63"/>
      <c r="C13" s="45"/>
      <c r="E13" s="59" t="s">
        <v>45</v>
      </c>
      <c r="F13" s="59"/>
    </row>
    <row r="14" spans="1:10" x14ac:dyDescent="0.25">
      <c r="A14" s="63"/>
      <c r="B14" s="63"/>
      <c r="C14" s="45"/>
      <c r="E14" s="59" t="s">
        <v>46</v>
      </c>
      <c r="F14" s="59"/>
    </row>
    <row r="15" spans="1:10" x14ac:dyDescent="0.25">
      <c r="A15" s="63"/>
      <c r="B15" s="63"/>
      <c r="C15" s="45"/>
      <c r="E15" s="59" t="s">
        <v>47</v>
      </c>
      <c r="F15" s="59"/>
    </row>
    <row r="16" spans="1:10" x14ac:dyDescent="0.25">
      <c r="A16" s="63"/>
      <c r="B16" s="63"/>
      <c r="C16" s="45"/>
      <c r="E16" s="59" t="s">
        <v>48</v>
      </c>
      <c r="F16" s="59"/>
    </row>
    <row r="17" spans="1:6" x14ac:dyDescent="0.25">
      <c r="A17" s="63"/>
      <c r="B17" s="63"/>
      <c r="C17" s="45"/>
      <c r="E17" s="59" t="s">
        <v>49</v>
      </c>
      <c r="F17" s="59"/>
    </row>
    <row r="18" spans="1:6" x14ac:dyDescent="0.25">
      <c r="A18" s="63"/>
      <c r="B18" s="63"/>
      <c r="C18" s="45"/>
      <c r="E18" s="59" t="s">
        <v>50</v>
      </c>
      <c r="F18" s="59"/>
    </row>
    <row r="19" spans="1:6" x14ac:dyDescent="0.25">
      <c r="A19" s="63"/>
      <c r="B19" s="63"/>
      <c r="C19" s="45"/>
      <c r="E19" s="59" t="s">
        <v>51</v>
      </c>
      <c r="F19" s="59"/>
    </row>
    <row r="20" spans="1:6" x14ac:dyDescent="0.25">
      <c r="A20" s="63"/>
      <c r="B20" s="63"/>
      <c r="C20" s="304"/>
      <c r="E20" s="59" t="s">
        <v>52</v>
      </c>
    </row>
    <row r="21" spans="1:6" x14ac:dyDescent="0.25">
      <c r="A21" s="63"/>
      <c r="B21" s="63"/>
      <c r="C21" s="45"/>
      <c r="E21" s="59" t="s">
        <v>53</v>
      </c>
    </row>
    <row r="22" spans="1:6" x14ac:dyDescent="0.25">
      <c r="A22" s="63"/>
      <c r="B22" s="63"/>
      <c r="C22" s="45"/>
      <c r="E22" s="59" t="s">
        <v>54</v>
      </c>
    </row>
    <row r="23" spans="1:6" x14ac:dyDescent="0.25">
      <c r="A23" s="63"/>
      <c r="B23" s="63"/>
      <c r="C23" s="45"/>
      <c r="E23" s="59" t="s">
        <v>422</v>
      </c>
    </row>
    <row r="24" spans="1:6" x14ac:dyDescent="0.25">
      <c r="A24" s="63"/>
      <c r="B24" s="63"/>
      <c r="C24" s="45"/>
    </row>
    <row r="25" spans="1:6" x14ac:dyDescent="0.25">
      <c r="A25" s="63"/>
      <c r="B25" s="63"/>
      <c r="C25" s="45"/>
    </row>
    <row r="26" spans="1:6" x14ac:dyDescent="0.25">
      <c r="A26" s="63"/>
      <c r="B26" s="63"/>
      <c r="C26" s="45"/>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21" x14ac:dyDescent="0.35">
      <c r="A30" s="63"/>
      <c r="B30" s="63"/>
      <c r="C30" s="30"/>
      <c r="E30" s="69" t="s">
        <v>677</v>
      </c>
    </row>
    <row r="31" spans="1:6" ht="15.75" x14ac:dyDescent="0.25">
      <c r="A31" s="63"/>
      <c r="B31" s="63"/>
      <c r="C31" s="67"/>
      <c r="E31" s="42"/>
    </row>
    <row r="32" spans="1:6" ht="18.75" x14ac:dyDescent="0.3">
      <c r="A32" s="63"/>
      <c r="B32" s="63"/>
      <c r="C32" s="67"/>
      <c r="E32" s="405"/>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0</v>
      </c>
      <c r="D39" s="59" t="s">
        <v>56</v>
      </c>
    </row>
    <row r="40" spans="1:5" x14ac:dyDescent="0.25">
      <c r="A40" s="62">
        <f>SUM(A9:A38)</f>
        <v>0</v>
      </c>
      <c r="B40" s="59" t="s">
        <v>57</v>
      </c>
    </row>
    <row r="41" spans="1:5" x14ac:dyDescent="0.25">
      <c r="B41" s="62" t="e">
        <f>C39/A40</f>
        <v>#DIV/0!</v>
      </c>
      <c r="C41" s="59" t="s">
        <v>58</v>
      </c>
    </row>
    <row r="42" spans="1:5" x14ac:dyDescent="0.25">
      <c r="D42" s="63">
        <v>50</v>
      </c>
      <c r="E42" s="59" t="s">
        <v>59</v>
      </c>
    </row>
    <row r="43" spans="1:5" x14ac:dyDescent="0.25">
      <c r="D43" s="65" t="s">
        <v>676</v>
      </c>
      <c r="E43" s="59" t="s">
        <v>60</v>
      </c>
    </row>
    <row r="46" spans="1:5" ht="15.75" x14ac:dyDescent="0.25">
      <c r="A46" s="120" t="s">
        <v>312</v>
      </c>
      <c r="B46" s="57"/>
      <c r="C46" s="57"/>
    </row>
    <row r="47" spans="1:5" ht="15.75" x14ac:dyDescent="0.25">
      <c r="A47" s="121"/>
      <c r="B47" s="57"/>
      <c r="C47" s="57"/>
    </row>
    <row r="48" spans="1:5" ht="15.75" x14ac:dyDescent="0.25">
      <c r="A48" s="122"/>
      <c r="B48" s="57"/>
      <c r="C48" s="57"/>
    </row>
    <row r="49" spans="1:10" ht="139.5" customHeight="1" x14ac:dyDescent="0.25">
      <c r="A49" s="456"/>
      <c r="B49" s="456"/>
      <c r="C49" s="456"/>
      <c r="D49" s="456"/>
      <c r="E49" s="456"/>
      <c r="F49" s="456"/>
      <c r="G49" s="456"/>
      <c r="H49" s="456"/>
      <c r="I49" s="456"/>
      <c r="J49" s="456"/>
    </row>
    <row r="50" spans="1:10" ht="15.75" x14ac:dyDescent="0.25">
      <c r="A50" s="121"/>
      <c r="B50" s="57"/>
      <c r="C50" s="57"/>
    </row>
    <row r="51" spans="1:10" s="127" customFormat="1" ht="75" customHeight="1" x14ac:dyDescent="0.25">
      <c r="A51" s="457"/>
      <c r="B51" s="457"/>
      <c r="C51" s="457"/>
      <c r="D51" s="457"/>
      <c r="E51" s="457"/>
      <c r="F51" s="457"/>
      <c r="G51" s="457"/>
      <c r="H51" s="457"/>
      <c r="I51" s="457"/>
      <c r="J51" s="457"/>
    </row>
    <row r="52" spans="1:10" ht="15.75" x14ac:dyDescent="0.25">
      <c r="A52" s="121"/>
      <c r="B52" s="57"/>
      <c r="C52" s="57"/>
    </row>
    <row r="53" spans="1:10" s="127" customFormat="1" ht="42" customHeight="1" x14ac:dyDescent="0.25">
      <c r="A53" s="457"/>
      <c r="B53" s="457"/>
      <c r="C53" s="457"/>
      <c r="D53" s="457"/>
      <c r="E53" s="457"/>
      <c r="F53" s="457"/>
      <c r="G53" s="457"/>
      <c r="H53" s="457"/>
      <c r="I53" s="457"/>
      <c r="J53" s="457"/>
    </row>
    <row r="54" spans="1:10" ht="15.75" x14ac:dyDescent="0.25">
      <c r="A54" s="123"/>
      <c r="B54" s="57"/>
      <c r="C54" s="57"/>
    </row>
    <row r="55" spans="1:10" ht="15.75" x14ac:dyDescent="0.25">
      <c r="A55" s="123"/>
      <c r="B55" s="57"/>
      <c r="C55" s="57"/>
    </row>
    <row r="56" spans="1:10" x14ac:dyDescent="0.25">
      <c r="A56" s="162"/>
      <c r="B56" s="57"/>
      <c r="C56" s="57"/>
    </row>
    <row r="57" spans="1:10" x14ac:dyDescent="0.25">
      <c r="A57" s="162"/>
      <c r="B57" s="57"/>
      <c r="C57" s="57"/>
      <c r="I57" s="140"/>
    </row>
    <row r="58" spans="1:10" ht="4.5" customHeight="1" x14ac:dyDescent="0.25">
      <c r="A58" s="164"/>
      <c r="B58" s="57"/>
      <c r="C58" s="57"/>
    </row>
    <row r="59" spans="1:10" x14ac:dyDescent="0.25">
      <c r="A59" s="164"/>
      <c r="B59" s="57"/>
      <c r="C59" s="163"/>
    </row>
    <row r="60" spans="1:10" ht="4.5" customHeight="1" x14ac:dyDescent="0.25">
      <c r="A60" s="164"/>
      <c r="B60" s="57"/>
      <c r="C60" s="57"/>
    </row>
    <row r="61" spans="1:10" x14ac:dyDescent="0.25">
      <c r="A61" s="164"/>
      <c r="B61" s="57"/>
      <c r="C61" s="163"/>
    </row>
    <row r="62" spans="1:10" ht="4.5" customHeight="1" x14ac:dyDescent="0.25">
      <c r="A62" s="164"/>
      <c r="B62" s="57"/>
      <c r="C62" s="57"/>
    </row>
    <row r="63" spans="1:10" x14ac:dyDescent="0.25">
      <c r="A63" s="57"/>
      <c r="B63" s="167"/>
      <c r="C63" s="169"/>
      <c r="D63" s="168"/>
      <c r="E63" s="168"/>
      <c r="F63" s="168"/>
      <c r="G63" s="168"/>
    </row>
    <row r="64" spans="1:10" ht="4.5" customHeight="1" x14ac:dyDescent="0.25">
      <c r="A64" s="164"/>
      <c r="B64" s="57"/>
      <c r="C64" s="57"/>
    </row>
    <row r="65" spans="1:10" x14ac:dyDescent="0.25">
      <c r="A65" s="164"/>
      <c r="B65" s="57"/>
      <c r="C65" s="57"/>
      <c r="J65" s="140"/>
    </row>
    <row r="66" spans="1:10" x14ac:dyDescent="0.25">
      <c r="A66" s="57"/>
      <c r="B66" s="57"/>
      <c r="C66" s="57"/>
    </row>
    <row r="67" spans="1:10" x14ac:dyDescent="0.25">
      <c r="A67" s="162"/>
      <c r="B67" s="57"/>
      <c r="C67" s="57"/>
      <c r="E67" s="161"/>
    </row>
    <row r="68" spans="1:10" ht="4.5" customHeight="1" x14ac:dyDescent="0.25">
      <c r="A68" s="164"/>
      <c r="B68" s="57"/>
      <c r="C68" s="57"/>
    </row>
    <row r="69" spans="1:10" x14ac:dyDescent="0.25">
      <c r="A69" s="164"/>
      <c r="B69" s="57"/>
      <c r="C69" s="163"/>
    </row>
    <row r="70" spans="1:10" ht="4.5" customHeight="1" x14ac:dyDescent="0.25">
      <c r="A70" s="164"/>
      <c r="B70" s="57"/>
      <c r="C70" s="57"/>
    </row>
    <row r="71" spans="1:10" x14ac:dyDescent="0.25">
      <c r="A71" s="164"/>
      <c r="B71" s="163"/>
      <c r="C71" s="57"/>
    </row>
    <row r="72" spans="1:10" ht="4.5" customHeight="1" x14ac:dyDescent="0.25">
      <c r="A72" s="164"/>
      <c r="B72" s="57"/>
      <c r="C72" s="57"/>
    </row>
    <row r="73" spans="1:10" x14ac:dyDescent="0.25">
      <c r="A73" s="164"/>
      <c r="B73" s="57"/>
      <c r="C73" s="163"/>
    </row>
    <row r="74" spans="1:10" ht="4.5" customHeight="1" x14ac:dyDescent="0.25">
      <c r="A74" s="164"/>
      <c r="B74" s="57"/>
      <c r="C74" s="57"/>
    </row>
    <row r="75" spans="1:10" x14ac:dyDescent="0.25">
      <c r="A75" s="164"/>
      <c r="B75" s="57"/>
      <c r="C75" s="57"/>
      <c r="F75" s="163"/>
    </row>
    <row r="76" spans="1:10" x14ac:dyDescent="0.25">
      <c r="A76" s="162"/>
      <c r="B76" s="57"/>
      <c r="C76" s="57"/>
    </row>
    <row r="77" spans="1:10" x14ac:dyDescent="0.25">
      <c r="A77" s="162"/>
      <c r="B77" s="57"/>
      <c r="C77" s="57"/>
      <c r="D77" s="161"/>
    </row>
    <row r="78" spans="1:10" ht="4.5" customHeight="1" x14ac:dyDescent="0.25">
      <c r="A78" s="164"/>
      <c r="B78" s="57"/>
      <c r="C78" s="57"/>
    </row>
    <row r="79" spans="1:10" x14ac:dyDescent="0.25">
      <c r="A79" s="164"/>
      <c r="B79" s="57"/>
      <c r="C79" s="57"/>
    </row>
    <row r="80" spans="1:10" ht="4.5" customHeight="1" x14ac:dyDescent="0.25">
      <c r="A80" s="164"/>
      <c r="B80" s="57"/>
      <c r="C80" s="57"/>
    </row>
    <row r="81" spans="1:10" x14ac:dyDescent="0.25">
      <c r="A81" s="164"/>
      <c r="B81" s="57"/>
      <c r="C81" s="57"/>
    </row>
    <row r="82" spans="1:10" ht="4.5" customHeight="1" x14ac:dyDescent="0.25">
      <c r="A82" s="164"/>
      <c r="B82" s="57"/>
      <c r="C82" s="57"/>
    </row>
    <row r="83" spans="1:10" x14ac:dyDescent="0.25">
      <c r="A83" s="164"/>
      <c r="B83" s="57"/>
      <c r="C83" s="57"/>
    </row>
    <row r="84" spans="1:10" x14ac:dyDescent="0.25">
      <c r="A84" s="57"/>
      <c r="B84" s="57"/>
      <c r="C84" s="57"/>
    </row>
    <row r="85" spans="1:10" ht="15.75" x14ac:dyDescent="0.25">
      <c r="A85" s="165"/>
      <c r="B85" s="57"/>
      <c r="C85" s="57"/>
    </row>
    <row r="86" spans="1:10" x14ac:dyDescent="0.25">
      <c r="A86" s="162"/>
      <c r="B86" s="57"/>
      <c r="C86" s="57"/>
    </row>
    <row r="87" spans="1:10" x14ac:dyDescent="0.25">
      <c r="A87" s="162"/>
      <c r="B87" s="57"/>
      <c r="C87" s="57"/>
      <c r="I87" s="140"/>
    </row>
    <row r="88" spans="1:10" ht="4.5" customHeight="1" x14ac:dyDescent="0.25">
      <c r="A88" s="164"/>
      <c r="B88" s="57"/>
      <c r="C88" s="57"/>
    </row>
    <row r="89" spans="1:10" x14ac:dyDescent="0.25">
      <c r="A89" s="164"/>
      <c r="B89" s="163"/>
      <c r="C89" s="57"/>
      <c r="J89" s="140"/>
    </row>
    <row r="90" spans="1:10" ht="4.5" customHeight="1" x14ac:dyDescent="0.25">
      <c r="A90" s="164"/>
      <c r="B90" s="57"/>
      <c r="C90" s="57"/>
    </row>
    <row r="91" spans="1:10" x14ac:dyDescent="0.25">
      <c r="A91" s="164"/>
      <c r="B91" s="57"/>
      <c r="C91" s="163"/>
    </row>
    <row r="92" spans="1:10" ht="4.5" customHeight="1" x14ac:dyDescent="0.25">
      <c r="A92" s="164"/>
      <c r="B92" s="57"/>
      <c r="C92" s="57"/>
    </row>
    <row r="93" spans="1:10" ht="15.75" x14ac:dyDescent="0.25">
      <c r="A93" s="121"/>
      <c r="B93" s="57"/>
      <c r="C93" s="57"/>
    </row>
    <row r="94" spans="1:10" ht="4.5" customHeight="1" x14ac:dyDescent="0.25">
      <c r="A94" s="164"/>
      <c r="B94" s="57"/>
      <c r="C94" s="57"/>
    </row>
    <row r="95" spans="1:10" x14ac:dyDescent="0.25">
      <c r="A95" s="164"/>
      <c r="B95" s="163"/>
      <c r="C95" s="57"/>
    </row>
    <row r="96" spans="1:10" ht="4.5" customHeight="1" x14ac:dyDescent="0.25">
      <c r="A96" s="164"/>
      <c r="B96" s="57"/>
      <c r="C96" s="57"/>
    </row>
    <row r="97" spans="1:6" x14ac:dyDescent="0.25">
      <c r="A97" s="166"/>
      <c r="B97" s="57"/>
      <c r="C97" s="57"/>
    </row>
    <row r="98" spans="1:6" ht="15.75" x14ac:dyDescent="0.25">
      <c r="A98" s="121"/>
      <c r="B98" s="57"/>
      <c r="C98" s="57"/>
    </row>
    <row r="99" spans="1:6" x14ac:dyDescent="0.25">
      <c r="A99" s="57"/>
      <c r="B99" s="57"/>
      <c r="C99" s="57"/>
    </row>
    <row r="100" spans="1:6" x14ac:dyDescent="0.25">
      <c r="A100" s="162"/>
      <c r="B100" s="57"/>
      <c r="C100" s="57"/>
    </row>
    <row r="101" spans="1:6" ht="4.5" customHeight="1" x14ac:dyDescent="0.25">
      <c r="A101" s="164"/>
      <c r="B101" s="57"/>
      <c r="C101" s="57"/>
    </row>
    <row r="102" spans="1:6" x14ac:dyDescent="0.25">
      <c r="A102" s="164"/>
      <c r="B102" s="57"/>
      <c r="C102" s="163"/>
    </row>
    <row r="103" spans="1:6" x14ac:dyDescent="0.25">
      <c r="A103" s="164"/>
      <c r="B103" s="57"/>
      <c r="C103" s="163"/>
    </row>
    <row r="104" spans="1:6" x14ac:dyDescent="0.25">
      <c r="A104" s="164"/>
      <c r="B104" s="57"/>
      <c r="C104" s="163"/>
    </row>
    <row r="105" spans="1:6" x14ac:dyDescent="0.25">
      <c r="A105" s="164"/>
      <c r="B105" s="57"/>
      <c r="C105" s="163"/>
    </row>
    <row r="106" spans="1:6" x14ac:dyDescent="0.25">
      <c r="A106" s="164"/>
      <c r="B106" s="57"/>
      <c r="C106" s="57"/>
      <c r="F106" s="163"/>
    </row>
    <row r="107" spans="1:6" x14ac:dyDescent="0.25">
      <c r="A107" s="164"/>
      <c r="B107" s="57"/>
      <c r="C107" s="57"/>
      <c r="F107" s="163"/>
    </row>
    <row r="108" spans="1:6" x14ac:dyDescent="0.25">
      <c r="A108" s="164"/>
      <c r="B108" s="57"/>
      <c r="C108" s="57"/>
      <c r="F108" s="163"/>
    </row>
    <row r="109" spans="1:6" ht="15.75" x14ac:dyDescent="0.25">
      <c r="A109" s="122"/>
      <c r="B109" s="57"/>
      <c r="C109" s="57"/>
    </row>
    <row r="110" spans="1:6" ht="15.75" x14ac:dyDescent="0.25">
      <c r="A110" s="122"/>
      <c r="B110" s="57"/>
      <c r="C110" s="57"/>
    </row>
  </sheetData>
  <mergeCells count="3">
    <mergeCell ref="A49:J49"/>
    <mergeCell ref="A51:J51"/>
    <mergeCell ref="A53:J53"/>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50689" r:id="rId4">
          <objectPr defaultSize="0" r:id="rId5">
            <anchor moveWithCells="1">
              <from>
                <xdr:col>1</xdr:col>
                <xdr:colOff>0</xdr:colOff>
                <xdr:row>47</xdr:row>
                <xdr:rowOff>0</xdr:rowOff>
              </from>
              <to>
                <xdr:col>11</xdr:col>
                <xdr:colOff>295275</xdr:colOff>
                <xdr:row>50</xdr:row>
                <xdr:rowOff>247650</xdr:rowOff>
              </to>
            </anchor>
          </objectPr>
        </oleObject>
      </mc:Choice>
      <mc:Fallback>
        <oleObject progId="Word.Document.12" shapeId="1650689" r:id="rId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topLeftCell="A37" zoomScale="85" zoomScaleNormal="85" workbookViewId="0">
      <selection activeCell="Q49" sqref="Q49"/>
    </sheetView>
  </sheetViews>
  <sheetFormatPr defaultColWidth="9.140625" defaultRowHeight="15" x14ac:dyDescent="0.25"/>
  <cols>
    <col min="1" max="1" width="7.42578125" style="59" customWidth="1"/>
    <col min="2" max="2" width="8.140625" style="59" customWidth="1"/>
    <col min="3" max="3" width="10.5703125" style="59" customWidth="1"/>
    <col min="4" max="4" width="7.42578125" style="57" customWidth="1"/>
    <col min="5" max="16384" width="9.140625" style="57"/>
  </cols>
  <sheetData>
    <row r="1" spans="1:10" ht="21" x14ac:dyDescent="0.35">
      <c r="A1" s="61" t="s">
        <v>445</v>
      </c>
    </row>
    <row r="2" spans="1:10" x14ac:dyDescent="0.25">
      <c r="B2" s="63">
        <v>4.0999999999999996</v>
      </c>
      <c r="C2" s="59" t="s">
        <v>34</v>
      </c>
      <c r="D2" s="319" t="s">
        <v>557</v>
      </c>
    </row>
    <row r="3" spans="1:10" x14ac:dyDescent="0.25">
      <c r="B3" s="63" t="s">
        <v>61</v>
      </c>
      <c r="C3" s="59" t="s">
        <v>36</v>
      </c>
      <c r="D3" s="319" t="s">
        <v>567</v>
      </c>
    </row>
    <row r="4" spans="1:10" x14ac:dyDescent="0.25">
      <c r="B4" s="36" t="s">
        <v>37</v>
      </c>
      <c r="D4" s="37" t="s">
        <v>62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63"/>
      <c r="C9" s="45">
        <v>50</v>
      </c>
      <c r="E9" s="59" t="s">
        <v>42</v>
      </c>
      <c r="F9" s="59"/>
    </row>
    <row r="10" spans="1:10" x14ac:dyDescent="0.25">
      <c r="A10" s="63">
        <v>1</v>
      </c>
      <c r="B10" s="63"/>
      <c r="C10" s="45">
        <v>50</v>
      </c>
      <c r="E10" s="59" t="s">
        <v>43</v>
      </c>
      <c r="F10" s="59"/>
    </row>
    <row r="11" spans="1:10" x14ac:dyDescent="0.25">
      <c r="A11" s="63">
        <v>1</v>
      </c>
      <c r="B11" s="63"/>
      <c r="C11" s="45">
        <v>50</v>
      </c>
      <c r="E11" s="59" t="s">
        <v>44</v>
      </c>
      <c r="F11" s="59"/>
    </row>
    <row r="12" spans="1:10" x14ac:dyDescent="0.25">
      <c r="A12" s="63">
        <v>1</v>
      </c>
      <c r="B12" s="63"/>
      <c r="C12" s="45">
        <v>50</v>
      </c>
      <c r="E12" s="59"/>
      <c r="F12" s="59"/>
    </row>
    <row r="13" spans="1:10" x14ac:dyDescent="0.25">
      <c r="A13" s="63">
        <v>1</v>
      </c>
      <c r="B13" s="63"/>
      <c r="C13" s="45">
        <v>50</v>
      </c>
      <c r="E13" s="59" t="s">
        <v>45</v>
      </c>
      <c r="F13" s="59"/>
    </row>
    <row r="14" spans="1:10" x14ac:dyDescent="0.25">
      <c r="A14" s="63">
        <v>1</v>
      </c>
      <c r="B14" s="63"/>
      <c r="C14" s="45">
        <v>50</v>
      </c>
      <c r="E14" s="59" t="s">
        <v>46</v>
      </c>
      <c r="F14" s="59"/>
    </row>
    <row r="15" spans="1:10" x14ac:dyDescent="0.25">
      <c r="A15" s="63">
        <v>1</v>
      </c>
      <c r="B15" s="63"/>
      <c r="C15" s="45">
        <v>50</v>
      </c>
      <c r="E15" s="59" t="s">
        <v>47</v>
      </c>
      <c r="F15" s="59"/>
    </row>
    <row r="16" spans="1:10" x14ac:dyDescent="0.25">
      <c r="A16" s="63">
        <v>1</v>
      </c>
      <c r="B16" s="63"/>
      <c r="C16" s="45">
        <v>50</v>
      </c>
      <c r="E16" s="59" t="s">
        <v>48</v>
      </c>
      <c r="F16" s="59"/>
    </row>
    <row r="17" spans="1:6" x14ac:dyDescent="0.25">
      <c r="A17" s="63">
        <v>1</v>
      </c>
      <c r="B17" s="63"/>
      <c r="C17" s="45">
        <v>50</v>
      </c>
      <c r="E17" s="59" t="s">
        <v>49</v>
      </c>
      <c r="F17" s="59"/>
    </row>
    <row r="18" spans="1:6" x14ac:dyDescent="0.25">
      <c r="A18" s="63">
        <v>1</v>
      </c>
      <c r="B18" s="63"/>
      <c r="C18" s="45">
        <v>50</v>
      </c>
      <c r="E18" s="59" t="s">
        <v>50</v>
      </c>
      <c r="F18" s="59"/>
    </row>
    <row r="19" spans="1:6" x14ac:dyDescent="0.25">
      <c r="A19" s="63"/>
      <c r="B19" s="63"/>
      <c r="C19" s="45"/>
      <c r="E19" s="59" t="s">
        <v>51</v>
      </c>
      <c r="F19" s="59"/>
    </row>
    <row r="20" spans="1:6" x14ac:dyDescent="0.25">
      <c r="A20" s="63"/>
      <c r="B20" s="63"/>
      <c r="C20" s="304"/>
      <c r="E20" s="59" t="s">
        <v>52</v>
      </c>
    </row>
    <row r="21" spans="1:6" x14ac:dyDescent="0.25">
      <c r="A21" s="63"/>
      <c r="B21" s="63"/>
      <c r="C21" s="45"/>
      <c r="E21" s="59" t="s">
        <v>53</v>
      </c>
    </row>
    <row r="22" spans="1:6" x14ac:dyDescent="0.25">
      <c r="A22" s="63"/>
      <c r="B22" s="63"/>
      <c r="C22" s="45"/>
      <c r="E22" s="59" t="s">
        <v>54</v>
      </c>
    </row>
    <row r="23" spans="1:6" x14ac:dyDescent="0.25">
      <c r="A23" s="63"/>
      <c r="B23" s="63"/>
      <c r="C23" s="45"/>
      <c r="E23" s="59" t="s">
        <v>422</v>
      </c>
    </row>
    <row r="24" spans="1:6" x14ac:dyDescent="0.25">
      <c r="A24" s="63"/>
      <c r="B24" s="63"/>
      <c r="C24" s="45"/>
    </row>
    <row r="25" spans="1:6" x14ac:dyDescent="0.25">
      <c r="A25" s="63"/>
      <c r="B25" s="63"/>
      <c r="C25" s="45"/>
    </row>
    <row r="26" spans="1:6" x14ac:dyDescent="0.25">
      <c r="A26" s="63"/>
      <c r="B26" s="63"/>
      <c r="C26" s="45"/>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500</v>
      </c>
      <c r="D39" s="59" t="s">
        <v>56</v>
      </c>
    </row>
    <row r="40" spans="1:5" x14ac:dyDescent="0.25">
      <c r="A40" s="62">
        <f>SUM(A9:A38)</f>
        <v>10</v>
      </c>
      <c r="B40" s="59" t="s">
        <v>57</v>
      </c>
    </row>
    <row r="41" spans="1:5" x14ac:dyDescent="0.25">
      <c r="B41" s="62">
        <f>C39/A40</f>
        <v>50</v>
      </c>
      <c r="C41" s="59" t="s">
        <v>58</v>
      </c>
    </row>
    <row r="42" spans="1:5" x14ac:dyDescent="0.25">
      <c r="D42" s="63">
        <v>50</v>
      </c>
      <c r="E42" s="59" t="s">
        <v>59</v>
      </c>
    </row>
    <row r="43" spans="1:5" x14ac:dyDescent="0.25">
      <c r="D43" s="65">
        <f>B41/D42</f>
        <v>1</v>
      </c>
      <c r="E43" s="59" t="s">
        <v>60</v>
      </c>
    </row>
    <row r="46" spans="1:5" ht="15.75" x14ac:dyDescent="0.25">
      <c r="A46" s="120" t="s">
        <v>312</v>
      </c>
      <c r="B46" s="57"/>
      <c r="C46" s="57"/>
    </row>
    <row r="47" spans="1:5" ht="15.75" x14ac:dyDescent="0.25">
      <c r="A47" s="121"/>
      <c r="B47" s="57"/>
      <c r="C47" s="57"/>
    </row>
    <row r="48" spans="1:5" ht="15.75" x14ac:dyDescent="0.25">
      <c r="A48" s="122"/>
      <c r="B48" s="57"/>
      <c r="C48" s="57"/>
    </row>
    <row r="49" spans="1:10" ht="139.5" customHeight="1" x14ac:dyDescent="0.25">
      <c r="A49" s="456"/>
      <c r="B49" s="456"/>
      <c r="C49" s="456"/>
      <c r="D49" s="456"/>
      <c r="E49" s="456"/>
      <c r="F49" s="456"/>
      <c r="G49" s="456"/>
      <c r="H49" s="456"/>
      <c r="I49" s="456"/>
      <c r="J49" s="456"/>
    </row>
    <row r="50" spans="1:10" ht="15.75" x14ac:dyDescent="0.25">
      <c r="A50" s="121"/>
      <c r="B50" s="57"/>
      <c r="C50" s="57"/>
    </row>
    <row r="51" spans="1:10" s="127" customFormat="1" ht="75" customHeight="1" x14ac:dyDescent="0.25">
      <c r="A51" s="457"/>
      <c r="B51" s="457"/>
      <c r="C51" s="457"/>
      <c r="D51" s="457"/>
      <c r="E51" s="457"/>
      <c r="F51" s="457"/>
      <c r="G51" s="457"/>
      <c r="H51" s="457"/>
      <c r="I51" s="457"/>
      <c r="J51" s="457"/>
    </row>
    <row r="52" spans="1:10" ht="15.75" x14ac:dyDescent="0.25">
      <c r="A52" s="121"/>
      <c r="B52" s="57"/>
      <c r="C52" s="57"/>
    </row>
    <row r="53" spans="1:10" s="127" customFormat="1" ht="42" customHeight="1" x14ac:dyDescent="0.25">
      <c r="A53" s="457"/>
      <c r="B53" s="457"/>
      <c r="C53" s="457"/>
      <c r="D53" s="457"/>
      <c r="E53" s="457"/>
      <c r="F53" s="457"/>
      <c r="G53" s="457"/>
      <c r="H53" s="457"/>
      <c r="I53" s="457"/>
      <c r="J53" s="457"/>
    </row>
    <row r="54" spans="1:10" ht="15.75" x14ac:dyDescent="0.25">
      <c r="A54" s="123"/>
      <c r="B54" s="57"/>
      <c r="C54" s="57"/>
    </row>
    <row r="55" spans="1:10" ht="15.75" x14ac:dyDescent="0.25">
      <c r="A55" s="123"/>
      <c r="B55" s="57"/>
      <c r="C55" s="57"/>
    </row>
    <row r="56" spans="1:10" x14ac:dyDescent="0.25">
      <c r="A56" s="162"/>
      <c r="B56" s="57"/>
      <c r="C56" s="57"/>
    </row>
    <row r="57" spans="1:10" x14ac:dyDescent="0.25">
      <c r="A57" s="162"/>
      <c r="B57" s="57"/>
      <c r="C57" s="57"/>
      <c r="I57" s="140"/>
    </row>
    <row r="58" spans="1:10" ht="4.5" customHeight="1" x14ac:dyDescent="0.25">
      <c r="A58" s="164"/>
      <c r="B58" s="57"/>
      <c r="C58" s="57"/>
    </row>
    <row r="59" spans="1:10" x14ac:dyDescent="0.25">
      <c r="A59" s="164"/>
      <c r="B59" s="57"/>
      <c r="C59" s="163"/>
    </row>
    <row r="60" spans="1:10" ht="4.5" customHeight="1" x14ac:dyDescent="0.25">
      <c r="A60" s="164"/>
      <c r="B60" s="57"/>
      <c r="C60" s="57"/>
    </row>
    <row r="61" spans="1:10" x14ac:dyDescent="0.25">
      <c r="A61" s="164"/>
      <c r="B61" s="57"/>
      <c r="C61" s="163"/>
    </row>
    <row r="62" spans="1:10" ht="4.5" customHeight="1" x14ac:dyDescent="0.25">
      <c r="A62" s="164"/>
      <c r="B62" s="57"/>
      <c r="C62" s="57"/>
    </row>
    <row r="63" spans="1:10" x14ac:dyDescent="0.25">
      <c r="A63" s="57"/>
      <c r="B63" s="167"/>
      <c r="C63" s="169"/>
      <c r="D63" s="168"/>
      <c r="E63" s="168"/>
      <c r="F63" s="168"/>
      <c r="G63" s="168"/>
    </row>
    <row r="64" spans="1:10" ht="4.5" customHeight="1" x14ac:dyDescent="0.25">
      <c r="A64" s="164"/>
      <c r="B64" s="57"/>
      <c r="C64" s="57"/>
    </row>
    <row r="65" spans="1:10" x14ac:dyDescent="0.25">
      <c r="A65" s="164"/>
      <c r="B65" s="57"/>
      <c r="C65" s="57"/>
      <c r="J65" s="140"/>
    </row>
    <row r="66" spans="1:10" x14ac:dyDescent="0.25">
      <c r="A66" s="57"/>
      <c r="B66" s="57"/>
      <c r="C66" s="57"/>
    </row>
    <row r="67" spans="1:10" x14ac:dyDescent="0.25">
      <c r="A67" s="162"/>
      <c r="B67" s="57"/>
      <c r="C67" s="57"/>
      <c r="E67" s="161"/>
    </row>
    <row r="68" spans="1:10" ht="4.5" customHeight="1" x14ac:dyDescent="0.25">
      <c r="A68" s="164"/>
      <c r="B68" s="57"/>
      <c r="C68" s="57"/>
    </row>
    <row r="69" spans="1:10" x14ac:dyDescent="0.25">
      <c r="A69" s="164"/>
      <c r="B69" s="57"/>
      <c r="C69" s="163"/>
    </row>
    <row r="70" spans="1:10" ht="4.5" customHeight="1" x14ac:dyDescent="0.25">
      <c r="A70" s="164"/>
      <c r="B70" s="57"/>
      <c r="C70" s="57"/>
    </row>
    <row r="71" spans="1:10" x14ac:dyDescent="0.25">
      <c r="A71" s="164"/>
      <c r="B71" s="163"/>
      <c r="C71" s="57"/>
    </row>
    <row r="72" spans="1:10" ht="4.5" customHeight="1" x14ac:dyDescent="0.25">
      <c r="A72" s="164"/>
      <c r="B72" s="57"/>
      <c r="C72" s="57"/>
    </row>
    <row r="73" spans="1:10" x14ac:dyDescent="0.25">
      <c r="A73" s="164"/>
      <c r="B73" s="57"/>
      <c r="C73" s="163"/>
    </row>
    <row r="74" spans="1:10" ht="4.5" customHeight="1" x14ac:dyDescent="0.25">
      <c r="A74" s="164"/>
      <c r="B74" s="57"/>
      <c r="C74" s="57"/>
    </row>
    <row r="75" spans="1:10" x14ac:dyDescent="0.25">
      <c r="A75" s="164"/>
      <c r="B75" s="57"/>
      <c r="C75" s="57"/>
      <c r="F75" s="163"/>
    </row>
    <row r="76" spans="1:10" x14ac:dyDescent="0.25">
      <c r="A76" s="162"/>
      <c r="B76" s="57"/>
      <c r="C76" s="57"/>
    </row>
    <row r="77" spans="1:10" x14ac:dyDescent="0.25">
      <c r="A77" s="162"/>
      <c r="B77" s="57"/>
      <c r="C77" s="57"/>
      <c r="D77" s="161"/>
    </row>
    <row r="78" spans="1:10" ht="4.5" customHeight="1" x14ac:dyDescent="0.25">
      <c r="A78" s="164"/>
      <c r="B78" s="57"/>
      <c r="C78" s="57"/>
    </row>
    <row r="79" spans="1:10" x14ac:dyDescent="0.25">
      <c r="A79" s="164"/>
      <c r="B79" s="57"/>
      <c r="C79" s="57"/>
    </row>
    <row r="80" spans="1:10" ht="4.5" customHeight="1" x14ac:dyDescent="0.25">
      <c r="A80" s="164"/>
      <c r="B80" s="57"/>
      <c r="C80" s="57"/>
    </row>
    <row r="81" spans="1:10" x14ac:dyDescent="0.25">
      <c r="A81" s="164"/>
      <c r="B81" s="57"/>
      <c r="C81" s="57"/>
    </row>
    <row r="82" spans="1:10" ht="4.5" customHeight="1" x14ac:dyDescent="0.25">
      <c r="A82" s="164"/>
      <c r="B82" s="57"/>
      <c r="C82" s="57"/>
    </row>
    <row r="83" spans="1:10" x14ac:dyDescent="0.25">
      <c r="A83" s="164"/>
      <c r="B83" s="57"/>
      <c r="C83" s="57"/>
    </row>
    <row r="84" spans="1:10" x14ac:dyDescent="0.25">
      <c r="A84" s="57"/>
      <c r="B84" s="57"/>
      <c r="C84" s="57"/>
    </row>
    <row r="85" spans="1:10" ht="15.75" x14ac:dyDescent="0.25">
      <c r="A85" s="165"/>
      <c r="B85" s="57"/>
      <c r="C85" s="57"/>
    </row>
    <row r="86" spans="1:10" x14ac:dyDescent="0.25">
      <c r="A86" s="162"/>
      <c r="B86" s="57"/>
      <c r="C86" s="57"/>
    </row>
    <row r="87" spans="1:10" x14ac:dyDescent="0.25">
      <c r="A87" s="162"/>
      <c r="B87" s="57"/>
      <c r="C87" s="57"/>
      <c r="I87" s="140"/>
    </row>
    <row r="88" spans="1:10" ht="4.5" customHeight="1" x14ac:dyDescent="0.25">
      <c r="A88" s="164"/>
      <c r="B88" s="57"/>
      <c r="C88" s="57"/>
    </row>
    <row r="89" spans="1:10" x14ac:dyDescent="0.25">
      <c r="A89" s="164"/>
      <c r="B89" s="163"/>
      <c r="C89" s="57"/>
      <c r="J89" s="140"/>
    </row>
    <row r="90" spans="1:10" ht="4.5" customHeight="1" x14ac:dyDescent="0.25">
      <c r="A90" s="164"/>
      <c r="B90" s="57"/>
      <c r="C90" s="57"/>
    </row>
    <row r="91" spans="1:10" x14ac:dyDescent="0.25">
      <c r="A91" s="164"/>
      <c r="B91" s="57"/>
      <c r="C91" s="163"/>
    </row>
    <row r="92" spans="1:10" ht="4.5" customHeight="1" x14ac:dyDescent="0.25">
      <c r="A92" s="164"/>
      <c r="B92" s="57"/>
      <c r="C92" s="57"/>
    </row>
    <row r="93" spans="1:10" ht="15.75" x14ac:dyDescent="0.25">
      <c r="A93" s="121"/>
      <c r="B93" s="57"/>
      <c r="C93" s="57"/>
    </row>
    <row r="94" spans="1:10" ht="4.5" customHeight="1" x14ac:dyDescent="0.25">
      <c r="A94" s="164"/>
      <c r="B94" s="57"/>
      <c r="C94" s="57"/>
    </row>
    <row r="95" spans="1:10" x14ac:dyDescent="0.25">
      <c r="A95" s="164"/>
      <c r="B95" s="163"/>
      <c r="C95" s="57"/>
    </row>
    <row r="96" spans="1:10" ht="4.5" customHeight="1" x14ac:dyDescent="0.25">
      <c r="A96" s="164"/>
      <c r="B96" s="57"/>
      <c r="C96" s="57"/>
    </row>
    <row r="97" spans="1:6" x14ac:dyDescent="0.25">
      <c r="A97" s="166"/>
      <c r="B97" s="57"/>
      <c r="C97" s="57"/>
    </row>
    <row r="98" spans="1:6" ht="15.75" x14ac:dyDescent="0.25">
      <c r="A98" s="121"/>
      <c r="B98" s="57"/>
      <c r="C98" s="57"/>
    </row>
    <row r="99" spans="1:6" x14ac:dyDescent="0.25">
      <c r="A99" s="57"/>
      <c r="B99" s="57"/>
      <c r="C99" s="57"/>
    </row>
    <row r="100" spans="1:6" x14ac:dyDescent="0.25">
      <c r="A100" s="162"/>
      <c r="B100" s="57"/>
      <c r="C100" s="57"/>
    </row>
    <row r="101" spans="1:6" ht="4.5" customHeight="1" x14ac:dyDescent="0.25">
      <c r="A101" s="164"/>
      <c r="B101" s="57"/>
      <c r="C101" s="57"/>
    </row>
    <row r="102" spans="1:6" x14ac:dyDescent="0.25">
      <c r="A102" s="164"/>
      <c r="B102" s="57"/>
      <c r="C102" s="163"/>
    </row>
    <row r="103" spans="1:6" x14ac:dyDescent="0.25">
      <c r="A103" s="164"/>
      <c r="B103" s="57"/>
      <c r="C103" s="163"/>
    </row>
    <row r="104" spans="1:6" x14ac:dyDescent="0.25">
      <c r="A104" s="164"/>
      <c r="B104" s="57"/>
      <c r="C104" s="163"/>
    </row>
    <row r="105" spans="1:6" x14ac:dyDescent="0.25">
      <c r="A105" s="164"/>
      <c r="B105" s="57"/>
      <c r="C105" s="163"/>
    </row>
    <row r="106" spans="1:6" x14ac:dyDescent="0.25">
      <c r="A106" s="164"/>
      <c r="B106" s="57"/>
      <c r="C106" s="57"/>
      <c r="F106" s="163"/>
    </row>
    <row r="107" spans="1:6" x14ac:dyDescent="0.25">
      <c r="A107" s="164"/>
      <c r="B107" s="57"/>
      <c r="C107" s="57"/>
      <c r="F107" s="163"/>
    </row>
    <row r="108" spans="1:6" x14ac:dyDescent="0.25">
      <c r="A108" s="164"/>
      <c r="B108" s="57"/>
      <c r="C108" s="57"/>
      <c r="F108" s="163"/>
    </row>
    <row r="109" spans="1:6" ht="15.75" x14ac:dyDescent="0.25">
      <c r="A109" s="122"/>
      <c r="B109" s="57"/>
      <c r="C109" s="57"/>
    </row>
    <row r="110" spans="1:6" ht="15.75" x14ac:dyDescent="0.25">
      <c r="A110" s="122"/>
      <c r="B110" s="57"/>
      <c r="C110" s="57"/>
    </row>
  </sheetData>
  <mergeCells count="3">
    <mergeCell ref="A49:J49"/>
    <mergeCell ref="A51:J51"/>
    <mergeCell ref="A53:J53"/>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topLeftCell="A46" zoomScale="115" zoomScaleNormal="115" workbookViewId="0">
      <selection activeCell="L50" sqref="L50"/>
    </sheetView>
  </sheetViews>
  <sheetFormatPr defaultColWidth="9.140625" defaultRowHeight="15" x14ac:dyDescent="0.25"/>
  <cols>
    <col min="1" max="1" width="7.42578125" style="59" customWidth="1"/>
    <col min="2" max="2" width="8.140625" style="59" customWidth="1"/>
    <col min="3" max="3" width="10.5703125" style="59" customWidth="1"/>
    <col min="4" max="4" width="7.42578125" style="57" customWidth="1"/>
    <col min="5" max="16384" width="9.140625" style="57"/>
  </cols>
  <sheetData>
    <row r="1" spans="1:10" ht="21" x14ac:dyDescent="0.35">
      <c r="A1" s="61" t="s">
        <v>445</v>
      </c>
    </row>
    <row r="2" spans="1:10" x14ac:dyDescent="0.25">
      <c r="B2" s="63">
        <v>4.0999999999999996</v>
      </c>
      <c r="C2" s="59" t="s">
        <v>34</v>
      </c>
      <c r="D2" s="277" t="s">
        <v>557</v>
      </c>
    </row>
    <row r="3" spans="1:10" x14ac:dyDescent="0.25">
      <c r="B3" s="63" t="s">
        <v>61</v>
      </c>
      <c r="C3" s="59" t="s">
        <v>36</v>
      </c>
      <c r="D3" s="277" t="s">
        <v>516</v>
      </c>
    </row>
    <row r="4" spans="1:10" x14ac:dyDescent="0.25">
      <c r="B4" s="36" t="s">
        <v>37</v>
      </c>
      <c r="D4" s="37" t="s">
        <v>62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63"/>
      <c r="C9" s="45">
        <v>100</v>
      </c>
      <c r="E9" s="59" t="s">
        <v>42</v>
      </c>
      <c r="F9" s="59"/>
    </row>
    <row r="10" spans="1:10" x14ac:dyDescent="0.25">
      <c r="A10" s="63">
        <v>1</v>
      </c>
      <c r="B10" s="63"/>
      <c r="C10" s="45">
        <v>0</v>
      </c>
      <c r="E10" s="59" t="s">
        <v>43</v>
      </c>
      <c r="F10" s="59"/>
    </row>
    <row r="11" spans="1:10" x14ac:dyDescent="0.25">
      <c r="A11" s="63">
        <v>1</v>
      </c>
      <c r="B11" s="63"/>
      <c r="C11" s="45">
        <v>100</v>
      </c>
      <c r="E11" s="59" t="s">
        <v>44</v>
      </c>
      <c r="F11" s="59"/>
    </row>
    <row r="12" spans="1:10" x14ac:dyDescent="0.25">
      <c r="A12" s="63">
        <v>1</v>
      </c>
      <c r="B12" s="63"/>
      <c r="C12" s="45">
        <v>100</v>
      </c>
      <c r="E12" s="59"/>
      <c r="F12" s="59"/>
    </row>
    <row r="13" spans="1:10" x14ac:dyDescent="0.25">
      <c r="A13" s="63">
        <v>1</v>
      </c>
      <c r="B13" s="63"/>
      <c r="C13" s="45">
        <v>100</v>
      </c>
      <c r="E13" s="59" t="s">
        <v>45</v>
      </c>
      <c r="F13" s="59"/>
    </row>
    <row r="14" spans="1:10" x14ac:dyDescent="0.25">
      <c r="A14" s="63">
        <v>1</v>
      </c>
      <c r="B14" s="63"/>
      <c r="C14" s="45">
        <v>100</v>
      </c>
      <c r="E14" s="59" t="s">
        <v>46</v>
      </c>
      <c r="F14" s="59"/>
    </row>
    <row r="15" spans="1:10" x14ac:dyDescent="0.25">
      <c r="A15" s="63">
        <v>1</v>
      </c>
      <c r="B15" s="63"/>
      <c r="C15" s="45">
        <v>100</v>
      </c>
      <c r="E15" s="59" t="s">
        <v>47</v>
      </c>
      <c r="F15" s="59"/>
    </row>
    <row r="16" spans="1:10" x14ac:dyDescent="0.25">
      <c r="A16" s="63">
        <v>1</v>
      </c>
      <c r="B16" s="63"/>
      <c r="C16" s="45">
        <v>100</v>
      </c>
      <c r="E16" s="59" t="s">
        <v>48</v>
      </c>
      <c r="F16" s="59"/>
    </row>
    <row r="17" spans="1:6" x14ac:dyDescent="0.25">
      <c r="A17" s="63">
        <v>1</v>
      </c>
      <c r="B17" s="63"/>
      <c r="C17" s="45">
        <v>100</v>
      </c>
      <c r="E17" s="59" t="s">
        <v>49</v>
      </c>
      <c r="F17" s="59"/>
    </row>
    <row r="18" spans="1:6" x14ac:dyDescent="0.25">
      <c r="A18" s="63">
        <v>1</v>
      </c>
      <c r="B18" s="63"/>
      <c r="C18" s="45">
        <v>100</v>
      </c>
      <c r="E18" s="59" t="s">
        <v>50</v>
      </c>
      <c r="F18" s="59"/>
    </row>
    <row r="19" spans="1:6" x14ac:dyDescent="0.25">
      <c r="A19" s="63">
        <v>1</v>
      </c>
      <c r="B19" s="63"/>
      <c r="C19" s="45">
        <v>100</v>
      </c>
      <c r="E19" s="59" t="s">
        <v>51</v>
      </c>
      <c r="F19" s="59"/>
    </row>
    <row r="20" spans="1:6" x14ac:dyDescent="0.25">
      <c r="A20" s="63">
        <v>1</v>
      </c>
      <c r="B20" s="63"/>
      <c r="C20" s="304">
        <v>0</v>
      </c>
      <c r="E20" s="59" t="s">
        <v>52</v>
      </c>
    </row>
    <row r="21" spans="1:6" x14ac:dyDescent="0.25">
      <c r="A21" s="63">
        <v>1</v>
      </c>
      <c r="B21" s="63"/>
      <c r="C21" s="45">
        <v>100</v>
      </c>
      <c r="E21" s="59" t="s">
        <v>53</v>
      </c>
    </row>
    <row r="22" spans="1:6" x14ac:dyDescent="0.25">
      <c r="A22" s="63">
        <v>1</v>
      </c>
      <c r="B22" s="63"/>
      <c r="C22" s="45">
        <v>100</v>
      </c>
    </row>
    <row r="23" spans="1:6" x14ac:dyDescent="0.25">
      <c r="A23" s="63">
        <v>1</v>
      </c>
      <c r="B23" s="63"/>
      <c r="C23" s="45">
        <v>100</v>
      </c>
      <c r="E23" s="59" t="s">
        <v>54</v>
      </c>
    </row>
    <row r="24" spans="1:6" x14ac:dyDescent="0.25">
      <c r="A24" s="63">
        <v>1</v>
      </c>
      <c r="B24" s="63"/>
      <c r="C24" s="45">
        <v>100</v>
      </c>
      <c r="E24" s="59" t="s">
        <v>422</v>
      </c>
    </row>
    <row r="25" spans="1:6" x14ac:dyDescent="0.25">
      <c r="A25" s="63">
        <v>1</v>
      </c>
      <c r="B25" s="63"/>
      <c r="C25" s="45">
        <v>100</v>
      </c>
    </row>
    <row r="26" spans="1:6" x14ac:dyDescent="0.25">
      <c r="A26" s="63">
        <v>1</v>
      </c>
      <c r="B26" s="63"/>
      <c r="C26" s="45">
        <v>100</v>
      </c>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1600</v>
      </c>
      <c r="D39" s="59" t="s">
        <v>56</v>
      </c>
    </row>
    <row r="40" spans="1:5" x14ac:dyDescent="0.25">
      <c r="A40" s="62">
        <f>SUM(A9:A38)</f>
        <v>18</v>
      </c>
      <c r="B40" s="59" t="s">
        <v>57</v>
      </c>
    </row>
    <row r="41" spans="1:5" x14ac:dyDescent="0.25">
      <c r="B41" s="62">
        <f>C39/A40</f>
        <v>88.888888888888886</v>
      </c>
      <c r="C41" s="59" t="s">
        <v>58</v>
      </c>
    </row>
    <row r="42" spans="1:5" x14ac:dyDescent="0.25">
      <c r="D42" s="63">
        <v>100</v>
      </c>
      <c r="E42" s="59" t="s">
        <v>59</v>
      </c>
    </row>
    <row r="43" spans="1:5" x14ac:dyDescent="0.25">
      <c r="D43" s="65">
        <f>B41/D42</f>
        <v>0.88888888888888884</v>
      </c>
      <c r="E43" s="59" t="s">
        <v>60</v>
      </c>
    </row>
    <row r="46" spans="1:5" ht="15.75" x14ac:dyDescent="0.25">
      <c r="A46" s="120" t="s">
        <v>312</v>
      </c>
      <c r="B46" s="57"/>
      <c r="C46" s="57"/>
    </row>
    <row r="47" spans="1:5" ht="15.75" x14ac:dyDescent="0.25">
      <c r="A47" s="121"/>
      <c r="B47" s="57"/>
      <c r="C47" s="57"/>
    </row>
    <row r="48" spans="1:5" ht="15.75" x14ac:dyDescent="0.25">
      <c r="A48" s="122"/>
      <c r="B48" s="57"/>
      <c r="C48" s="57"/>
    </row>
    <row r="49" spans="1:10" ht="139.5" customHeight="1" x14ac:dyDescent="0.25">
      <c r="A49" s="456"/>
      <c r="B49" s="456"/>
      <c r="C49" s="456"/>
      <c r="D49" s="456"/>
      <c r="E49" s="456"/>
      <c r="F49" s="456"/>
      <c r="G49" s="456"/>
      <c r="H49" s="456"/>
      <c r="I49" s="456"/>
      <c r="J49" s="456"/>
    </row>
    <row r="50" spans="1:10" ht="15.75" x14ac:dyDescent="0.25">
      <c r="A50" s="121"/>
      <c r="B50" s="57"/>
      <c r="C50" s="57"/>
    </row>
    <row r="51" spans="1:10" s="127" customFormat="1" ht="75" customHeight="1" x14ac:dyDescent="0.25">
      <c r="A51" s="457"/>
      <c r="B51" s="457"/>
      <c r="C51" s="457"/>
      <c r="D51" s="457"/>
      <c r="E51" s="457"/>
      <c r="F51" s="457"/>
      <c r="G51" s="457"/>
      <c r="H51" s="457"/>
      <c r="I51" s="457"/>
      <c r="J51" s="457"/>
    </row>
    <row r="52" spans="1:10" ht="15.75" x14ac:dyDescent="0.25">
      <c r="A52" s="121"/>
      <c r="B52" s="57"/>
      <c r="C52" s="57"/>
    </row>
    <row r="53" spans="1:10" s="127" customFormat="1" ht="42" customHeight="1" x14ac:dyDescent="0.25">
      <c r="A53" s="457"/>
      <c r="B53" s="457"/>
      <c r="C53" s="457"/>
      <c r="D53" s="457"/>
      <c r="E53" s="457"/>
      <c r="F53" s="457"/>
      <c r="G53" s="457"/>
      <c r="H53" s="457"/>
      <c r="I53" s="457"/>
      <c r="J53" s="457"/>
    </row>
    <row r="54" spans="1:10" ht="15.75" x14ac:dyDescent="0.25">
      <c r="A54" s="123"/>
      <c r="B54" s="57"/>
      <c r="C54" s="57"/>
    </row>
    <row r="55" spans="1:10" ht="15.75" x14ac:dyDescent="0.25">
      <c r="A55" s="123"/>
      <c r="B55" s="57"/>
      <c r="C55" s="57"/>
    </row>
    <row r="56" spans="1:10" x14ac:dyDescent="0.25">
      <c r="A56" s="162"/>
      <c r="B56" s="57"/>
      <c r="C56" s="57"/>
    </row>
    <row r="57" spans="1:10" x14ac:dyDescent="0.25">
      <c r="A57" s="162"/>
      <c r="B57" s="57"/>
      <c r="C57" s="57"/>
      <c r="I57" s="140"/>
    </row>
    <row r="58" spans="1:10" ht="4.5" customHeight="1" x14ac:dyDescent="0.25">
      <c r="A58" s="164"/>
      <c r="B58" s="57"/>
      <c r="C58" s="57"/>
    </row>
    <row r="59" spans="1:10" x14ac:dyDescent="0.25">
      <c r="A59" s="164"/>
      <c r="B59" s="57"/>
      <c r="C59" s="163"/>
    </row>
    <row r="60" spans="1:10" ht="4.5" customHeight="1" x14ac:dyDescent="0.25">
      <c r="A60" s="164"/>
      <c r="B60" s="57"/>
      <c r="C60" s="57"/>
    </row>
    <row r="61" spans="1:10" x14ac:dyDescent="0.25">
      <c r="A61" s="164"/>
      <c r="B61" s="57"/>
      <c r="C61" s="163"/>
    </row>
    <row r="62" spans="1:10" ht="4.5" customHeight="1" x14ac:dyDescent="0.25">
      <c r="A62" s="164"/>
      <c r="B62" s="57"/>
      <c r="C62" s="57"/>
    </row>
    <row r="63" spans="1:10" x14ac:dyDescent="0.25">
      <c r="A63" s="57"/>
      <c r="B63" s="167"/>
      <c r="C63" s="169"/>
      <c r="D63" s="168"/>
      <c r="E63" s="168"/>
      <c r="F63" s="168"/>
      <c r="G63" s="168"/>
    </row>
    <row r="64" spans="1:10" ht="4.5" customHeight="1" x14ac:dyDescent="0.25">
      <c r="A64" s="164"/>
      <c r="B64" s="57"/>
      <c r="C64" s="57"/>
    </row>
    <row r="65" spans="1:10" x14ac:dyDescent="0.25">
      <c r="A65" s="164"/>
      <c r="B65" s="57"/>
      <c r="C65" s="57"/>
      <c r="J65" s="140"/>
    </row>
    <row r="66" spans="1:10" x14ac:dyDescent="0.25">
      <c r="A66" s="57"/>
      <c r="B66" s="57"/>
      <c r="C66" s="57"/>
    </row>
    <row r="67" spans="1:10" x14ac:dyDescent="0.25">
      <c r="A67" s="162"/>
      <c r="B67" s="57"/>
      <c r="C67" s="57"/>
      <c r="E67" s="161"/>
    </row>
    <row r="68" spans="1:10" ht="4.5" customHeight="1" x14ac:dyDescent="0.25">
      <c r="A68" s="164"/>
      <c r="B68" s="57"/>
      <c r="C68" s="57"/>
    </row>
    <row r="69" spans="1:10" x14ac:dyDescent="0.25">
      <c r="A69" s="164"/>
      <c r="B69" s="57"/>
      <c r="C69" s="163"/>
    </row>
    <row r="70" spans="1:10" ht="4.5" customHeight="1" x14ac:dyDescent="0.25">
      <c r="A70" s="164"/>
      <c r="B70" s="57"/>
      <c r="C70" s="57"/>
    </row>
    <row r="71" spans="1:10" x14ac:dyDescent="0.25">
      <c r="A71" s="164"/>
      <c r="B71" s="163"/>
      <c r="C71" s="57"/>
    </row>
    <row r="72" spans="1:10" ht="4.5" customHeight="1" x14ac:dyDescent="0.25">
      <c r="A72" s="164"/>
      <c r="B72" s="57"/>
      <c r="C72" s="57"/>
    </row>
    <row r="73" spans="1:10" x14ac:dyDescent="0.25">
      <c r="A73" s="164"/>
      <c r="B73" s="57"/>
      <c r="C73" s="163"/>
    </row>
    <row r="74" spans="1:10" ht="4.5" customHeight="1" x14ac:dyDescent="0.25">
      <c r="A74" s="164"/>
      <c r="B74" s="57"/>
      <c r="C74" s="57"/>
    </row>
    <row r="75" spans="1:10" x14ac:dyDescent="0.25">
      <c r="A75" s="164"/>
      <c r="B75" s="57"/>
      <c r="C75" s="57"/>
      <c r="F75" s="163"/>
    </row>
    <row r="76" spans="1:10" x14ac:dyDescent="0.25">
      <c r="A76" s="162"/>
      <c r="B76" s="57"/>
      <c r="C76" s="57"/>
    </row>
    <row r="77" spans="1:10" x14ac:dyDescent="0.25">
      <c r="A77" s="162"/>
      <c r="B77" s="57"/>
      <c r="C77" s="57"/>
      <c r="D77" s="161"/>
    </row>
    <row r="78" spans="1:10" ht="4.5" customHeight="1" x14ac:dyDescent="0.25">
      <c r="A78" s="164"/>
      <c r="B78" s="57"/>
      <c r="C78" s="57"/>
    </row>
    <row r="79" spans="1:10" x14ac:dyDescent="0.25">
      <c r="A79" s="164"/>
      <c r="B79" s="57"/>
      <c r="C79" s="57"/>
    </row>
    <row r="80" spans="1:10" ht="4.5" customHeight="1" x14ac:dyDescent="0.25">
      <c r="A80" s="164"/>
      <c r="B80" s="57"/>
      <c r="C80" s="57"/>
    </row>
    <row r="81" spans="1:10" x14ac:dyDescent="0.25">
      <c r="A81" s="164"/>
      <c r="B81" s="57"/>
      <c r="C81" s="57"/>
    </row>
    <row r="82" spans="1:10" ht="4.5" customHeight="1" x14ac:dyDescent="0.25">
      <c r="A82" s="164"/>
      <c r="B82" s="57"/>
      <c r="C82" s="57"/>
    </row>
    <row r="83" spans="1:10" x14ac:dyDescent="0.25">
      <c r="A83" s="164"/>
      <c r="B83" s="57"/>
      <c r="C83" s="57"/>
    </row>
    <row r="84" spans="1:10" x14ac:dyDescent="0.25">
      <c r="A84" s="57"/>
      <c r="B84" s="57"/>
      <c r="C84" s="57"/>
    </row>
    <row r="85" spans="1:10" ht="15.75" x14ac:dyDescent="0.25">
      <c r="A85" s="165"/>
      <c r="B85" s="57"/>
      <c r="C85" s="57"/>
    </row>
    <row r="86" spans="1:10" x14ac:dyDescent="0.25">
      <c r="A86" s="162"/>
      <c r="B86" s="57"/>
      <c r="C86" s="57"/>
    </row>
    <row r="87" spans="1:10" x14ac:dyDescent="0.25">
      <c r="A87" s="162"/>
      <c r="B87" s="57"/>
      <c r="C87" s="57"/>
      <c r="I87" s="140"/>
    </row>
    <row r="88" spans="1:10" ht="4.5" customHeight="1" x14ac:dyDescent="0.25">
      <c r="A88" s="164"/>
      <c r="B88" s="57"/>
      <c r="C88" s="57"/>
    </row>
    <row r="89" spans="1:10" x14ac:dyDescent="0.25">
      <c r="A89" s="164"/>
      <c r="B89" s="163"/>
      <c r="C89" s="57"/>
      <c r="J89" s="140"/>
    </row>
    <row r="90" spans="1:10" ht="4.5" customHeight="1" x14ac:dyDescent="0.25">
      <c r="A90" s="164"/>
      <c r="B90" s="57"/>
      <c r="C90" s="57"/>
    </row>
    <row r="91" spans="1:10" x14ac:dyDescent="0.25">
      <c r="A91" s="164"/>
      <c r="B91" s="57"/>
      <c r="C91" s="163"/>
    </row>
    <row r="92" spans="1:10" ht="4.5" customHeight="1" x14ac:dyDescent="0.25">
      <c r="A92" s="164"/>
      <c r="B92" s="57"/>
      <c r="C92" s="57"/>
    </row>
    <row r="93" spans="1:10" ht="15.75" x14ac:dyDescent="0.25">
      <c r="A93" s="121"/>
      <c r="B93" s="57"/>
      <c r="C93" s="57"/>
    </row>
    <row r="94" spans="1:10" ht="4.5" customHeight="1" x14ac:dyDescent="0.25">
      <c r="A94" s="164"/>
      <c r="B94" s="57"/>
      <c r="C94" s="57"/>
    </row>
    <row r="95" spans="1:10" x14ac:dyDescent="0.25">
      <c r="A95" s="164"/>
      <c r="B95" s="163"/>
      <c r="C95" s="57"/>
    </row>
    <row r="96" spans="1:10" ht="4.5" customHeight="1" x14ac:dyDescent="0.25">
      <c r="A96" s="164"/>
      <c r="B96" s="57"/>
      <c r="C96" s="57"/>
    </row>
    <row r="97" spans="1:6" x14ac:dyDescent="0.25">
      <c r="A97" s="166"/>
      <c r="B97" s="57"/>
      <c r="C97" s="57"/>
    </row>
    <row r="98" spans="1:6" ht="15.75" x14ac:dyDescent="0.25">
      <c r="A98" s="121"/>
      <c r="B98" s="57"/>
      <c r="C98" s="57"/>
    </row>
    <row r="99" spans="1:6" x14ac:dyDescent="0.25">
      <c r="A99" s="57"/>
      <c r="B99" s="57"/>
      <c r="C99" s="57"/>
    </row>
    <row r="100" spans="1:6" x14ac:dyDescent="0.25">
      <c r="A100" s="162"/>
      <c r="B100" s="57"/>
      <c r="C100" s="57"/>
    </row>
    <row r="101" spans="1:6" ht="4.5" customHeight="1" x14ac:dyDescent="0.25">
      <c r="A101" s="164"/>
      <c r="B101" s="57"/>
      <c r="C101" s="57"/>
    </row>
    <row r="102" spans="1:6" x14ac:dyDescent="0.25">
      <c r="A102" s="164"/>
      <c r="B102" s="57"/>
      <c r="C102" s="163"/>
    </row>
    <row r="103" spans="1:6" x14ac:dyDescent="0.25">
      <c r="A103" s="164"/>
      <c r="B103" s="57"/>
      <c r="C103" s="163"/>
    </row>
    <row r="104" spans="1:6" x14ac:dyDescent="0.25">
      <c r="A104" s="164"/>
      <c r="B104" s="57"/>
      <c r="C104" s="163"/>
    </row>
    <row r="105" spans="1:6" x14ac:dyDescent="0.25">
      <c r="A105" s="164"/>
      <c r="B105" s="57"/>
      <c r="C105" s="163"/>
    </row>
    <row r="106" spans="1:6" x14ac:dyDescent="0.25">
      <c r="A106" s="164"/>
      <c r="B106" s="57"/>
      <c r="C106" s="57"/>
      <c r="F106" s="163"/>
    </row>
    <row r="107" spans="1:6" x14ac:dyDescent="0.25">
      <c r="A107" s="164"/>
      <c r="B107" s="57"/>
      <c r="C107" s="57"/>
      <c r="F107" s="163"/>
    </row>
    <row r="108" spans="1:6" x14ac:dyDescent="0.25">
      <c r="A108" s="164"/>
      <c r="B108" s="57"/>
      <c r="C108" s="57"/>
      <c r="F108" s="163"/>
    </row>
    <row r="109" spans="1:6" ht="15.75" x14ac:dyDescent="0.25">
      <c r="A109" s="122"/>
      <c r="B109" s="57"/>
      <c r="C109" s="57"/>
    </row>
    <row r="110" spans="1:6" ht="15.75" x14ac:dyDescent="0.25">
      <c r="A110" s="122"/>
      <c r="B110" s="57"/>
      <c r="C110" s="57"/>
    </row>
  </sheetData>
  <mergeCells count="3">
    <mergeCell ref="A49:J49"/>
    <mergeCell ref="A51:J51"/>
    <mergeCell ref="A53:J53"/>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110"/>
  <sheetViews>
    <sheetView topLeftCell="A49" workbookViewId="0"/>
  </sheetViews>
  <sheetFormatPr defaultColWidth="9.140625" defaultRowHeight="15" x14ac:dyDescent="0.25"/>
  <cols>
    <col min="1" max="1" width="7.42578125" style="59" customWidth="1"/>
    <col min="2" max="2" width="8.140625" style="59" customWidth="1"/>
    <col min="3" max="3" width="10.5703125" style="59" customWidth="1"/>
    <col min="4" max="4" width="7.42578125" style="57" customWidth="1"/>
    <col min="5" max="16384" width="9.140625" style="57"/>
  </cols>
  <sheetData>
    <row r="1" spans="1:10" ht="21" x14ac:dyDescent="0.35">
      <c r="A1" s="61" t="s">
        <v>445</v>
      </c>
    </row>
    <row r="2" spans="1:10" x14ac:dyDescent="0.25">
      <c r="B2" s="63">
        <v>4.0999999999999996</v>
      </c>
      <c r="C2" s="59" t="s">
        <v>34</v>
      </c>
      <c r="D2" s="187" t="s">
        <v>455</v>
      </c>
    </row>
    <row r="3" spans="1:10" x14ac:dyDescent="0.25">
      <c r="B3" s="63" t="s">
        <v>90</v>
      </c>
      <c r="C3" s="59" t="s">
        <v>36</v>
      </c>
      <c r="D3" s="187" t="s">
        <v>427</v>
      </c>
    </row>
    <row r="4" spans="1:10" x14ac:dyDescent="0.25">
      <c r="B4" s="36" t="s">
        <v>37</v>
      </c>
      <c r="D4" s="37" t="s">
        <v>91</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215">
        <v>100</v>
      </c>
      <c r="E9" s="59" t="s">
        <v>42</v>
      </c>
      <c r="F9" s="59"/>
    </row>
    <row r="10" spans="1:10" x14ac:dyDescent="0.25">
      <c r="A10" s="63">
        <v>1</v>
      </c>
      <c r="B10" s="63">
        <v>2</v>
      </c>
      <c r="C10" s="215">
        <v>100</v>
      </c>
      <c r="E10" s="59" t="s">
        <v>43</v>
      </c>
      <c r="F10" s="59"/>
    </row>
    <row r="11" spans="1:10" x14ac:dyDescent="0.25">
      <c r="A11" s="63">
        <v>1</v>
      </c>
      <c r="B11" s="63">
        <v>3</v>
      </c>
      <c r="C11" s="216">
        <v>100</v>
      </c>
      <c r="E11" s="59" t="s">
        <v>44</v>
      </c>
      <c r="F11" s="59"/>
    </row>
    <row r="12" spans="1:10" x14ac:dyDescent="0.25">
      <c r="A12" s="63">
        <v>1</v>
      </c>
      <c r="B12" s="63">
        <v>4</v>
      </c>
      <c r="C12" s="216">
        <v>100</v>
      </c>
      <c r="E12" s="59"/>
      <c r="F12" s="59"/>
    </row>
    <row r="13" spans="1:10" x14ac:dyDescent="0.25">
      <c r="A13" s="63">
        <v>1</v>
      </c>
      <c r="B13" s="63">
        <v>5</v>
      </c>
      <c r="C13" s="216">
        <v>100</v>
      </c>
      <c r="E13" s="59" t="s">
        <v>45</v>
      </c>
      <c r="F13" s="59"/>
    </row>
    <row r="14" spans="1:10" x14ac:dyDescent="0.25">
      <c r="A14" s="63">
        <v>1</v>
      </c>
      <c r="B14" s="63">
        <v>6</v>
      </c>
      <c r="C14" s="216">
        <v>0</v>
      </c>
      <c r="E14" s="59" t="s">
        <v>46</v>
      </c>
      <c r="F14" s="59"/>
    </row>
    <row r="15" spans="1:10" x14ac:dyDescent="0.25">
      <c r="A15" s="63">
        <v>1</v>
      </c>
      <c r="B15" s="63">
        <v>7</v>
      </c>
      <c r="C15" s="216">
        <v>100</v>
      </c>
      <c r="E15" s="59" t="s">
        <v>47</v>
      </c>
      <c r="F15" s="59"/>
    </row>
    <row r="16" spans="1:10" x14ac:dyDescent="0.25">
      <c r="A16" s="63">
        <v>1</v>
      </c>
      <c r="B16" s="63">
        <v>8</v>
      </c>
      <c r="C16" s="216">
        <v>100</v>
      </c>
      <c r="E16" s="59" t="s">
        <v>48</v>
      </c>
      <c r="F16" s="59"/>
    </row>
    <row r="17" spans="1:6" x14ac:dyDescent="0.25">
      <c r="A17" s="63">
        <v>1</v>
      </c>
      <c r="B17" s="63">
        <v>9</v>
      </c>
      <c r="C17" s="216">
        <v>0</v>
      </c>
      <c r="E17" s="59" t="s">
        <v>49</v>
      </c>
      <c r="F17" s="59"/>
    </row>
    <row r="18" spans="1:6" x14ac:dyDescent="0.25">
      <c r="A18" s="63">
        <v>1</v>
      </c>
      <c r="B18" s="63">
        <v>10</v>
      </c>
      <c r="C18" s="216">
        <v>100</v>
      </c>
      <c r="E18" s="59" t="s">
        <v>50</v>
      </c>
      <c r="F18" s="59"/>
    </row>
    <row r="19" spans="1:6" x14ac:dyDescent="0.25">
      <c r="A19" s="63">
        <v>1</v>
      </c>
      <c r="B19" s="63">
        <v>11</v>
      </c>
      <c r="C19" s="216">
        <v>100</v>
      </c>
      <c r="E19" s="59" t="s">
        <v>51</v>
      </c>
      <c r="F19" s="59"/>
    </row>
    <row r="20" spans="1:6" x14ac:dyDescent="0.25">
      <c r="A20" s="63">
        <v>1</v>
      </c>
      <c r="B20" s="63">
        <v>12</v>
      </c>
      <c r="C20" s="216">
        <v>100</v>
      </c>
      <c r="E20" s="59" t="s">
        <v>52</v>
      </c>
    </row>
    <row r="21" spans="1:6" x14ac:dyDescent="0.25">
      <c r="A21" s="63">
        <v>1</v>
      </c>
      <c r="B21" s="63">
        <v>13</v>
      </c>
      <c r="C21" s="216">
        <v>100</v>
      </c>
      <c r="E21" s="59" t="s">
        <v>53</v>
      </c>
    </row>
    <row r="22" spans="1:6" x14ac:dyDescent="0.25">
      <c r="A22" s="63">
        <v>1</v>
      </c>
      <c r="B22" s="63">
        <v>14</v>
      </c>
      <c r="C22" s="216">
        <v>0</v>
      </c>
    </row>
    <row r="23" spans="1:6" x14ac:dyDescent="0.25">
      <c r="A23" s="63">
        <v>1</v>
      </c>
      <c r="B23" s="63">
        <v>15</v>
      </c>
      <c r="C23" s="216">
        <v>100</v>
      </c>
      <c r="E23" s="59" t="s">
        <v>54</v>
      </c>
    </row>
    <row r="24" spans="1:6" x14ac:dyDescent="0.25">
      <c r="A24" s="63">
        <v>1</v>
      </c>
      <c r="B24" s="63">
        <v>16</v>
      </c>
      <c r="C24" s="216">
        <v>100</v>
      </c>
      <c r="E24" s="59" t="s">
        <v>422</v>
      </c>
    </row>
    <row r="25" spans="1:6" x14ac:dyDescent="0.25">
      <c r="A25" s="63">
        <v>1</v>
      </c>
      <c r="B25" s="63">
        <v>17</v>
      </c>
      <c r="C25" s="215">
        <v>100</v>
      </c>
    </row>
    <row r="26" spans="1:6" x14ac:dyDescent="0.25">
      <c r="A26" s="63">
        <v>1</v>
      </c>
      <c r="B26" s="63">
        <v>18</v>
      </c>
      <c r="C26" s="215">
        <v>100</v>
      </c>
    </row>
    <row r="27" spans="1:6" ht="15.75" x14ac:dyDescent="0.25">
      <c r="A27" s="63"/>
      <c r="B27" s="63"/>
      <c r="C27" s="34"/>
      <c r="E27" s="42"/>
    </row>
    <row r="28" spans="1:6" ht="15.75" x14ac:dyDescent="0.25">
      <c r="A28" s="63"/>
      <c r="B28" s="63"/>
      <c r="C28" s="34"/>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1500</v>
      </c>
      <c r="D39" s="59" t="s">
        <v>56</v>
      </c>
    </row>
    <row r="40" spans="1:5" x14ac:dyDescent="0.25">
      <c r="A40" s="62">
        <f>SUM(A9:A38)</f>
        <v>18</v>
      </c>
      <c r="B40" s="59" t="s">
        <v>57</v>
      </c>
    </row>
    <row r="41" spans="1:5" x14ac:dyDescent="0.25">
      <c r="B41" s="62">
        <f>C39/A40</f>
        <v>83.333333333333329</v>
      </c>
      <c r="C41" s="59" t="s">
        <v>58</v>
      </c>
    </row>
    <row r="42" spans="1:5" x14ac:dyDescent="0.25">
      <c r="D42" s="63">
        <v>100</v>
      </c>
      <c r="E42" s="59" t="s">
        <v>59</v>
      </c>
    </row>
    <row r="43" spans="1:5" x14ac:dyDescent="0.25">
      <c r="D43" s="65">
        <f>B41/D42</f>
        <v>0.83333333333333326</v>
      </c>
      <c r="E43" s="59" t="s">
        <v>60</v>
      </c>
    </row>
    <row r="46" spans="1:5" ht="15.75" x14ac:dyDescent="0.25">
      <c r="A46" s="120" t="s">
        <v>312</v>
      </c>
      <c r="B46" s="57"/>
      <c r="C46" s="57"/>
    </row>
    <row r="47" spans="1:5" ht="15.75" x14ac:dyDescent="0.25">
      <c r="A47" s="121"/>
      <c r="B47" s="57"/>
      <c r="C47" s="57"/>
    </row>
    <row r="48" spans="1:5" ht="15.75" x14ac:dyDescent="0.25">
      <c r="A48" s="122"/>
      <c r="B48" s="57"/>
      <c r="C48" s="57"/>
    </row>
    <row r="49" spans="1:10" ht="139.5" customHeight="1" x14ac:dyDescent="0.25">
      <c r="A49" s="456"/>
      <c r="B49" s="456"/>
      <c r="C49" s="456"/>
      <c r="D49" s="456"/>
      <c r="E49" s="456"/>
      <c r="F49" s="456"/>
      <c r="G49" s="456"/>
      <c r="H49" s="456"/>
      <c r="I49" s="456"/>
      <c r="J49" s="456"/>
    </row>
    <row r="50" spans="1:10" ht="15.75" x14ac:dyDescent="0.25">
      <c r="A50" s="121"/>
      <c r="B50" s="57"/>
      <c r="C50" s="57"/>
    </row>
    <row r="51" spans="1:10" s="127" customFormat="1" ht="75" customHeight="1" x14ac:dyDescent="0.25">
      <c r="A51" s="457"/>
      <c r="B51" s="457"/>
      <c r="C51" s="457"/>
      <c r="D51" s="457"/>
      <c r="E51" s="457"/>
      <c r="F51" s="457"/>
      <c r="G51" s="457"/>
      <c r="H51" s="457"/>
      <c r="I51" s="457"/>
      <c r="J51" s="457"/>
    </row>
    <row r="52" spans="1:10" ht="15.75" x14ac:dyDescent="0.25">
      <c r="A52" s="121"/>
      <c r="B52" s="57"/>
      <c r="C52" s="57"/>
    </row>
    <row r="53" spans="1:10" s="127" customFormat="1" ht="42" customHeight="1" x14ac:dyDescent="0.25">
      <c r="A53" s="457"/>
      <c r="B53" s="457"/>
      <c r="C53" s="457"/>
      <c r="D53" s="457"/>
      <c r="E53" s="457"/>
      <c r="F53" s="457"/>
      <c r="G53" s="457"/>
      <c r="H53" s="457"/>
      <c r="I53" s="457"/>
      <c r="J53" s="457"/>
    </row>
    <row r="54" spans="1:10" ht="15.75" x14ac:dyDescent="0.25">
      <c r="A54" s="123"/>
      <c r="B54" s="57"/>
      <c r="C54" s="57"/>
    </row>
    <row r="55" spans="1:10" ht="15.75" x14ac:dyDescent="0.25">
      <c r="A55" s="123"/>
      <c r="B55" s="57"/>
      <c r="C55" s="57"/>
    </row>
    <row r="56" spans="1:10" x14ac:dyDescent="0.25">
      <c r="A56" s="162"/>
      <c r="B56" s="57"/>
      <c r="C56" s="57"/>
    </row>
    <row r="57" spans="1:10" x14ac:dyDescent="0.25">
      <c r="A57" s="162"/>
      <c r="B57" s="57"/>
      <c r="C57" s="57"/>
      <c r="I57" s="140"/>
    </row>
    <row r="58" spans="1:10" ht="4.5" customHeight="1" x14ac:dyDescent="0.25">
      <c r="A58" s="164"/>
      <c r="B58" s="57"/>
      <c r="C58" s="57"/>
    </row>
    <row r="59" spans="1:10" x14ac:dyDescent="0.25">
      <c r="A59" s="164"/>
      <c r="B59" s="57"/>
      <c r="C59" s="163"/>
    </row>
    <row r="60" spans="1:10" ht="4.5" customHeight="1" x14ac:dyDescent="0.25">
      <c r="A60" s="164"/>
      <c r="B60" s="57"/>
      <c r="C60" s="57"/>
    </row>
    <row r="61" spans="1:10" x14ac:dyDescent="0.25">
      <c r="A61" s="164"/>
      <c r="B61" s="57"/>
      <c r="C61" s="163"/>
    </row>
    <row r="62" spans="1:10" ht="4.5" customHeight="1" x14ac:dyDescent="0.25">
      <c r="A62" s="164"/>
      <c r="B62" s="57"/>
      <c r="C62" s="57"/>
    </row>
    <row r="63" spans="1:10" x14ac:dyDescent="0.25">
      <c r="A63" s="57"/>
      <c r="B63" s="167"/>
      <c r="C63" s="169"/>
      <c r="D63" s="168"/>
      <c r="E63" s="168"/>
      <c r="F63" s="168"/>
      <c r="G63" s="168"/>
    </row>
    <row r="64" spans="1:10" ht="4.5" customHeight="1" x14ac:dyDescent="0.25">
      <c r="A64" s="164"/>
      <c r="B64" s="57"/>
      <c r="C64" s="57"/>
    </row>
    <row r="65" spans="1:10" x14ac:dyDescent="0.25">
      <c r="A65" s="164"/>
      <c r="B65" s="57"/>
      <c r="C65" s="57"/>
      <c r="J65" s="140"/>
    </row>
    <row r="66" spans="1:10" x14ac:dyDescent="0.25">
      <c r="A66" s="57"/>
      <c r="B66" s="57"/>
      <c r="C66" s="57"/>
    </row>
    <row r="67" spans="1:10" x14ac:dyDescent="0.25">
      <c r="A67" s="162"/>
      <c r="B67" s="57"/>
      <c r="C67" s="57"/>
      <c r="E67" s="161"/>
    </row>
    <row r="68" spans="1:10" ht="4.5" customHeight="1" x14ac:dyDescent="0.25">
      <c r="A68" s="164"/>
      <c r="B68" s="57"/>
      <c r="C68" s="57"/>
    </row>
    <row r="69" spans="1:10" x14ac:dyDescent="0.25">
      <c r="A69" s="164"/>
      <c r="B69" s="57"/>
      <c r="C69" s="163"/>
    </row>
    <row r="70" spans="1:10" ht="4.5" customHeight="1" x14ac:dyDescent="0.25">
      <c r="A70" s="164"/>
      <c r="B70" s="57"/>
      <c r="C70" s="57"/>
    </row>
    <row r="71" spans="1:10" x14ac:dyDescent="0.25">
      <c r="A71" s="164"/>
      <c r="B71" s="163"/>
      <c r="C71" s="57"/>
    </row>
    <row r="72" spans="1:10" ht="4.5" customHeight="1" x14ac:dyDescent="0.25">
      <c r="A72" s="164"/>
      <c r="B72" s="57"/>
      <c r="C72" s="57"/>
    </row>
    <row r="73" spans="1:10" x14ac:dyDescent="0.25">
      <c r="A73" s="164"/>
      <c r="B73" s="57"/>
      <c r="C73" s="163"/>
    </row>
    <row r="74" spans="1:10" ht="4.5" customHeight="1" x14ac:dyDescent="0.25">
      <c r="A74" s="164"/>
      <c r="B74" s="57"/>
      <c r="C74" s="57"/>
    </row>
    <row r="75" spans="1:10" x14ac:dyDescent="0.25">
      <c r="A75" s="164"/>
      <c r="B75" s="57"/>
      <c r="C75" s="57"/>
      <c r="F75" s="163"/>
    </row>
    <row r="76" spans="1:10" x14ac:dyDescent="0.25">
      <c r="A76" s="162"/>
      <c r="B76" s="57"/>
      <c r="C76" s="57"/>
    </row>
    <row r="77" spans="1:10" x14ac:dyDescent="0.25">
      <c r="A77" s="162"/>
      <c r="B77" s="57"/>
      <c r="C77" s="57"/>
      <c r="D77" s="161"/>
    </row>
    <row r="78" spans="1:10" ht="4.5" customHeight="1" x14ac:dyDescent="0.25">
      <c r="A78" s="164"/>
      <c r="B78" s="57"/>
      <c r="C78" s="57"/>
    </row>
    <row r="79" spans="1:10" x14ac:dyDescent="0.25">
      <c r="A79" s="164"/>
      <c r="B79" s="57"/>
      <c r="C79" s="57"/>
    </row>
    <row r="80" spans="1:10" ht="4.5" customHeight="1" x14ac:dyDescent="0.25">
      <c r="A80" s="164"/>
      <c r="B80" s="57"/>
      <c r="C80" s="57"/>
    </row>
    <row r="81" spans="1:10" x14ac:dyDescent="0.25">
      <c r="A81" s="164"/>
      <c r="B81" s="57"/>
      <c r="C81" s="57"/>
    </row>
    <row r="82" spans="1:10" ht="4.5" customHeight="1" x14ac:dyDescent="0.25">
      <c r="A82" s="164"/>
      <c r="B82" s="57"/>
      <c r="C82" s="57"/>
    </row>
    <row r="83" spans="1:10" x14ac:dyDescent="0.25">
      <c r="A83" s="164"/>
      <c r="B83" s="57"/>
      <c r="C83" s="57"/>
    </row>
    <row r="84" spans="1:10" x14ac:dyDescent="0.25">
      <c r="A84" s="57"/>
      <c r="B84" s="57"/>
      <c r="C84" s="57"/>
    </row>
    <row r="85" spans="1:10" ht="15.75" x14ac:dyDescent="0.25">
      <c r="A85" s="165"/>
      <c r="B85" s="57"/>
      <c r="C85" s="57"/>
    </row>
    <row r="86" spans="1:10" x14ac:dyDescent="0.25">
      <c r="A86" s="162"/>
      <c r="B86" s="57"/>
      <c r="C86" s="57"/>
    </row>
    <row r="87" spans="1:10" x14ac:dyDescent="0.25">
      <c r="A87" s="162"/>
      <c r="B87" s="57"/>
      <c r="C87" s="57"/>
      <c r="I87" s="140"/>
    </row>
    <row r="88" spans="1:10" ht="4.5" customHeight="1" x14ac:dyDescent="0.25">
      <c r="A88" s="164"/>
      <c r="B88" s="57"/>
      <c r="C88" s="57"/>
    </row>
    <row r="89" spans="1:10" x14ac:dyDescent="0.25">
      <c r="A89" s="164"/>
      <c r="B89" s="163"/>
      <c r="C89" s="57"/>
      <c r="J89" s="140"/>
    </row>
    <row r="90" spans="1:10" ht="4.5" customHeight="1" x14ac:dyDescent="0.25">
      <c r="A90" s="164"/>
      <c r="B90" s="57"/>
      <c r="C90" s="57"/>
    </row>
    <row r="91" spans="1:10" x14ac:dyDescent="0.25">
      <c r="A91" s="164"/>
      <c r="B91" s="57"/>
      <c r="C91" s="163"/>
    </row>
    <row r="92" spans="1:10" ht="4.5" customHeight="1" x14ac:dyDescent="0.25">
      <c r="A92" s="164"/>
      <c r="B92" s="57"/>
      <c r="C92" s="57"/>
    </row>
    <row r="93" spans="1:10" ht="15.75" x14ac:dyDescent="0.25">
      <c r="A93" s="121"/>
      <c r="B93" s="57"/>
      <c r="C93" s="57"/>
    </row>
    <row r="94" spans="1:10" ht="4.5" customHeight="1" x14ac:dyDescent="0.25">
      <c r="A94" s="164"/>
      <c r="B94" s="57"/>
      <c r="C94" s="57"/>
    </row>
    <row r="95" spans="1:10" x14ac:dyDescent="0.25">
      <c r="A95" s="164"/>
      <c r="B95" s="163"/>
      <c r="C95" s="57"/>
    </row>
    <row r="96" spans="1:10" ht="4.5" customHeight="1" x14ac:dyDescent="0.25">
      <c r="A96" s="164"/>
      <c r="B96" s="57"/>
      <c r="C96" s="57"/>
    </row>
    <row r="97" spans="1:6" x14ac:dyDescent="0.25">
      <c r="A97" s="166"/>
      <c r="B97" s="57"/>
      <c r="C97" s="57"/>
    </row>
    <row r="98" spans="1:6" ht="15.75" x14ac:dyDescent="0.25">
      <c r="A98" s="121"/>
      <c r="B98" s="57"/>
      <c r="C98" s="57"/>
    </row>
    <row r="99" spans="1:6" x14ac:dyDescent="0.25">
      <c r="A99" s="57"/>
      <c r="B99" s="57"/>
      <c r="C99" s="57"/>
    </row>
    <row r="100" spans="1:6" x14ac:dyDescent="0.25">
      <c r="A100" s="162"/>
      <c r="B100" s="57"/>
      <c r="C100" s="57"/>
    </row>
    <row r="101" spans="1:6" ht="4.5" customHeight="1" x14ac:dyDescent="0.25">
      <c r="A101" s="164"/>
      <c r="B101" s="57"/>
      <c r="C101" s="57"/>
    </row>
    <row r="102" spans="1:6" x14ac:dyDescent="0.25">
      <c r="A102" s="164"/>
      <c r="B102" s="57"/>
      <c r="C102" s="163"/>
    </row>
    <row r="103" spans="1:6" x14ac:dyDescent="0.25">
      <c r="A103" s="164"/>
      <c r="B103" s="57"/>
      <c r="C103" s="163"/>
    </row>
    <row r="104" spans="1:6" x14ac:dyDescent="0.25">
      <c r="A104" s="164"/>
      <c r="B104" s="57"/>
      <c r="C104" s="163"/>
    </row>
    <row r="105" spans="1:6" x14ac:dyDescent="0.25">
      <c r="A105" s="164"/>
      <c r="B105" s="57"/>
      <c r="C105" s="163"/>
    </row>
    <row r="106" spans="1:6" x14ac:dyDescent="0.25">
      <c r="A106" s="164"/>
      <c r="B106" s="57"/>
      <c r="C106" s="57"/>
      <c r="F106" s="163"/>
    </row>
    <row r="107" spans="1:6" x14ac:dyDescent="0.25">
      <c r="A107" s="164"/>
      <c r="B107" s="57"/>
      <c r="C107" s="57"/>
      <c r="F107" s="163"/>
    </row>
    <row r="108" spans="1:6" x14ac:dyDescent="0.25">
      <c r="A108" s="164"/>
      <c r="B108" s="57"/>
      <c r="C108" s="57"/>
      <c r="F108" s="163"/>
    </row>
    <row r="109" spans="1:6" ht="15.75" x14ac:dyDescent="0.25">
      <c r="A109" s="122"/>
      <c r="B109" s="57"/>
      <c r="C109" s="57"/>
    </row>
    <row r="110" spans="1:6" ht="15.75" x14ac:dyDescent="0.25">
      <c r="A110" s="122"/>
      <c r="B110" s="57"/>
      <c r="C110" s="57"/>
    </row>
  </sheetData>
  <mergeCells count="3">
    <mergeCell ref="A49:J49"/>
    <mergeCell ref="A51:J51"/>
    <mergeCell ref="A53:J5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topLeftCell="A46" zoomScale="115" zoomScaleNormal="115" workbookViewId="0">
      <selection activeCell="G8" sqref="G8"/>
    </sheetView>
  </sheetViews>
  <sheetFormatPr defaultColWidth="9.140625" defaultRowHeight="15" x14ac:dyDescent="0.25"/>
  <cols>
    <col min="1" max="1" width="5.28515625" style="59" customWidth="1"/>
    <col min="2" max="2" width="9.140625" style="59"/>
    <col min="3" max="3" width="11.140625" style="59" customWidth="1"/>
    <col min="4" max="16384" width="9.140625" style="57"/>
  </cols>
  <sheetData>
    <row r="1" spans="1:10" ht="21" x14ac:dyDescent="0.35">
      <c r="A1" s="61" t="s">
        <v>433</v>
      </c>
    </row>
    <row r="2" spans="1:10" x14ac:dyDescent="0.25">
      <c r="B2" s="63">
        <v>1.1000000000000001</v>
      </c>
      <c r="C2" s="59" t="s">
        <v>34</v>
      </c>
      <c r="D2" s="197" t="s">
        <v>467</v>
      </c>
    </row>
    <row r="3" spans="1:10" x14ac:dyDescent="0.25">
      <c r="B3" s="63" t="s">
        <v>73</v>
      </c>
      <c r="C3" s="59" t="s">
        <v>36</v>
      </c>
      <c r="D3" s="197" t="s">
        <v>516</v>
      </c>
    </row>
    <row r="4" spans="1:10" x14ac:dyDescent="0.25">
      <c r="B4" s="36" t="s">
        <v>37</v>
      </c>
      <c r="D4" s="37" t="s">
        <v>390</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222" t="s">
        <v>30</v>
      </c>
      <c r="C7" s="222" t="s">
        <v>32</v>
      </c>
    </row>
    <row r="8" spans="1:10" x14ac:dyDescent="0.25">
      <c r="B8" s="223" t="s">
        <v>41</v>
      </c>
      <c r="C8" s="223" t="s">
        <v>23</v>
      </c>
    </row>
    <row r="9" spans="1:10" x14ac:dyDescent="0.25">
      <c r="A9" s="63">
        <v>1</v>
      </c>
      <c r="B9" s="224"/>
      <c r="C9" s="216">
        <v>25</v>
      </c>
      <c r="E9" s="59" t="s">
        <v>42</v>
      </c>
      <c r="F9" s="59"/>
    </row>
    <row r="10" spans="1:10" x14ac:dyDescent="0.25">
      <c r="A10" s="63">
        <v>1</v>
      </c>
      <c r="B10" s="224"/>
      <c r="C10" s="216">
        <v>25</v>
      </c>
      <c r="E10" s="59" t="s">
        <v>43</v>
      </c>
      <c r="F10" s="59"/>
    </row>
    <row r="11" spans="1:10" x14ac:dyDescent="0.25">
      <c r="A11" s="63">
        <v>1</v>
      </c>
      <c r="B11" s="224"/>
      <c r="C11" s="216">
        <v>25</v>
      </c>
      <c r="E11" s="59" t="s">
        <v>44</v>
      </c>
      <c r="F11" s="59"/>
    </row>
    <row r="12" spans="1:10" x14ac:dyDescent="0.25">
      <c r="A12" s="63">
        <v>1</v>
      </c>
      <c r="B12" s="224"/>
      <c r="C12" s="216">
        <v>21</v>
      </c>
      <c r="E12" s="59"/>
      <c r="F12" s="59"/>
    </row>
    <row r="13" spans="1:10" x14ac:dyDescent="0.25">
      <c r="A13" s="63">
        <v>1</v>
      </c>
      <c r="B13" s="224"/>
      <c r="C13" s="216">
        <v>16</v>
      </c>
      <c r="E13" s="59" t="s">
        <v>45</v>
      </c>
      <c r="F13" s="59"/>
    </row>
    <row r="14" spans="1:10" x14ac:dyDescent="0.25">
      <c r="A14" s="63">
        <v>1</v>
      </c>
      <c r="B14" s="224"/>
      <c r="C14" s="216">
        <v>25</v>
      </c>
      <c r="E14" s="59" t="s">
        <v>46</v>
      </c>
      <c r="F14" s="59"/>
    </row>
    <row r="15" spans="1:10" x14ac:dyDescent="0.25">
      <c r="A15" s="63">
        <v>1</v>
      </c>
      <c r="B15" s="224"/>
      <c r="C15" s="216">
        <v>23</v>
      </c>
      <c r="E15" s="59" t="s">
        <v>47</v>
      </c>
      <c r="F15" s="59"/>
    </row>
    <row r="16" spans="1:10" x14ac:dyDescent="0.25">
      <c r="A16" s="63">
        <v>1</v>
      </c>
      <c r="B16" s="224"/>
      <c r="C16" s="216">
        <v>25</v>
      </c>
      <c r="E16" s="59" t="s">
        <v>48</v>
      </c>
      <c r="F16" s="59"/>
    </row>
    <row r="17" spans="1:6" x14ac:dyDescent="0.25">
      <c r="A17" s="63">
        <v>1</v>
      </c>
      <c r="B17" s="224"/>
      <c r="C17" s="216">
        <v>22</v>
      </c>
      <c r="E17" s="59" t="s">
        <v>49</v>
      </c>
      <c r="F17" s="59"/>
    </row>
    <row r="18" spans="1:6" x14ac:dyDescent="0.25">
      <c r="A18" s="63">
        <v>1</v>
      </c>
      <c r="B18" s="224"/>
      <c r="C18" s="216">
        <v>25</v>
      </c>
      <c r="E18" s="59" t="s">
        <v>50</v>
      </c>
      <c r="F18" s="59"/>
    </row>
    <row r="19" spans="1:6" x14ac:dyDescent="0.25">
      <c r="A19" s="63">
        <v>1</v>
      </c>
      <c r="B19" s="224"/>
      <c r="C19" s="216">
        <v>25</v>
      </c>
      <c r="E19" s="59" t="s">
        <v>51</v>
      </c>
      <c r="F19" s="59"/>
    </row>
    <row r="20" spans="1:6" x14ac:dyDescent="0.25">
      <c r="A20" s="63">
        <v>1</v>
      </c>
      <c r="B20" s="224"/>
      <c r="C20" s="216">
        <v>25</v>
      </c>
      <c r="E20" s="59" t="s">
        <v>52</v>
      </c>
    </row>
    <row r="21" spans="1:6" x14ac:dyDescent="0.25">
      <c r="A21" s="63">
        <v>1</v>
      </c>
      <c r="B21" s="224"/>
      <c r="C21" s="216">
        <v>25</v>
      </c>
      <c r="E21" s="59" t="s">
        <v>53</v>
      </c>
    </row>
    <row r="22" spans="1:6" x14ac:dyDescent="0.25">
      <c r="A22" s="63">
        <v>1</v>
      </c>
      <c r="B22" s="224"/>
      <c r="C22" s="216">
        <v>25</v>
      </c>
      <c r="E22" s="59" t="s">
        <v>54</v>
      </c>
    </row>
    <row r="23" spans="1:6" x14ac:dyDescent="0.25">
      <c r="A23" s="63">
        <v>1</v>
      </c>
      <c r="B23" s="224"/>
      <c r="C23" s="216">
        <v>25</v>
      </c>
      <c r="E23" s="59" t="s">
        <v>422</v>
      </c>
    </row>
    <row r="24" spans="1:6" x14ac:dyDescent="0.25">
      <c r="A24" s="63">
        <v>1</v>
      </c>
      <c r="B24" s="224"/>
      <c r="C24" s="216">
        <v>24</v>
      </c>
    </row>
    <row r="25" spans="1:6" x14ac:dyDescent="0.25">
      <c r="A25" s="63">
        <v>1</v>
      </c>
      <c r="B25" s="224"/>
      <c r="C25" s="216">
        <v>25</v>
      </c>
    </row>
    <row r="26" spans="1:6" x14ac:dyDescent="0.25">
      <c r="A26" s="63">
        <v>1</v>
      </c>
      <c r="B26" s="68"/>
      <c r="C26" s="206">
        <v>24</v>
      </c>
    </row>
    <row r="27" spans="1:6" ht="15.75" x14ac:dyDescent="0.25">
      <c r="A27" s="63">
        <v>1</v>
      </c>
      <c r="B27" s="68"/>
      <c r="C27" s="206">
        <v>21</v>
      </c>
      <c r="E27" s="42"/>
    </row>
    <row r="28" spans="1:6" ht="15.75" x14ac:dyDescent="0.25">
      <c r="A28" s="63"/>
      <c r="B28" s="68"/>
      <c r="C28" s="67"/>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451</v>
      </c>
      <c r="D39" s="59" t="s">
        <v>56</v>
      </c>
    </row>
    <row r="40" spans="1:5" x14ac:dyDescent="0.25">
      <c r="A40" s="62">
        <f>SUM(A9:A38)</f>
        <v>19</v>
      </c>
      <c r="B40" s="59" t="s">
        <v>57</v>
      </c>
    </row>
    <row r="41" spans="1:5" x14ac:dyDescent="0.25">
      <c r="B41" s="62">
        <f>C39/A40</f>
        <v>23.736842105263158</v>
      </c>
      <c r="C41" s="59" t="s">
        <v>58</v>
      </c>
    </row>
    <row r="42" spans="1:5" x14ac:dyDescent="0.25">
      <c r="D42" s="63">
        <v>25</v>
      </c>
      <c r="E42" s="59" t="s">
        <v>59</v>
      </c>
    </row>
    <row r="43" spans="1:5" x14ac:dyDescent="0.25">
      <c r="D43" s="65">
        <f>B41/D42</f>
        <v>0.94947368421052625</v>
      </c>
      <c r="E43" s="59" t="s">
        <v>60</v>
      </c>
    </row>
    <row r="45" spans="1:5" ht="24" customHeight="1" x14ac:dyDescent="0.25"/>
    <row r="46" spans="1:5" ht="15.75" x14ac:dyDescent="0.25">
      <c r="A46" s="120" t="s">
        <v>235</v>
      </c>
      <c r="B46" s="57"/>
      <c r="C46" s="57"/>
    </row>
    <row r="47" spans="1:5" ht="15.75" x14ac:dyDescent="0.25">
      <c r="A47" s="121"/>
      <c r="B47" s="57"/>
      <c r="C47" s="57"/>
    </row>
    <row r="48" spans="1:5" ht="15.75" x14ac:dyDescent="0.25">
      <c r="A48" s="122"/>
      <c r="B48" s="57"/>
      <c r="C48" s="57"/>
    </row>
    <row r="49" spans="1:10" ht="97.5" customHeight="1" x14ac:dyDescent="0.25">
      <c r="A49" s="456"/>
      <c r="B49" s="456"/>
      <c r="C49" s="456"/>
      <c r="D49" s="456"/>
      <c r="E49" s="456"/>
      <c r="F49" s="456"/>
      <c r="G49" s="456"/>
      <c r="H49" s="456"/>
      <c r="I49" s="456"/>
      <c r="J49" s="456"/>
    </row>
    <row r="50" spans="1:10" ht="15.75" x14ac:dyDescent="0.25">
      <c r="A50" s="121"/>
      <c r="B50" s="57"/>
      <c r="C50" s="57"/>
    </row>
    <row r="51" spans="1:10" ht="32.25" customHeight="1" x14ac:dyDescent="0.25">
      <c r="A51" s="457"/>
      <c r="B51" s="457"/>
      <c r="C51" s="457"/>
      <c r="D51" s="457"/>
      <c r="E51" s="457"/>
      <c r="F51" s="457"/>
      <c r="G51" s="457"/>
      <c r="H51" s="457"/>
      <c r="I51" s="457"/>
      <c r="J51" s="457"/>
    </row>
    <row r="52" spans="1:10" ht="15.75" x14ac:dyDescent="0.25">
      <c r="A52" s="121"/>
      <c r="B52" s="57"/>
      <c r="C52" s="57"/>
    </row>
    <row r="53" spans="1:10" ht="32.25" customHeight="1" x14ac:dyDescent="0.25">
      <c r="A53" s="457"/>
      <c r="B53" s="457"/>
      <c r="C53" s="457"/>
      <c r="D53" s="457"/>
      <c r="E53" s="457"/>
      <c r="F53" s="457"/>
      <c r="G53" s="457"/>
      <c r="H53" s="457"/>
      <c r="I53" s="457"/>
      <c r="J53" s="457"/>
    </row>
    <row r="54" spans="1:10" ht="15.75" x14ac:dyDescent="0.25">
      <c r="A54" s="121"/>
      <c r="B54" s="57"/>
      <c r="C54" s="57"/>
    </row>
    <row r="55" spans="1:10" ht="15.75" x14ac:dyDescent="0.25">
      <c r="A55" s="121"/>
      <c r="B55" s="57"/>
      <c r="C55" s="57"/>
    </row>
    <row r="56" spans="1:10" ht="15.75" x14ac:dyDescent="0.25">
      <c r="A56" s="124"/>
      <c r="B56" s="57"/>
      <c r="C56" s="57"/>
      <c r="H56" s="121"/>
      <c r="I56" s="136"/>
    </row>
    <row r="57" spans="1:10" ht="15.75" x14ac:dyDescent="0.25">
      <c r="A57" s="124"/>
      <c r="B57" s="57"/>
      <c r="C57" s="57"/>
      <c r="H57" s="121"/>
      <c r="I57" s="136"/>
    </row>
    <row r="58" spans="1:10" ht="15.75" x14ac:dyDescent="0.25">
      <c r="A58" s="124"/>
      <c r="B58" s="57"/>
      <c r="C58" s="57"/>
      <c r="H58" s="121"/>
      <c r="I58" s="136"/>
    </row>
    <row r="59" spans="1:10" ht="15.75" x14ac:dyDescent="0.25">
      <c r="A59" s="124"/>
      <c r="B59" s="57"/>
      <c r="C59" s="57"/>
      <c r="H59" s="121"/>
      <c r="I59" s="136"/>
    </row>
    <row r="84" spans="1:11" ht="21" x14ac:dyDescent="0.35">
      <c r="A84" s="69"/>
      <c r="B84" s="70"/>
      <c r="C84" s="70"/>
      <c r="D84" s="71"/>
      <c r="E84" s="71"/>
      <c r="F84" s="71"/>
      <c r="G84" s="71"/>
      <c r="H84" s="71"/>
      <c r="I84" s="71"/>
      <c r="J84" s="71"/>
      <c r="K84" s="71"/>
    </row>
    <row r="85" spans="1:11" x14ac:dyDescent="0.25">
      <c r="A85" s="70"/>
      <c r="B85" s="39"/>
      <c r="C85" s="70"/>
      <c r="D85" s="71"/>
      <c r="E85" s="71"/>
      <c r="F85" s="71"/>
      <c r="G85" s="71"/>
      <c r="H85" s="71"/>
      <c r="I85" s="71"/>
      <c r="J85" s="71"/>
      <c r="K85" s="71"/>
    </row>
    <row r="86" spans="1:11" x14ac:dyDescent="0.25">
      <c r="A86" s="70"/>
      <c r="B86" s="70"/>
      <c r="C86" s="70"/>
      <c r="D86" s="71"/>
      <c r="E86" s="71"/>
      <c r="F86" s="71"/>
      <c r="G86" s="71"/>
      <c r="H86" s="71"/>
      <c r="I86" s="71"/>
      <c r="J86" s="71"/>
      <c r="K86" s="71"/>
    </row>
    <row r="87" spans="1:11" x14ac:dyDescent="0.25">
      <c r="A87" s="70"/>
      <c r="B87" s="70"/>
      <c r="C87" s="70"/>
      <c r="D87" s="71"/>
      <c r="E87" s="71"/>
      <c r="F87" s="71"/>
      <c r="G87" s="71"/>
      <c r="H87" s="71"/>
      <c r="I87" s="71"/>
      <c r="J87" s="71"/>
      <c r="K87" s="71"/>
    </row>
    <row r="88" spans="1:11" x14ac:dyDescent="0.25">
      <c r="A88" s="70"/>
      <c r="B88" s="70"/>
      <c r="C88" s="70"/>
      <c r="D88" s="71"/>
      <c r="E88" s="71"/>
      <c r="F88" s="71"/>
      <c r="G88" s="71"/>
      <c r="H88" s="71"/>
      <c r="I88" s="71"/>
      <c r="J88" s="71"/>
      <c r="K88" s="71"/>
    </row>
    <row r="89" spans="1:11" x14ac:dyDescent="0.25">
      <c r="A89" s="70"/>
      <c r="B89" s="70"/>
      <c r="C89" s="70"/>
      <c r="D89" s="71"/>
      <c r="E89" s="71"/>
      <c r="F89" s="71"/>
      <c r="G89" s="71"/>
      <c r="H89" s="71"/>
      <c r="I89" s="71"/>
      <c r="J89" s="71"/>
      <c r="K89" s="71"/>
    </row>
    <row r="90" spans="1:11" x14ac:dyDescent="0.25">
      <c r="A90" s="70"/>
      <c r="B90" s="70"/>
      <c r="C90" s="70"/>
      <c r="D90" s="71"/>
      <c r="E90" s="71"/>
      <c r="F90" s="71"/>
      <c r="G90" s="71"/>
      <c r="H90" s="71"/>
      <c r="I90" s="71"/>
      <c r="J90" s="71"/>
      <c r="K90" s="71"/>
    </row>
    <row r="91" spans="1:11" x14ac:dyDescent="0.25">
      <c r="A91" s="70"/>
      <c r="B91" s="70"/>
      <c r="C91" s="70"/>
      <c r="D91" s="71"/>
      <c r="E91" s="71"/>
      <c r="F91" s="71"/>
      <c r="G91" s="71"/>
      <c r="H91" s="71"/>
      <c r="I91" s="71"/>
      <c r="J91" s="71"/>
      <c r="K91" s="71"/>
    </row>
    <row r="92" spans="1:11" x14ac:dyDescent="0.25">
      <c r="A92" s="70"/>
      <c r="B92" s="70"/>
      <c r="C92" s="70"/>
      <c r="D92" s="71"/>
      <c r="E92" s="71"/>
      <c r="F92" s="71"/>
      <c r="G92" s="71"/>
      <c r="H92" s="71"/>
      <c r="I92" s="71"/>
      <c r="J92" s="71"/>
      <c r="K92" s="71"/>
    </row>
    <row r="93" spans="1:11" x14ac:dyDescent="0.25">
      <c r="A93" s="70"/>
      <c r="B93" s="70"/>
      <c r="C93" s="70"/>
      <c r="D93" s="71"/>
      <c r="E93" s="71"/>
      <c r="F93" s="71"/>
      <c r="G93" s="71"/>
      <c r="H93" s="71"/>
      <c r="I93" s="71"/>
      <c r="J93" s="71"/>
      <c r="K93" s="71"/>
    </row>
    <row r="94" spans="1:11" x14ac:dyDescent="0.25">
      <c r="A94" s="70"/>
      <c r="B94" s="70"/>
      <c r="C94" s="70"/>
      <c r="D94" s="71"/>
      <c r="E94" s="71"/>
      <c r="F94" s="71"/>
      <c r="G94" s="71"/>
      <c r="H94" s="71"/>
      <c r="I94" s="71"/>
      <c r="J94" s="71"/>
      <c r="K94" s="71"/>
    </row>
    <row r="95" spans="1:11" x14ac:dyDescent="0.25">
      <c r="A95" s="70"/>
      <c r="B95" s="70"/>
      <c r="C95" s="70"/>
      <c r="D95" s="71"/>
      <c r="E95" s="71"/>
      <c r="F95" s="71"/>
      <c r="G95" s="71"/>
      <c r="H95" s="71"/>
      <c r="I95" s="71"/>
      <c r="J95" s="71"/>
      <c r="K95" s="71"/>
    </row>
    <row r="96" spans="1:11" x14ac:dyDescent="0.25">
      <c r="A96" s="70"/>
      <c r="B96" s="70"/>
      <c r="C96" s="70"/>
      <c r="D96" s="71"/>
      <c r="E96" s="71"/>
      <c r="F96" s="71"/>
      <c r="G96" s="71"/>
      <c r="H96" s="71"/>
      <c r="I96" s="71"/>
      <c r="J96" s="71"/>
      <c r="K96" s="71"/>
    </row>
    <row r="97" spans="1:11" x14ac:dyDescent="0.25">
      <c r="A97" s="70"/>
      <c r="B97" s="70"/>
      <c r="C97" s="70"/>
      <c r="D97" s="71"/>
      <c r="E97" s="71"/>
      <c r="F97" s="71"/>
      <c r="G97" s="71"/>
      <c r="H97" s="71"/>
      <c r="I97" s="71"/>
      <c r="J97" s="71"/>
      <c r="K97" s="71"/>
    </row>
    <row r="98" spans="1:11" x14ac:dyDescent="0.25">
      <c r="A98" s="70"/>
      <c r="B98" s="70"/>
      <c r="C98" s="70"/>
      <c r="D98" s="71"/>
      <c r="E98" s="71"/>
      <c r="F98" s="71"/>
      <c r="G98" s="71"/>
      <c r="H98" s="71"/>
      <c r="I98" s="71"/>
      <c r="J98" s="71"/>
      <c r="K98" s="71"/>
    </row>
    <row r="99" spans="1:11" x14ac:dyDescent="0.25">
      <c r="A99" s="70"/>
      <c r="B99" s="70"/>
      <c r="C99" s="70"/>
      <c r="D99" s="71"/>
      <c r="E99" s="71"/>
      <c r="F99" s="71"/>
      <c r="G99" s="71"/>
      <c r="H99" s="71"/>
      <c r="I99" s="71"/>
      <c r="J99" s="71"/>
      <c r="K99" s="71"/>
    </row>
    <row r="100" spans="1:11" x14ac:dyDescent="0.25">
      <c r="A100" s="70"/>
      <c r="B100" s="70"/>
      <c r="C100" s="70"/>
      <c r="D100" s="71"/>
      <c r="E100" s="71"/>
      <c r="F100" s="71"/>
      <c r="G100" s="71"/>
      <c r="H100" s="71"/>
      <c r="I100" s="71"/>
      <c r="J100" s="71"/>
      <c r="K100" s="71"/>
    </row>
    <row r="101" spans="1:11" x14ac:dyDescent="0.25">
      <c r="A101" s="70"/>
      <c r="B101" s="70"/>
      <c r="C101" s="70"/>
      <c r="D101" s="71"/>
      <c r="E101" s="71"/>
      <c r="F101" s="71"/>
      <c r="G101" s="71"/>
      <c r="H101" s="71"/>
      <c r="I101" s="71"/>
      <c r="J101" s="71"/>
      <c r="K101" s="71"/>
    </row>
    <row r="102" spans="1:11" x14ac:dyDescent="0.25">
      <c r="A102" s="70"/>
      <c r="B102" s="70"/>
      <c r="C102" s="70"/>
      <c r="D102" s="71"/>
      <c r="E102" s="71"/>
      <c r="F102" s="71"/>
      <c r="G102" s="71"/>
      <c r="H102" s="71"/>
      <c r="I102" s="71"/>
      <c r="J102" s="71"/>
      <c r="K102" s="71"/>
    </row>
    <row r="103" spans="1:11" x14ac:dyDescent="0.25">
      <c r="A103" s="70"/>
      <c r="B103" s="70"/>
      <c r="C103" s="70"/>
      <c r="D103" s="71"/>
      <c r="E103" s="71"/>
      <c r="F103" s="71"/>
      <c r="G103" s="71"/>
      <c r="H103" s="71"/>
      <c r="I103" s="71"/>
      <c r="J103" s="71"/>
      <c r="K103" s="71"/>
    </row>
  </sheetData>
  <mergeCells count="3">
    <mergeCell ref="A49:J49"/>
    <mergeCell ref="A51:J51"/>
    <mergeCell ref="A53:J53"/>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110"/>
  <sheetViews>
    <sheetView topLeftCell="A43" workbookViewId="0">
      <selection activeCell="E24" sqref="E24"/>
    </sheetView>
  </sheetViews>
  <sheetFormatPr defaultColWidth="9.140625" defaultRowHeight="15" x14ac:dyDescent="0.25"/>
  <cols>
    <col min="1" max="3" width="7.42578125" style="59" customWidth="1"/>
    <col min="4" max="4" width="7.42578125" style="57" customWidth="1"/>
    <col min="5" max="16384" width="9.140625" style="57"/>
  </cols>
  <sheetData>
    <row r="1" spans="1:10" ht="21" x14ac:dyDescent="0.35">
      <c r="A1" s="61" t="s">
        <v>33</v>
      </c>
    </row>
    <row r="2" spans="1:10" x14ac:dyDescent="0.25">
      <c r="B2" s="63">
        <v>4.0999999999999996</v>
      </c>
      <c r="C2" s="59" t="s">
        <v>34</v>
      </c>
    </row>
    <row r="3" spans="1:10" x14ac:dyDescent="0.25">
      <c r="B3" s="63" t="s">
        <v>90</v>
      </c>
      <c r="C3" s="59" t="s">
        <v>36</v>
      </c>
    </row>
    <row r="4" spans="1:10" x14ac:dyDescent="0.25">
      <c r="B4" s="36" t="s">
        <v>37</v>
      </c>
      <c r="D4" s="37" t="s">
        <v>91</v>
      </c>
      <c r="E4" s="64"/>
      <c r="F4" s="64"/>
      <c r="G4" s="64"/>
      <c r="H4" s="64"/>
      <c r="I4" s="64"/>
      <c r="J4" s="64"/>
    </row>
    <row r="5" spans="1:10" x14ac:dyDescent="0.25">
      <c r="B5" s="39"/>
    </row>
    <row r="6" spans="1:10" x14ac:dyDescent="0.25">
      <c r="F6" s="37" t="s">
        <v>39</v>
      </c>
      <c r="G6" s="37"/>
      <c r="H6" s="37" t="s">
        <v>75</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83">
        <f>425+320</f>
        <v>745</v>
      </c>
      <c r="E9" s="59" t="s">
        <v>42</v>
      </c>
      <c r="F9" s="59"/>
    </row>
    <row r="10" spans="1:10" x14ac:dyDescent="0.25">
      <c r="A10" s="63">
        <v>1</v>
      </c>
      <c r="B10" s="63">
        <v>2</v>
      </c>
      <c r="C10" s="83">
        <f>340+410</f>
        <v>750</v>
      </c>
      <c r="E10" s="59" t="s">
        <v>43</v>
      </c>
      <c r="F10" s="59"/>
    </row>
    <row r="11" spans="1:10" x14ac:dyDescent="0.25">
      <c r="A11" s="63">
        <v>1</v>
      </c>
      <c r="B11" s="63">
        <v>3</v>
      </c>
      <c r="C11" s="83">
        <f>330+410</f>
        <v>740</v>
      </c>
      <c r="E11" s="59" t="s">
        <v>44</v>
      </c>
      <c r="F11" s="59"/>
    </row>
    <row r="12" spans="1:10" x14ac:dyDescent="0.25">
      <c r="A12" s="63">
        <v>1</v>
      </c>
      <c r="B12" s="63">
        <v>4</v>
      </c>
      <c r="C12" s="83">
        <f>370+400</f>
        <v>770</v>
      </c>
      <c r="E12" s="59"/>
      <c r="F12" s="59"/>
    </row>
    <row r="13" spans="1:10" x14ac:dyDescent="0.25">
      <c r="A13" s="63">
        <v>1</v>
      </c>
      <c r="B13" s="63">
        <v>5</v>
      </c>
      <c r="C13" s="83">
        <f>295+420</f>
        <v>715</v>
      </c>
      <c r="E13" s="59" t="s">
        <v>45</v>
      </c>
      <c r="F13" s="59"/>
    </row>
    <row r="14" spans="1:10" x14ac:dyDescent="0.25">
      <c r="A14" s="63">
        <v>1</v>
      </c>
      <c r="B14" s="63">
        <v>6</v>
      </c>
      <c r="C14" s="83">
        <f>390+320</f>
        <v>710</v>
      </c>
      <c r="E14" s="59" t="s">
        <v>46</v>
      </c>
      <c r="F14" s="59"/>
    </row>
    <row r="15" spans="1:10" x14ac:dyDescent="0.25">
      <c r="A15" s="63">
        <v>1</v>
      </c>
      <c r="B15" s="63">
        <v>7</v>
      </c>
      <c r="C15" s="83">
        <f>375+357</f>
        <v>732</v>
      </c>
      <c r="E15" s="59" t="s">
        <v>47</v>
      </c>
      <c r="F15" s="59"/>
    </row>
    <row r="16" spans="1:10" x14ac:dyDescent="0.25">
      <c r="A16" s="63">
        <v>1</v>
      </c>
      <c r="B16" s="63">
        <v>8</v>
      </c>
      <c r="C16" s="83">
        <f>240+365</f>
        <v>605</v>
      </c>
      <c r="E16" s="59" t="s">
        <v>48</v>
      </c>
      <c r="F16" s="59"/>
    </row>
    <row r="17" spans="1:6" x14ac:dyDescent="0.25">
      <c r="A17" s="63">
        <v>1</v>
      </c>
      <c r="B17" s="63">
        <v>9</v>
      </c>
      <c r="C17" s="83">
        <f>200+60</f>
        <v>260</v>
      </c>
      <c r="E17" s="59" t="s">
        <v>49</v>
      </c>
      <c r="F17" s="59"/>
    </row>
    <row r="18" spans="1:6" x14ac:dyDescent="0.25">
      <c r="A18" s="63">
        <v>1</v>
      </c>
      <c r="B18" s="63">
        <v>10</v>
      </c>
      <c r="C18" s="83">
        <f>420+430</f>
        <v>850</v>
      </c>
      <c r="E18" s="59" t="s">
        <v>50</v>
      </c>
      <c r="F18" s="59"/>
    </row>
    <row r="19" spans="1:6" x14ac:dyDescent="0.25">
      <c r="A19" s="63">
        <v>1</v>
      </c>
      <c r="B19" s="63">
        <v>11</v>
      </c>
      <c r="C19" s="83">
        <f>375+385</f>
        <v>760</v>
      </c>
      <c r="E19" s="59" t="s">
        <v>51</v>
      </c>
      <c r="F19" s="59"/>
    </row>
    <row r="20" spans="1:6" x14ac:dyDescent="0.25">
      <c r="A20" s="63">
        <v>1</v>
      </c>
      <c r="B20" s="63">
        <v>12</v>
      </c>
      <c r="C20" s="83">
        <f>390+385</f>
        <v>775</v>
      </c>
      <c r="E20" s="59" t="s">
        <v>52</v>
      </c>
    </row>
    <row r="21" spans="1:6" x14ac:dyDescent="0.25">
      <c r="A21" s="63">
        <v>1</v>
      </c>
      <c r="B21" s="63">
        <v>13</v>
      </c>
      <c r="C21" s="66">
        <f>370+365</f>
        <v>735</v>
      </c>
      <c r="E21" s="59" t="s">
        <v>53</v>
      </c>
    </row>
    <row r="22" spans="1:6" x14ac:dyDescent="0.25">
      <c r="A22" s="63">
        <v>1</v>
      </c>
      <c r="B22" s="63">
        <v>14</v>
      </c>
      <c r="C22" s="66">
        <f>295+336</f>
        <v>631</v>
      </c>
    </row>
    <row r="23" spans="1:6" x14ac:dyDescent="0.25">
      <c r="A23" s="63">
        <v>1</v>
      </c>
      <c r="B23" s="63">
        <v>15</v>
      </c>
      <c r="C23" s="66">
        <f>330+185</f>
        <v>515</v>
      </c>
      <c r="E23" s="59" t="s">
        <v>54</v>
      </c>
    </row>
    <row r="24" spans="1:6" x14ac:dyDescent="0.25">
      <c r="A24" s="63">
        <v>1</v>
      </c>
      <c r="B24" s="63">
        <v>16</v>
      </c>
      <c r="C24" s="66">
        <f>390+430</f>
        <v>820</v>
      </c>
      <c r="E24" s="59" t="s">
        <v>422</v>
      </c>
    </row>
    <row r="25" spans="1:6" x14ac:dyDescent="0.25">
      <c r="A25" s="63">
        <v>1</v>
      </c>
      <c r="B25" s="63">
        <v>17</v>
      </c>
      <c r="C25" s="66">
        <v>425</v>
      </c>
    </row>
    <row r="26" spans="1:6" x14ac:dyDescent="0.25">
      <c r="A26" s="63">
        <v>1</v>
      </c>
      <c r="B26" s="63">
        <v>18</v>
      </c>
      <c r="C26" s="66">
        <v>340</v>
      </c>
    </row>
    <row r="27" spans="1:6" ht="15.75" x14ac:dyDescent="0.25">
      <c r="A27" s="63"/>
      <c r="B27" s="63"/>
      <c r="C27" s="67"/>
      <c r="E27" s="42"/>
    </row>
    <row r="28" spans="1:6" ht="15.75" x14ac:dyDescent="0.25">
      <c r="A28" s="63"/>
      <c r="B28" s="63"/>
      <c r="C28" s="67"/>
      <c r="E28" s="42"/>
    </row>
    <row r="29" spans="1:6" ht="15.75" x14ac:dyDescent="0.25">
      <c r="A29" s="63"/>
      <c r="B29" s="63"/>
      <c r="C29" s="67"/>
      <c r="E29" s="42"/>
    </row>
    <row r="30" spans="1:6" ht="15.75" x14ac:dyDescent="0.25">
      <c r="A30" s="63"/>
      <c r="B30" s="63"/>
      <c r="C30" s="67"/>
      <c r="E30" s="42"/>
    </row>
    <row r="31" spans="1:6" ht="15.75" x14ac:dyDescent="0.25">
      <c r="A31" s="63"/>
      <c r="B31" s="63"/>
      <c r="C31" s="67"/>
      <c r="E31" s="42"/>
    </row>
    <row r="32" spans="1:6" x14ac:dyDescent="0.25">
      <c r="A32" s="63"/>
      <c r="B32" s="63"/>
      <c r="C32" s="67"/>
    </row>
    <row r="33" spans="1:7" x14ac:dyDescent="0.25">
      <c r="A33" s="63"/>
      <c r="B33" s="63"/>
      <c r="C33" s="67"/>
    </row>
    <row r="34" spans="1:7" x14ac:dyDescent="0.25">
      <c r="A34" s="63"/>
      <c r="B34" s="63"/>
      <c r="C34" s="67"/>
      <c r="E34" s="188" t="s">
        <v>416</v>
      </c>
    </row>
    <row r="35" spans="1:7" x14ac:dyDescent="0.25">
      <c r="A35" s="63"/>
      <c r="B35" s="63"/>
      <c r="C35" s="67"/>
    </row>
    <row r="36" spans="1:7" x14ac:dyDescent="0.25">
      <c r="A36" s="63"/>
      <c r="B36" s="63"/>
      <c r="C36" s="67"/>
    </row>
    <row r="37" spans="1:7" x14ac:dyDescent="0.25">
      <c r="A37" s="63"/>
      <c r="B37" s="63"/>
      <c r="C37" s="68"/>
    </row>
    <row r="38" spans="1:7" x14ac:dyDescent="0.25">
      <c r="A38" s="63"/>
      <c r="B38" s="63"/>
      <c r="C38" s="63"/>
    </row>
    <row r="39" spans="1:7" x14ac:dyDescent="0.25">
      <c r="C39" s="62">
        <f>SUM(C9:C38)/1.9</f>
        <v>6251.5789473684217</v>
      </c>
      <c r="D39" s="59" t="s">
        <v>56</v>
      </c>
    </row>
    <row r="40" spans="1:7" x14ac:dyDescent="0.25">
      <c r="A40" s="62">
        <v>18</v>
      </c>
      <c r="B40" s="59" t="s">
        <v>57</v>
      </c>
    </row>
    <row r="41" spans="1:7" x14ac:dyDescent="0.25">
      <c r="B41" s="62">
        <f>C39/A40</f>
        <v>347.30994152046787</v>
      </c>
      <c r="C41" s="59" t="s">
        <v>58</v>
      </c>
    </row>
    <row r="42" spans="1:7" x14ac:dyDescent="0.25">
      <c r="D42" s="63">
        <v>400</v>
      </c>
      <c r="E42" s="59" t="s">
        <v>59</v>
      </c>
      <c r="G42" s="57" t="s">
        <v>86</v>
      </c>
    </row>
    <row r="43" spans="1:7" x14ac:dyDescent="0.25">
      <c r="D43" s="65">
        <f>B41/D42</f>
        <v>0.86827485380116964</v>
      </c>
      <c r="E43" s="59" t="s">
        <v>60</v>
      </c>
    </row>
    <row r="46" spans="1:7" ht="15.75" x14ac:dyDescent="0.25">
      <c r="A46" s="120" t="s">
        <v>312</v>
      </c>
      <c r="B46"/>
      <c r="C46"/>
      <c r="D46"/>
      <c r="E46"/>
      <c r="F46"/>
    </row>
    <row r="47" spans="1:7" ht="15.75" x14ac:dyDescent="0.25">
      <c r="A47" s="121" t="s">
        <v>313</v>
      </c>
      <c r="B47"/>
      <c r="C47"/>
      <c r="D47"/>
      <c r="E47"/>
      <c r="F47"/>
    </row>
    <row r="48" spans="1:7" ht="15.75" x14ac:dyDescent="0.25">
      <c r="A48" s="122"/>
      <c r="B48"/>
      <c r="C48"/>
      <c r="D48"/>
      <c r="E48"/>
      <c r="F48"/>
    </row>
    <row r="49" spans="1:10" ht="139.5" customHeight="1" x14ac:dyDescent="0.25">
      <c r="A49" s="456" t="s">
        <v>314</v>
      </c>
      <c r="B49" s="456"/>
      <c r="C49" s="456"/>
      <c r="D49" s="456"/>
      <c r="E49" s="456"/>
      <c r="F49" s="456"/>
      <c r="G49" s="456"/>
      <c r="H49" s="456"/>
      <c r="I49" s="456"/>
      <c r="J49" s="456"/>
    </row>
    <row r="50" spans="1:10" ht="15.75" x14ac:dyDescent="0.25">
      <c r="A50" s="121"/>
      <c r="B50"/>
      <c r="C50"/>
      <c r="D50"/>
      <c r="E50"/>
      <c r="F50"/>
    </row>
    <row r="51" spans="1:10" s="127" customFormat="1" ht="75" customHeight="1" x14ac:dyDescent="0.25">
      <c r="A51" s="457" t="s">
        <v>315</v>
      </c>
      <c r="B51" s="457"/>
      <c r="C51" s="457"/>
      <c r="D51" s="457"/>
      <c r="E51" s="457"/>
      <c r="F51" s="457"/>
      <c r="G51" s="457"/>
      <c r="H51" s="457"/>
      <c r="I51" s="457"/>
      <c r="J51" s="457"/>
    </row>
    <row r="52" spans="1:10" ht="15.75" x14ac:dyDescent="0.25">
      <c r="A52" s="121"/>
      <c r="B52"/>
      <c r="C52"/>
      <c r="D52"/>
      <c r="E52"/>
      <c r="F52"/>
    </row>
    <row r="53" spans="1:10" s="127" customFormat="1" ht="42" customHeight="1" x14ac:dyDescent="0.25">
      <c r="A53" s="457" t="s">
        <v>316</v>
      </c>
      <c r="B53" s="457"/>
      <c r="C53" s="457"/>
      <c r="D53" s="457"/>
      <c r="E53" s="457"/>
      <c r="F53" s="457"/>
      <c r="G53" s="457"/>
      <c r="H53" s="457"/>
      <c r="I53" s="457"/>
      <c r="J53" s="457"/>
    </row>
    <row r="54" spans="1:10" ht="15.75" x14ac:dyDescent="0.25">
      <c r="A54" s="123"/>
      <c r="B54"/>
      <c r="C54"/>
      <c r="D54"/>
      <c r="E54"/>
      <c r="F54"/>
    </row>
    <row r="55" spans="1:10" ht="15.75" x14ac:dyDescent="0.25">
      <c r="A55" s="123" t="s">
        <v>148</v>
      </c>
      <c r="B55"/>
      <c r="C55"/>
      <c r="D55"/>
      <c r="E55"/>
      <c r="F55"/>
    </row>
    <row r="56" spans="1:10" x14ac:dyDescent="0.25">
      <c r="A56" s="162"/>
      <c r="B56"/>
      <c r="C56"/>
      <c r="D56"/>
      <c r="E56"/>
      <c r="F56"/>
    </row>
    <row r="57" spans="1:10" x14ac:dyDescent="0.25">
      <c r="A57" s="162" t="s">
        <v>317</v>
      </c>
      <c r="B57"/>
      <c r="C57"/>
      <c r="D57"/>
      <c r="I57" s="140" t="s">
        <v>318</v>
      </c>
    </row>
    <row r="58" spans="1:10" ht="4.5" customHeight="1" x14ac:dyDescent="0.25">
      <c r="A58" s="164"/>
      <c r="B58"/>
      <c r="C58"/>
      <c r="D58"/>
      <c r="E58"/>
      <c r="F58"/>
    </row>
    <row r="59" spans="1:10" x14ac:dyDescent="0.25">
      <c r="A59" s="164" t="s">
        <v>319</v>
      </c>
      <c r="B59"/>
      <c r="C59" s="163"/>
      <c r="D59"/>
      <c r="E59"/>
      <c r="F59"/>
      <c r="J59" s="57" t="s">
        <v>320</v>
      </c>
    </row>
    <row r="60" spans="1:10" ht="4.5" customHeight="1" x14ac:dyDescent="0.25">
      <c r="A60" s="164"/>
      <c r="B60" s="57"/>
      <c r="C60" s="57"/>
    </row>
    <row r="61" spans="1:10" x14ac:dyDescent="0.25">
      <c r="A61" s="164" t="s">
        <v>321</v>
      </c>
      <c r="B61"/>
      <c r="C61" s="163"/>
      <c r="D61"/>
      <c r="E61"/>
      <c r="F61"/>
      <c r="J61" s="57" t="s">
        <v>320</v>
      </c>
    </row>
    <row r="62" spans="1:10" ht="4.5" customHeight="1" x14ac:dyDescent="0.25">
      <c r="A62" s="164"/>
      <c r="B62" s="57"/>
      <c r="C62" s="57"/>
    </row>
    <row r="63" spans="1:10" x14ac:dyDescent="0.25">
      <c r="A63" s="57"/>
      <c r="B63" s="167" t="s">
        <v>238</v>
      </c>
      <c r="C63" s="169" t="s">
        <v>354</v>
      </c>
      <c r="D63" s="168"/>
      <c r="E63" s="168"/>
      <c r="F63" s="168"/>
      <c r="G63" s="168"/>
      <c r="J63" s="57" t="s">
        <v>322</v>
      </c>
    </row>
    <row r="64" spans="1:10" ht="4.5" customHeight="1" x14ac:dyDescent="0.25">
      <c r="A64" s="164"/>
      <c r="B64" s="57"/>
      <c r="C64" s="57"/>
    </row>
    <row r="65" spans="1:10" x14ac:dyDescent="0.25">
      <c r="A65" s="164" t="s">
        <v>323</v>
      </c>
      <c r="B65"/>
      <c r="C65"/>
      <c r="E65"/>
      <c r="F65"/>
      <c r="J65" s="140" t="s">
        <v>322</v>
      </c>
    </row>
    <row r="66" spans="1:10" x14ac:dyDescent="0.25">
      <c r="A66"/>
      <c r="B66"/>
      <c r="C66"/>
      <c r="D66"/>
      <c r="E66"/>
      <c r="F66"/>
    </row>
    <row r="67" spans="1:10" x14ac:dyDescent="0.25">
      <c r="A67" s="162" t="s">
        <v>324</v>
      </c>
      <c r="B67"/>
      <c r="C67"/>
      <c r="D67"/>
      <c r="E67" s="161"/>
      <c r="I67" s="57" t="s">
        <v>325</v>
      </c>
    </row>
    <row r="68" spans="1:10" ht="4.5" customHeight="1" x14ac:dyDescent="0.25">
      <c r="A68" s="164"/>
      <c r="B68" s="57"/>
      <c r="C68" s="57"/>
    </row>
    <row r="69" spans="1:10" x14ac:dyDescent="0.25">
      <c r="A69" s="164" t="s">
        <v>326</v>
      </c>
      <c r="B69"/>
      <c r="C69" s="163"/>
      <c r="D69"/>
      <c r="E69"/>
      <c r="F69"/>
      <c r="J69" s="57" t="s">
        <v>320</v>
      </c>
    </row>
    <row r="70" spans="1:10" ht="4.5" customHeight="1" x14ac:dyDescent="0.25">
      <c r="A70" s="164"/>
      <c r="B70" s="57"/>
      <c r="C70" s="57"/>
    </row>
    <row r="71" spans="1:10" x14ac:dyDescent="0.25">
      <c r="A71" s="164" t="s">
        <v>327</v>
      </c>
      <c r="B71" s="163"/>
      <c r="C71"/>
      <c r="D71"/>
      <c r="E71"/>
      <c r="F71"/>
      <c r="J71" s="57" t="s">
        <v>320</v>
      </c>
    </row>
    <row r="72" spans="1:10" ht="4.5" customHeight="1" x14ac:dyDescent="0.25">
      <c r="A72" s="164"/>
      <c r="B72" s="57"/>
      <c r="C72" s="57"/>
    </row>
    <row r="73" spans="1:10" x14ac:dyDescent="0.25">
      <c r="A73" s="164" t="s">
        <v>328</v>
      </c>
      <c r="B73"/>
      <c r="C73" s="163"/>
      <c r="D73"/>
      <c r="E73"/>
      <c r="F73"/>
      <c r="J73" s="57" t="s">
        <v>320</v>
      </c>
    </row>
    <row r="74" spans="1:10" ht="4.5" customHeight="1" x14ac:dyDescent="0.25">
      <c r="A74" s="164"/>
      <c r="B74" s="57"/>
      <c r="C74" s="57"/>
    </row>
    <row r="75" spans="1:10" x14ac:dyDescent="0.25">
      <c r="A75" s="164" t="s">
        <v>329</v>
      </c>
      <c r="B75"/>
      <c r="C75"/>
      <c r="D75"/>
      <c r="E75"/>
      <c r="F75" s="163"/>
      <c r="J75" s="57" t="s">
        <v>320</v>
      </c>
    </row>
    <row r="76" spans="1:10" x14ac:dyDescent="0.25">
      <c r="A76" s="162"/>
      <c r="B76"/>
      <c r="C76"/>
      <c r="D76"/>
      <c r="E76"/>
      <c r="F76"/>
    </row>
    <row r="77" spans="1:10" x14ac:dyDescent="0.25">
      <c r="A77" s="162" t="s">
        <v>330</v>
      </c>
      <c r="B77"/>
      <c r="C77"/>
      <c r="D77" s="161"/>
      <c r="E77"/>
      <c r="F77"/>
      <c r="I77" s="57" t="s">
        <v>322</v>
      </c>
    </row>
    <row r="78" spans="1:10" ht="4.5" customHeight="1" x14ac:dyDescent="0.25">
      <c r="A78" s="164"/>
      <c r="B78" s="57"/>
      <c r="C78" s="57"/>
    </row>
    <row r="79" spans="1:10" x14ac:dyDescent="0.25">
      <c r="A79" s="164" t="s">
        <v>331</v>
      </c>
      <c r="B79"/>
      <c r="C79"/>
      <c r="D79"/>
      <c r="E79"/>
      <c r="F79"/>
    </row>
    <row r="80" spans="1:10" ht="4.5" customHeight="1" x14ac:dyDescent="0.25">
      <c r="A80" s="164"/>
      <c r="B80" s="57"/>
      <c r="C80" s="57"/>
    </row>
    <row r="81" spans="1:10" x14ac:dyDescent="0.25">
      <c r="A81" s="164" t="s">
        <v>332</v>
      </c>
      <c r="B81"/>
      <c r="C81"/>
      <c r="D81"/>
      <c r="E81"/>
      <c r="F81"/>
    </row>
    <row r="82" spans="1:10" ht="4.5" customHeight="1" x14ac:dyDescent="0.25">
      <c r="A82" s="164"/>
      <c r="B82" s="57"/>
      <c r="C82" s="57"/>
    </row>
    <row r="83" spans="1:10" x14ac:dyDescent="0.25">
      <c r="A83" s="164" t="s">
        <v>333</v>
      </c>
      <c r="B83"/>
      <c r="C83"/>
      <c r="D83"/>
      <c r="E83"/>
      <c r="F83"/>
    </row>
    <row r="84" spans="1:10" x14ac:dyDescent="0.25">
      <c r="A84"/>
      <c r="B84"/>
      <c r="C84"/>
      <c r="D84"/>
      <c r="E84"/>
      <c r="F84"/>
    </row>
    <row r="85" spans="1:10" ht="15.75" x14ac:dyDescent="0.25">
      <c r="A85" s="165"/>
      <c r="B85"/>
      <c r="C85"/>
      <c r="D85"/>
      <c r="E85"/>
      <c r="F85"/>
    </row>
    <row r="86" spans="1:10" x14ac:dyDescent="0.25">
      <c r="A86" s="162"/>
      <c r="B86"/>
      <c r="C86"/>
      <c r="D86"/>
      <c r="E86"/>
      <c r="F86"/>
    </row>
    <row r="87" spans="1:10" x14ac:dyDescent="0.25">
      <c r="A87" s="162" t="s">
        <v>334</v>
      </c>
      <c r="B87" s="57"/>
      <c r="C87"/>
      <c r="D87"/>
      <c r="E87"/>
      <c r="F87"/>
      <c r="I87" s="140" t="s">
        <v>325</v>
      </c>
    </row>
    <row r="88" spans="1:10" ht="4.5" customHeight="1" x14ac:dyDescent="0.25">
      <c r="A88" s="164"/>
      <c r="B88" s="57"/>
      <c r="C88" s="57"/>
    </row>
    <row r="89" spans="1:10" x14ac:dyDescent="0.25">
      <c r="A89" s="164" t="s">
        <v>335</v>
      </c>
      <c r="B89" s="163"/>
      <c r="C89"/>
      <c r="D89"/>
      <c r="E89"/>
      <c r="F89"/>
      <c r="J89" s="140" t="s">
        <v>336</v>
      </c>
    </row>
    <row r="90" spans="1:10" ht="4.5" customHeight="1" x14ac:dyDescent="0.25">
      <c r="A90" s="164"/>
      <c r="B90" s="57"/>
      <c r="C90" s="57"/>
    </row>
    <row r="91" spans="1:10" x14ac:dyDescent="0.25">
      <c r="A91" s="164" t="s">
        <v>337</v>
      </c>
      <c r="B91"/>
      <c r="C91" s="163"/>
      <c r="D91"/>
      <c r="E91"/>
      <c r="F91"/>
      <c r="J91" s="57" t="s">
        <v>336</v>
      </c>
    </row>
    <row r="92" spans="1:10" ht="4.5" customHeight="1" x14ac:dyDescent="0.25">
      <c r="A92" s="164"/>
      <c r="B92" s="57"/>
      <c r="C92" s="57"/>
    </row>
    <row r="93" spans="1:10" ht="15.75" x14ac:dyDescent="0.25">
      <c r="A93" s="121"/>
      <c r="B93" s="57"/>
      <c r="C93" s="57"/>
      <c r="J93" s="57" t="s">
        <v>336</v>
      </c>
    </row>
    <row r="94" spans="1:10" ht="4.5" customHeight="1" x14ac:dyDescent="0.25">
      <c r="A94" s="164"/>
      <c r="B94" s="57"/>
      <c r="C94" s="57"/>
    </row>
    <row r="95" spans="1:10" x14ac:dyDescent="0.25">
      <c r="A95" s="164" t="s">
        <v>338</v>
      </c>
      <c r="B95" s="163"/>
      <c r="C95"/>
      <c r="D95"/>
      <c r="E95"/>
      <c r="F95"/>
      <c r="J95" s="57" t="s">
        <v>339</v>
      </c>
    </row>
    <row r="96" spans="1:10" ht="4.5" customHeight="1" x14ac:dyDescent="0.25">
      <c r="A96" s="164"/>
      <c r="B96" s="57"/>
      <c r="C96" s="57"/>
    </row>
    <row r="97" spans="1:10" x14ac:dyDescent="0.25">
      <c r="A97" s="166"/>
      <c r="B97"/>
      <c r="C97"/>
      <c r="D97"/>
      <c r="E97"/>
      <c r="F97"/>
    </row>
    <row r="98" spans="1:10" ht="15.75" x14ac:dyDescent="0.25">
      <c r="A98" s="121" t="s">
        <v>340</v>
      </c>
      <c r="B98"/>
      <c r="C98"/>
      <c r="D98"/>
      <c r="E98"/>
      <c r="F98"/>
    </row>
    <row r="99" spans="1:10" x14ac:dyDescent="0.25">
      <c r="A99"/>
      <c r="B99"/>
      <c r="C99"/>
      <c r="D99"/>
      <c r="E99"/>
      <c r="F99"/>
    </row>
    <row r="100" spans="1:10" x14ac:dyDescent="0.25">
      <c r="A100" s="162" t="s">
        <v>341</v>
      </c>
      <c r="B100"/>
      <c r="C100"/>
      <c r="D100"/>
      <c r="E100"/>
      <c r="F100"/>
    </row>
    <row r="101" spans="1:10" ht="4.5" customHeight="1" x14ac:dyDescent="0.25">
      <c r="A101" s="164"/>
      <c r="B101" s="57"/>
      <c r="C101" s="57"/>
    </row>
    <row r="102" spans="1:10" ht="17.25" x14ac:dyDescent="0.25">
      <c r="A102" s="164" t="s">
        <v>342</v>
      </c>
      <c r="B102"/>
      <c r="C102" s="163"/>
      <c r="D102"/>
      <c r="E102"/>
      <c r="F102"/>
      <c r="J102" s="57" t="s">
        <v>343</v>
      </c>
    </row>
    <row r="103" spans="1:10" ht="17.25" x14ac:dyDescent="0.25">
      <c r="A103" s="164" t="s">
        <v>344</v>
      </c>
      <c r="B103"/>
      <c r="C103" s="163"/>
      <c r="D103"/>
      <c r="E103"/>
      <c r="F103"/>
      <c r="J103" s="57" t="s">
        <v>345</v>
      </c>
    </row>
    <row r="104" spans="1:10" ht="17.25" x14ac:dyDescent="0.25">
      <c r="A104" s="164" t="s">
        <v>346</v>
      </c>
      <c r="B104"/>
      <c r="C104" s="163"/>
      <c r="D104"/>
      <c r="E104"/>
      <c r="F104"/>
      <c r="J104" s="57" t="s">
        <v>343</v>
      </c>
    </row>
    <row r="105" spans="1:10" ht="17.25" x14ac:dyDescent="0.25">
      <c r="A105" s="164" t="s">
        <v>347</v>
      </c>
      <c r="B105"/>
      <c r="C105" s="163"/>
      <c r="D105"/>
      <c r="E105"/>
      <c r="F105"/>
      <c r="J105" s="57" t="s">
        <v>345</v>
      </c>
    </row>
    <row r="106" spans="1:10" ht="17.25" x14ac:dyDescent="0.25">
      <c r="A106" s="164" t="s">
        <v>348</v>
      </c>
      <c r="B106"/>
      <c r="C106"/>
      <c r="D106"/>
      <c r="E106"/>
      <c r="F106" s="163"/>
      <c r="J106" s="57" t="s">
        <v>349</v>
      </c>
    </row>
    <row r="107" spans="1:10" ht="17.25" x14ac:dyDescent="0.25">
      <c r="A107" s="164" t="s">
        <v>350</v>
      </c>
      <c r="B107"/>
      <c r="C107"/>
      <c r="D107"/>
      <c r="E107"/>
      <c r="F107" s="163"/>
      <c r="J107" s="57" t="s">
        <v>351</v>
      </c>
    </row>
    <row r="108" spans="1:10" ht="17.25" x14ac:dyDescent="0.25">
      <c r="A108" s="164" t="s">
        <v>352</v>
      </c>
      <c r="B108"/>
      <c r="C108"/>
      <c r="D108"/>
      <c r="E108"/>
      <c r="F108" s="163"/>
      <c r="J108" s="57" t="s">
        <v>353</v>
      </c>
    </row>
    <row r="109" spans="1:10" ht="15.75" x14ac:dyDescent="0.25">
      <c r="A109" s="122"/>
      <c r="B109"/>
      <c r="C109"/>
      <c r="D109"/>
      <c r="E109"/>
      <c r="F109"/>
    </row>
    <row r="110" spans="1:10" ht="15.75" x14ac:dyDescent="0.25">
      <c r="A110" s="122"/>
      <c r="B110"/>
      <c r="C110"/>
      <c r="D110"/>
      <c r="E110"/>
      <c r="F110"/>
    </row>
  </sheetData>
  <mergeCells count="3">
    <mergeCell ref="A49:J49"/>
    <mergeCell ref="A51:J51"/>
    <mergeCell ref="A53:J53"/>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8"/>
  <sheetViews>
    <sheetView topLeftCell="A46" zoomScaleNormal="100" workbookViewId="0">
      <selection activeCell="Q54" sqref="Q54"/>
    </sheetView>
  </sheetViews>
  <sheetFormatPr defaultColWidth="9.140625" defaultRowHeight="18.75" x14ac:dyDescent="0.3"/>
  <cols>
    <col min="1" max="2" width="8" style="57" customWidth="1"/>
    <col min="3" max="3" width="10.28515625" style="57" customWidth="1"/>
    <col min="4" max="4" width="8"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4.2</v>
      </c>
      <c r="C2" s="59" t="s">
        <v>34</v>
      </c>
      <c r="D2" s="398" t="s">
        <v>577</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90</v>
      </c>
      <c r="C3" s="59" t="s">
        <v>36</v>
      </c>
      <c r="D3" s="398"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91</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50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c r="C10" s="56">
        <v>10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c r="C11" s="56">
        <v>90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10</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92</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100</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92</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50</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56">
        <v>92</v>
      </c>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56">
        <v>92</v>
      </c>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56">
        <v>90</v>
      </c>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56">
        <v>100</v>
      </c>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56"/>
      <c r="B21" s="56"/>
      <c r="C21" s="56"/>
      <c r="E21" s="59" t="s">
        <v>405</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56"/>
      <c r="B22" s="56"/>
      <c r="C22" s="56"/>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56"/>
      <c r="B23" s="56"/>
      <c r="C23" s="56"/>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30"/>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45"/>
      <c r="B25" s="45"/>
      <c r="C25" s="34"/>
      <c r="E25" s="59"/>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45"/>
      <c r="B26" s="45"/>
      <c r="C26" s="34"/>
      <c r="E26" s="59"/>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45"/>
      <c r="B27" s="45"/>
      <c r="C27" s="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45"/>
      <c r="B28" s="45"/>
      <c r="C28" s="34"/>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45"/>
      <c r="B29" s="45"/>
      <c r="C29" s="34"/>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868</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12</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72.333333333333329</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100</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0.72333333333333327</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4" spans="1:29" x14ac:dyDescent="0.3">
      <c r="A44" s="120" t="s">
        <v>312</v>
      </c>
    </row>
    <row r="45" spans="1:29" x14ac:dyDescent="0.3">
      <c r="A45" s="486"/>
      <c r="B45" s="486"/>
      <c r="C45" s="486"/>
      <c r="D45" s="486"/>
      <c r="E45" s="486"/>
      <c r="F45" s="486"/>
      <c r="G45" s="486"/>
      <c r="H45" s="486"/>
      <c r="I45" s="486"/>
      <c r="J45" s="486"/>
    </row>
    <row r="46" spans="1:29" x14ac:dyDescent="0.3">
      <c r="A46" s="122"/>
    </row>
    <row r="47" spans="1:29" ht="69" customHeight="1" x14ac:dyDescent="0.3">
      <c r="A47" s="456"/>
      <c r="B47" s="456"/>
      <c r="C47" s="456"/>
      <c r="D47" s="456"/>
      <c r="E47" s="456"/>
      <c r="F47" s="456"/>
      <c r="G47" s="456"/>
      <c r="H47" s="456"/>
      <c r="I47" s="456"/>
      <c r="J47" s="456"/>
    </row>
    <row r="48" spans="1:29" x14ac:dyDescent="0.3">
      <c r="A48" s="122"/>
    </row>
    <row r="49" spans="1:29" s="127" customFormat="1" ht="37.5" customHeight="1" x14ac:dyDescent="0.3">
      <c r="A49" s="457"/>
      <c r="B49" s="457"/>
      <c r="C49" s="457"/>
      <c r="D49" s="457"/>
      <c r="E49" s="457"/>
      <c r="F49" s="457"/>
      <c r="G49" s="457"/>
      <c r="H49" s="457"/>
      <c r="I49" s="457"/>
      <c r="J49" s="457"/>
      <c r="K49" s="153"/>
      <c r="L49" s="153"/>
      <c r="M49" s="153"/>
      <c r="N49" s="153"/>
      <c r="O49" s="153"/>
      <c r="P49" s="153"/>
      <c r="Q49" s="153"/>
      <c r="R49" s="153"/>
      <c r="S49" s="153"/>
      <c r="T49" s="153"/>
      <c r="U49" s="153"/>
      <c r="V49" s="153"/>
      <c r="W49" s="153"/>
      <c r="X49" s="153"/>
      <c r="Y49" s="153"/>
      <c r="Z49" s="153"/>
      <c r="AB49" s="154"/>
      <c r="AC49" s="155"/>
    </row>
    <row r="50" spans="1:29" s="127" customFormat="1" ht="18"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s="127" customFormat="1" ht="18" customHeight="1" x14ac:dyDescent="0.3">
      <c r="A51" s="457"/>
      <c r="B51" s="457"/>
      <c r="C51" s="457"/>
      <c r="D51" s="457"/>
      <c r="E51" s="457"/>
      <c r="F51" s="457"/>
      <c r="G51" s="457"/>
      <c r="H51" s="457"/>
      <c r="I51" s="457"/>
      <c r="J51" s="457"/>
      <c r="K51" s="153"/>
      <c r="L51" s="153"/>
      <c r="M51" s="153"/>
      <c r="N51" s="153"/>
      <c r="O51" s="153"/>
      <c r="P51" s="153"/>
      <c r="Q51" s="153"/>
      <c r="R51" s="153"/>
      <c r="S51" s="153"/>
      <c r="T51" s="153"/>
      <c r="U51" s="153"/>
      <c r="V51" s="153"/>
      <c r="W51" s="153"/>
      <c r="X51" s="153"/>
      <c r="Y51" s="153"/>
      <c r="Z51" s="153"/>
      <c r="AB51" s="154"/>
      <c r="AC51" s="155"/>
    </row>
    <row r="52" spans="1:29" x14ac:dyDescent="0.3">
      <c r="C52" s="486"/>
      <c r="D52" s="486"/>
      <c r="E52" s="486"/>
    </row>
    <row r="53" spans="1:29" x14ac:dyDescent="0.3">
      <c r="C53" s="486"/>
      <c r="D53" s="486"/>
      <c r="E53" s="486"/>
    </row>
    <row r="54" spans="1:29" x14ac:dyDescent="0.3">
      <c r="C54" s="486"/>
      <c r="D54" s="486"/>
      <c r="E54" s="486"/>
    </row>
    <row r="55" spans="1:29" x14ac:dyDescent="0.3">
      <c r="C55" s="486"/>
      <c r="D55" s="486"/>
      <c r="E55" s="486"/>
    </row>
    <row r="56" spans="1:29" x14ac:dyDescent="0.3">
      <c r="C56" s="486"/>
      <c r="D56" s="486"/>
      <c r="E56" s="486"/>
    </row>
    <row r="57" spans="1:29" x14ac:dyDescent="0.3">
      <c r="A57" s="457"/>
      <c r="B57" s="457"/>
      <c r="C57" s="457"/>
      <c r="D57" s="457"/>
      <c r="E57" s="457"/>
      <c r="F57" s="457"/>
      <c r="G57" s="457"/>
      <c r="H57" s="457"/>
      <c r="I57" s="457"/>
      <c r="J57" s="457"/>
    </row>
    <row r="58" spans="1:29" x14ac:dyDescent="0.3">
      <c r="A58" s="457"/>
      <c r="B58" s="457"/>
      <c r="C58" s="457"/>
      <c r="D58" s="457"/>
      <c r="E58" s="457"/>
      <c r="F58" s="457"/>
      <c r="G58" s="457"/>
      <c r="H58" s="457"/>
      <c r="I58" s="457"/>
      <c r="J58" s="457"/>
    </row>
    <row r="59" spans="1:29" x14ac:dyDescent="0.3">
      <c r="A59" s="122"/>
    </row>
    <row r="60" spans="1:29" ht="20.25" customHeight="1" x14ac:dyDescent="0.3">
      <c r="A60" s="460"/>
      <c r="B60" s="460"/>
      <c r="C60" s="460"/>
      <c r="D60" s="460"/>
      <c r="E60" s="460"/>
      <c r="F60" s="460"/>
      <c r="G60" s="460"/>
      <c r="H60" s="460"/>
      <c r="I60" s="460"/>
      <c r="J60" s="460"/>
    </row>
    <row r="61" spans="1:29" x14ac:dyDescent="0.3">
      <c r="A61" s="198"/>
      <c r="B61" s="71"/>
      <c r="C61" s="71"/>
      <c r="D61" s="71"/>
      <c r="E61" s="71"/>
      <c r="F61" s="71"/>
      <c r="G61" s="199"/>
      <c r="H61" s="199"/>
      <c r="I61" s="199"/>
      <c r="J61" s="200"/>
    </row>
    <row r="62" spans="1:29" x14ac:dyDescent="0.3">
      <c r="A62" s="469"/>
      <c r="B62" s="469"/>
      <c r="C62" s="469"/>
      <c r="D62" s="397"/>
      <c r="E62" s="397"/>
      <c r="F62" s="71"/>
      <c r="G62" s="199"/>
      <c r="H62" s="199"/>
      <c r="I62" s="199"/>
      <c r="J62" s="200"/>
    </row>
    <row r="63" spans="1:29" x14ac:dyDescent="0.3">
      <c r="A63" s="469"/>
      <c r="B63" s="469"/>
      <c r="C63" s="469"/>
      <c r="D63" s="469"/>
      <c r="E63" s="397"/>
      <c r="F63" s="71"/>
      <c r="G63" s="199"/>
      <c r="H63" s="199"/>
      <c r="I63" s="199"/>
      <c r="J63" s="200"/>
    </row>
    <row r="64" spans="1:29" x14ac:dyDescent="0.3">
      <c r="A64" s="397"/>
      <c r="B64" s="397"/>
      <c r="C64" s="397"/>
      <c r="D64" s="397"/>
      <c r="E64" s="397"/>
      <c r="F64" s="71"/>
      <c r="G64" s="199"/>
      <c r="H64" s="199"/>
      <c r="I64" s="199"/>
      <c r="J64" s="200"/>
    </row>
    <row r="65" spans="1:10" x14ac:dyDescent="0.3">
      <c r="A65" s="469"/>
      <c r="B65" s="469"/>
      <c r="C65" s="469"/>
      <c r="D65" s="469"/>
      <c r="E65" s="208"/>
      <c r="F65" s="71"/>
      <c r="G65" s="199"/>
      <c r="H65" s="199"/>
      <c r="I65" s="199"/>
      <c r="J65" s="200"/>
    </row>
    <row r="66" spans="1:10" x14ac:dyDescent="0.3">
      <c r="A66" s="469"/>
      <c r="B66" s="469"/>
      <c r="C66" s="469"/>
      <c r="D66" s="469"/>
      <c r="E66" s="208"/>
      <c r="F66" s="71"/>
      <c r="G66" s="199"/>
      <c r="H66" s="199"/>
      <c r="I66" s="199"/>
      <c r="J66" s="200"/>
    </row>
    <row r="67" spans="1:10" x14ac:dyDescent="0.3">
      <c r="A67" s="469"/>
      <c r="B67" s="469"/>
      <c r="C67" s="469"/>
      <c r="D67" s="469"/>
      <c r="E67" s="208"/>
      <c r="F67" s="71"/>
      <c r="G67" s="199"/>
      <c r="H67" s="199"/>
      <c r="I67" s="199"/>
      <c r="J67" s="200"/>
    </row>
    <row r="68" spans="1:10" x14ac:dyDescent="0.3">
      <c r="A68" s="469"/>
      <c r="B68" s="469"/>
      <c r="C68" s="469"/>
      <c r="D68" s="469"/>
      <c r="E68" s="208"/>
      <c r="F68" s="71"/>
      <c r="G68" s="199"/>
      <c r="H68" s="199"/>
      <c r="I68" s="199"/>
      <c r="J68" s="200"/>
    </row>
    <row r="69" spans="1:10" x14ac:dyDescent="0.3">
      <c r="A69" s="469"/>
      <c r="B69" s="469"/>
      <c r="C69" s="469"/>
      <c r="D69" s="469"/>
      <c r="E69" s="208"/>
      <c r="F69" s="71"/>
      <c r="G69" s="199"/>
      <c r="H69" s="199"/>
      <c r="I69" s="199"/>
      <c r="J69" s="200"/>
    </row>
    <row r="70" spans="1:10" x14ac:dyDescent="0.3">
      <c r="A70" s="469"/>
      <c r="B70" s="469"/>
      <c r="C70" s="469"/>
      <c r="D70" s="469"/>
      <c r="E70" s="208"/>
      <c r="F70" s="71"/>
      <c r="G70" s="199"/>
      <c r="H70" s="199"/>
      <c r="I70" s="199"/>
      <c r="J70" s="200"/>
    </row>
    <row r="71" spans="1:10" x14ac:dyDescent="0.3">
      <c r="A71" s="469"/>
      <c r="B71" s="469"/>
      <c r="C71" s="469"/>
      <c r="D71" s="469"/>
      <c r="E71" s="208"/>
      <c r="F71" s="71"/>
      <c r="G71" s="199"/>
      <c r="H71" s="199"/>
      <c r="I71" s="199"/>
      <c r="J71" s="200"/>
    </row>
    <row r="72" spans="1:10" x14ac:dyDescent="0.3">
      <c r="A72" s="469"/>
      <c r="B72" s="469"/>
      <c r="C72" s="469"/>
      <c r="D72" s="469"/>
      <c r="E72" s="208"/>
      <c r="F72" s="71"/>
      <c r="G72" s="199"/>
      <c r="H72" s="199"/>
      <c r="I72" s="199"/>
      <c r="J72" s="200"/>
    </row>
    <row r="73" spans="1:10" x14ac:dyDescent="0.3">
      <c r="A73" s="469"/>
      <c r="B73" s="469"/>
      <c r="C73" s="469"/>
      <c r="D73" s="469"/>
      <c r="E73" s="208"/>
      <c r="F73" s="71"/>
      <c r="G73" s="199"/>
      <c r="H73" s="199"/>
      <c r="I73" s="199"/>
      <c r="J73" s="200"/>
    </row>
    <row r="74" spans="1:10" x14ac:dyDescent="0.3">
      <c r="A74" s="469"/>
      <c r="B74" s="469"/>
      <c r="C74" s="469"/>
      <c r="D74" s="469"/>
      <c r="E74" s="208"/>
      <c r="F74" s="71"/>
      <c r="G74" s="199"/>
      <c r="H74" s="199"/>
      <c r="I74" s="199"/>
      <c r="J74" s="200"/>
    </row>
    <row r="75" spans="1:10" x14ac:dyDescent="0.3">
      <c r="A75" s="469"/>
      <c r="B75" s="469"/>
      <c r="C75" s="469"/>
      <c r="D75" s="469"/>
      <c r="E75" s="208"/>
      <c r="F75" s="71"/>
      <c r="G75" s="199"/>
      <c r="H75" s="199"/>
      <c r="I75" s="199"/>
      <c r="J75" s="200"/>
    </row>
    <row r="76" spans="1:10" x14ac:dyDescent="0.3">
      <c r="A76" s="397"/>
      <c r="B76" s="397"/>
      <c r="C76" s="397"/>
      <c r="D76" s="397"/>
      <c r="E76" s="208"/>
      <c r="F76" s="71"/>
      <c r="G76" s="199"/>
      <c r="H76" s="199"/>
      <c r="I76" s="199"/>
      <c r="J76" s="200"/>
    </row>
    <row r="77" spans="1:10" x14ac:dyDescent="0.3">
      <c r="A77" s="198"/>
      <c r="B77" s="71"/>
      <c r="C77" s="71"/>
      <c r="D77" s="71"/>
      <c r="E77" s="71"/>
      <c r="F77" s="71"/>
      <c r="G77" s="199"/>
      <c r="H77" s="199"/>
      <c r="I77" s="199"/>
      <c r="J77" s="200"/>
    </row>
    <row r="78" spans="1:10" x14ac:dyDescent="0.3">
      <c r="A78" s="71"/>
      <c r="B78" s="71"/>
      <c r="C78" s="71"/>
      <c r="D78" s="71"/>
      <c r="E78" s="71"/>
      <c r="F78" s="71"/>
      <c r="G78" s="199"/>
      <c r="H78" s="199"/>
      <c r="I78" s="199"/>
      <c r="J78" s="200"/>
    </row>
  </sheetData>
  <mergeCells count="26">
    <mergeCell ref="C52:E52"/>
    <mergeCell ref="A45:J45"/>
    <mergeCell ref="A47:J47"/>
    <mergeCell ref="A49:J49"/>
    <mergeCell ref="A50:J50"/>
    <mergeCell ref="A51:J51"/>
    <mergeCell ref="A67:D67"/>
    <mergeCell ref="C53:E53"/>
    <mergeCell ref="C54:E54"/>
    <mergeCell ref="C55:E55"/>
    <mergeCell ref="C56:E56"/>
    <mergeCell ref="A57:J57"/>
    <mergeCell ref="A58:J58"/>
    <mergeCell ref="A60:J60"/>
    <mergeCell ref="A62:C62"/>
    <mergeCell ref="A63:D63"/>
    <mergeCell ref="A65:D65"/>
    <mergeCell ref="A66:D66"/>
    <mergeCell ref="A74:D74"/>
    <mergeCell ref="A75:D75"/>
    <mergeCell ref="A68:D68"/>
    <mergeCell ref="A69:D69"/>
    <mergeCell ref="A70:D70"/>
    <mergeCell ref="A71:D71"/>
    <mergeCell ref="A72:D72"/>
    <mergeCell ref="A73:D7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633281" r:id="rId4">
          <objectPr defaultSize="0" autoPict="0" r:id="rId5">
            <anchor moveWithCells="1">
              <from>
                <xdr:col>0</xdr:col>
                <xdr:colOff>0</xdr:colOff>
                <xdr:row>46</xdr:row>
                <xdr:rowOff>0</xdr:rowOff>
              </from>
              <to>
                <xdr:col>15</xdr:col>
                <xdr:colOff>47625</xdr:colOff>
                <xdr:row>91</xdr:row>
                <xdr:rowOff>180975</xdr:rowOff>
              </to>
            </anchor>
          </objectPr>
        </oleObject>
      </mc:Choice>
      <mc:Fallback>
        <oleObject progId="Acrobat Document" shapeId="1633281" r:id="rId4"/>
      </mc:Fallback>
    </mc:AlternateContent>
    <mc:AlternateContent xmlns:mc="http://schemas.openxmlformats.org/markup-compatibility/2006">
      <mc:Choice Requires="x14">
        <oleObject progId="Acrobat Document" shapeId="1633282" r:id="rId6">
          <objectPr defaultSize="0" autoPict="0" r:id="rId7">
            <anchor moveWithCells="1">
              <from>
                <xdr:col>0</xdr:col>
                <xdr:colOff>0</xdr:colOff>
                <xdr:row>92</xdr:row>
                <xdr:rowOff>47625</xdr:rowOff>
              </from>
              <to>
                <xdr:col>15</xdr:col>
                <xdr:colOff>95250</xdr:colOff>
                <xdr:row>140</xdr:row>
                <xdr:rowOff>114300</xdr:rowOff>
              </to>
            </anchor>
          </objectPr>
        </oleObject>
      </mc:Choice>
      <mc:Fallback>
        <oleObject progId="Acrobat Document" shapeId="1633282" r:id="rId6"/>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8"/>
  <sheetViews>
    <sheetView topLeftCell="A46" zoomScaleNormal="100" workbookViewId="0">
      <selection activeCell="P48" sqref="P48"/>
    </sheetView>
  </sheetViews>
  <sheetFormatPr defaultColWidth="9.140625" defaultRowHeight="18.75" x14ac:dyDescent="0.3"/>
  <cols>
    <col min="1" max="2" width="8" style="57" customWidth="1"/>
    <col min="3" max="3" width="10.28515625" style="57" customWidth="1"/>
    <col min="4" max="4" width="8"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4.2</v>
      </c>
      <c r="C2" s="59" t="s">
        <v>34</v>
      </c>
      <c r="D2" s="352" t="s">
        <v>577</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90</v>
      </c>
      <c r="C3" s="59" t="s">
        <v>36</v>
      </c>
      <c r="D3" s="352"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91</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50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c r="C10" s="56">
        <v>10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c r="C11" s="56">
        <v>90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10</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92</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100</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92</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50</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56">
        <v>92</v>
      </c>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56">
        <v>92</v>
      </c>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56">
        <v>90</v>
      </c>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56">
        <v>100</v>
      </c>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56"/>
      <c r="B21" s="56"/>
      <c r="C21" s="56"/>
      <c r="E21" s="59" t="s">
        <v>405</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56"/>
      <c r="B22" s="56"/>
      <c r="C22" s="56"/>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56"/>
      <c r="B23" s="56"/>
      <c r="C23" s="56"/>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30"/>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45"/>
      <c r="B25" s="45"/>
      <c r="C25" s="34"/>
      <c r="E25" s="59"/>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45"/>
      <c r="B26" s="45"/>
      <c r="C26" s="34"/>
      <c r="E26" s="59"/>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45"/>
      <c r="B27" s="45"/>
      <c r="C27" s="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45"/>
      <c r="B28" s="45"/>
      <c r="C28" s="34"/>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45"/>
      <c r="B29" s="45"/>
      <c r="C29" s="34"/>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868</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12</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72.333333333333329</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100</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0.72333333333333327</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4" spans="1:29" x14ac:dyDescent="0.3">
      <c r="A44" s="120" t="s">
        <v>312</v>
      </c>
    </row>
    <row r="45" spans="1:29" x14ac:dyDescent="0.3">
      <c r="A45" s="486"/>
      <c r="B45" s="486"/>
      <c r="C45" s="486"/>
      <c r="D45" s="486"/>
      <c r="E45" s="486"/>
      <c r="F45" s="486"/>
      <c r="G45" s="486"/>
      <c r="H45" s="486"/>
      <c r="I45" s="486"/>
      <c r="J45" s="486"/>
    </row>
    <row r="46" spans="1:29" x14ac:dyDescent="0.3">
      <c r="A46" s="122"/>
    </row>
    <row r="47" spans="1:29" ht="69" customHeight="1" x14ac:dyDescent="0.3">
      <c r="A47" s="456"/>
      <c r="B47" s="456"/>
      <c r="C47" s="456"/>
      <c r="D47" s="456"/>
      <c r="E47" s="456"/>
      <c r="F47" s="456"/>
      <c r="G47" s="456"/>
      <c r="H47" s="456"/>
      <c r="I47" s="456"/>
      <c r="J47" s="456"/>
    </row>
    <row r="48" spans="1:29" x14ac:dyDescent="0.3">
      <c r="A48" s="122"/>
    </row>
    <row r="49" spans="1:29" s="127" customFormat="1" ht="37.5" customHeight="1" x14ac:dyDescent="0.3">
      <c r="A49" s="457"/>
      <c r="B49" s="457"/>
      <c r="C49" s="457"/>
      <c r="D49" s="457"/>
      <c r="E49" s="457"/>
      <c r="F49" s="457"/>
      <c r="G49" s="457"/>
      <c r="H49" s="457"/>
      <c r="I49" s="457"/>
      <c r="J49" s="457"/>
      <c r="K49" s="153"/>
      <c r="L49" s="153"/>
      <c r="M49" s="153"/>
      <c r="N49" s="153"/>
      <c r="O49" s="153"/>
      <c r="P49" s="153"/>
      <c r="Q49" s="153"/>
      <c r="R49" s="153"/>
      <c r="S49" s="153"/>
      <c r="T49" s="153"/>
      <c r="U49" s="153"/>
      <c r="V49" s="153"/>
      <c r="W49" s="153"/>
      <c r="X49" s="153"/>
      <c r="Y49" s="153"/>
      <c r="Z49" s="153"/>
      <c r="AB49" s="154"/>
      <c r="AC49" s="155"/>
    </row>
    <row r="50" spans="1:29" s="127" customFormat="1" ht="18"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s="127" customFormat="1" ht="18" customHeight="1" x14ac:dyDescent="0.3">
      <c r="A51" s="457"/>
      <c r="B51" s="457"/>
      <c r="C51" s="457"/>
      <c r="D51" s="457"/>
      <c r="E51" s="457"/>
      <c r="F51" s="457"/>
      <c r="G51" s="457"/>
      <c r="H51" s="457"/>
      <c r="I51" s="457"/>
      <c r="J51" s="457"/>
      <c r="K51" s="153"/>
      <c r="L51" s="153"/>
      <c r="M51" s="153"/>
      <c r="N51" s="153"/>
      <c r="O51" s="153"/>
      <c r="P51" s="153"/>
      <c r="Q51" s="153"/>
      <c r="R51" s="153"/>
      <c r="S51" s="153"/>
      <c r="T51" s="153"/>
      <c r="U51" s="153"/>
      <c r="V51" s="153"/>
      <c r="W51" s="153"/>
      <c r="X51" s="153"/>
      <c r="Y51" s="153"/>
      <c r="Z51" s="153"/>
      <c r="AB51" s="154"/>
      <c r="AC51" s="155"/>
    </row>
    <row r="52" spans="1:29" x14ac:dyDescent="0.3">
      <c r="C52" s="486"/>
      <c r="D52" s="486"/>
      <c r="E52" s="486"/>
    </row>
    <row r="53" spans="1:29" x14ac:dyDescent="0.3">
      <c r="C53" s="486"/>
      <c r="D53" s="486"/>
      <c r="E53" s="486"/>
    </row>
    <row r="54" spans="1:29" x14ac:dyDescent="0.3">
      <c r="C54" s="486"/>
      <c r="D54" s="486"/>
      <c r="E54" s="486"/>
    </row>
    <row r="55" spans="1:29" x14ac:dyDescent="0.3">
      <c r="C55" s="486"/>
      <c r="D55" s="486"/>
      <c r="E55" s="486"/>
    </row>
    <row r="56" spans="1:29" x14ac:dyDescent="0.3">
      <c r="C56" s="486"/>
      <c r="D56" s="486"/>
      <c r="E56" s="486"/>
    </row>
    <row r="57" spans="1:29" x14ac:dyDescent="0.3">
      <c r="A57" s="457"/>
      <c r="B57" s="457"/>
      <c r="C57" s="457"/>
      <c r="D57" s="457"/>
      <c r="E57" s="457"/>
      <c r="F57" s="457"/>
      <c r="G57" s="457"/>
      <c r="H57" s="457"/>
      <c r="I57" s="457"/>
      <c r="J57" s="457"/>
    </row>
    <row r="58" spans="1:29" x14ac:dyDescent="0.3">
      <c r="A58" s="457"/>
      <c r="B58" s="457"/>
      <c r="C58" s="457"/>
      <c r="D58" s="457"/>
      <c r="E58" s="457"/>
      <c r="F58" s="457"/>
      <c r="G58" s="457"/>
      <c r="H58" s="457"/>
      <c r="I58" s="457"/>
      <c r="J58" s="457"/>
    </row>
    <row r="59" spans="1:29" x14ac:dyDescent="0.3">
      <c r="A59" s="122"/>
    </row>
    <row r="60" spans="1:29" ht="20.25" customHeight="1" x14ac:dyDescent="0.3">
      <c r="A60" s="460"/>
      <c r="B60" s="460"/>
      <c r="C60" s="460"/>
      <c r="D60" s="460"/>
      <c r="E60" s="460"/>
      <c r="F60" s="460"/>
      <c r="G60" s="460"/>
      <c r="H60" s="460"/>
      <c r="I60" s="460"/>
      <c r="J60" s="460"/>
    </row>
    <row r="61" spans="1:29" x14ac:dyDescent="0.3">
      <c r="A61" s="198"/>
      <c r="B61" s="71"/>
      <c r="C61" s="71"/>
      <c r="D61" s="71"/>
      <c r="E61" s="71"/>
      <c r="F61" s="71"/>
      <c r="G61" s="199"/>
      <c r="H61" s="199"/>
      <c r="I61" s="199"/>
      <c r="J61" s="200"/>
    </row>
    <row r="62" spans="1:29" x14ac:dyDescent="0.3">
      <c r="A62" s="469"/>
      <c r="B62" s="469"/>
      <c r="C62" s="469"/>
      <c r="D62" s="351"/>
      <c r="E62" s="351"/>
      <c r="F62" s="71"/>
      <c r="G62" s="199"/>
      <c r="H62" s="199"/>
      <c r="I62" s="199"/>
      <c r="J62" s="200"/>
    </row>
    <row r="63" spans="1:29" x14ac:dyDescent="0.3">
      <c r="A63" s="469"/>
      <c r="B63" s="469"/>
      <c r="C63" s="469"/>
      <c r="D63" s="469"/>
      <c r="E63" s="351"/>
      <c r="F63" s="71"/>
      <c r="G63" s="199"/>
      <c r="H63" s="199"/>
      <c r="I63" s="199"/>
      <c r="J63" s="200"/>
    </row>
    <row r="64" spans="1:29" x14ac:dyDescent="0.3">
      <c r="A64" s="351"/>
      <c r="B64" s="351"/>
      <c r="C64" s="351"/>
      <c r="D64" s="351"/>
      <c r="E64" s="351"/>
      <c r="F64" s="71"/>
      <c r="G64" s="199"/>
      <c r="H64" s="199"/>
      <c r="I64" s="199"/>
      <c r="J64" s="200"/>
    </row>
    <row r="65" spans="1:10" x14ac:dyDescent="0.3">
      <c r="A65" s="469"/>
      <c r="B65" s="469"/>
      <c r="C65" s="469"/>
      <c r="D65" s="469"/>
      <c r="E65" s="208"/>
      <c r="F65" s="71"/>
      <c r="G65" s="199"/>
      <c r="H65" s="199"/>
      <c r="I65" s="199"/>
      <c r="J65" s="200"/>
    </row>
    <row r="66" spans="1:10" x14ac:dyDescent="0.3">
      <c r="A66" s="469"/>
      <c r="B66" s="469"/>
      <c r="C66" s="469"/>
      <c r="D66" s="469"/>
      <c r="E66" s="208"/>
      <c r="F66" s="71"/>
      <c r="G66" s="199"/>
      <c r="H66" s="199"/>
      <c r="I66" s="199"/>
      <c r="J66" s="200"/>
    </row>
    <row r="67" spans="1:10" x14ac:dyDescent="0.3">
      <c r="A67" s="469"/>
      <c r="B67" s="469"/>
      <c r="C67" s="469"/>
      <c r="D67" s="469"/>
      <c r="E67" s="208"/>
      <c r="F67" s="71"/>
      <c r="G67" s="199"/>
      <c r="H67" s="199"/>
      <c r="I67" s="199"/>
      <c r="J67" s="200"/>
    </row>
    <row r="68" spans="1:10" x14ac:dyDescent="0.3">
      <c r="A68" s="469"/>
      <c r="B68" s="469"/>
      <c r="C68" s="469"/>
      <c r="D68" s="469"/>
      <c r="E68" s="208"/>
      <c r="F68" s="71"/>
      <c r="G68" s="199"/>
      <c r="H68" s="199"/>
      <c r="I68" s="199"/>
      <c r="J68" s="200"/>
    </row>
    <row r="69" spans="1:10" x14ac:dyDescent="0.3">
      <c r="A69" s="469"/>
      <c r="B69" s="469"/>
      <c r="C69" s="469"/>
      <c r="D69" s="469"/>
      <c r="E69" s="208"/>
      <c r="F69" s="71"/>
      <c r="G69" s="199"/>
      <c r="H69" s="199"/>
      <c r="I69" s="199"/>
      <c r="J69" s="200"/>
    </row>
    <row r="70" spans="1:10" x14ac:dyDescent="0.3">
      <c r="A70" s="469"/>
      <c r="B70" s="469"/>
      <c r="C70" s="469"/>
      <c r="D70" s="469"/>
      <c r="E70" s="208"/>
      <c r="F70" s="71"/>
      <c r="G70" s="199"/>
      <c r="H70" s="199"/>
      <c r="I70" s="199"/>
      <c r="J70" s="200"/>
    </row>
    <row r="71" spans="1:10" x14ac:dyDescent="0.3">
      <c r="A71" s="469"/>
      <c r="B71" s="469"/>
      <c r="C71" s="469"/>
      <c r="D71" s="469"/>
      <c r="E71" s="208"/>
      <c r="F71" s="71"/>
      <c r="G71" s="199"/>
      <c r="H71" s="199"/>
      <c r="I71" s="199"/>
      <c r="J71" s="200"/>
    </row>
    <row r="72" spans="1:10" x14ac:dyDescent="0.3">
      <c r="A72" s="469"/>
      <c r="B72" s="469"/>
      <c r="C72" s="469"/>
      <c r="D72" s="469"/>
      <c r="E72" s="208"/>
      <c r="F72" s="71"/>
      <c r="G72" s="199"/>
      <c r="H72" s="199"/>
      <c r="I72" s="199"/>
      <c r="J72" s="200"/>
    </row>
    <row r="73" spans="1:10" x14ac:dyDescent="0.3">
      <c r="A73" s="469"/>
      <c r="B73" s="469"/>
      <c r="C73" s="469"/>
      <c r="D73" s="469"/>
      <c r="E73" s="208"/>
      <c r="F73" s="71"/>
      <c r="G73" s="199"/>
      <c r="H73" s="199"/>
      <c r="I73" s="199"/>
      <c r="J73" s="200"/>
    </row>
    <row r="74" spans="1:10" x14ac:dyDescent="0.3">
      <c r="A74" s="469"/>
      <c r="B74" s="469"/>
      <c r="C74" s="469"/>
      <c r="D74" s="469"/>
      <c r="E74" s="208"/>
      <c r="F74" s="71"/>
      <c r="G74" s="199"/>
      <c r="H74" s="199"/>
      <c r="I74" s="199"/>
      <c r="J74" s="200"/>
    </row>
    <row r="75" spans="1:10" x14ac:dyDescent="0.3">
      <c r="A75" s="469"/>
      <c r="B75" s="469"/>
      <c r="C75" s="469"/>
      <c r="D75" s="469"/>
      <c r="E75" s="208"/>
      <c r="F75" s="71"/>
      <c r="G75" s="199"/>
      <c r="H75" s="199"/>
      <c r="I75" s="199"/>
      <c r="J75" s="200"/>
    </row>
    <row r="76" spans="1:10" x14ac:dyDescent="0.3">
      <c r="A76" s="351"/>
      <c r="B76" s="351"/>
      <c r="C76" s="351"/>
      <c r="D76" s="351"/>
      <c r="E76" s="208"/>
      <c r="F76" s="71"/>
      <c r="G76" s="199"/>
      <c r="H76" s="199"/>
      <c r="I76" s="199"/>
      <c r="J76" s="200"/>
    </row>
    <row r="77" spans="1:10" x14ac:dyDescent="0.3">
      <c r="A77" s="198"/>
      <c r="B77" s="71"/>
      <c r="C77" s="71"/>
      <c r="D77" s="71"/>
      <c r="E77" s="71"/>
      <c r="F77" s="71"/>
      <c r="G77" s="199"/>
      <c r="H77" s="199"/>
      <c r="I77" s="199"/>
      <c r="J77" s="200"/>
    </row>
    <row r="78" spans="1:10" x14ac:dyDescent="0.3">
      <c r="A78" s="71"/>
      <c r="B78" s="71"/>
      <c r="C78" s="71"/>
      <c r="D78" s="71"/>
      <c r="E78" s="71"/>
      <c r="F78" s="71"/>
      <c r="G78" s="199"/>
      <c r="H78" s="199"/>
      <c r="I78" s="199"/>
      <c r="J78" s="200"/>
    </row>
  </sheetData>
  <mergeCells count="26">
    <mergeCell ref="A74:D74"/>
    <mergeCell ref="A75:D75"/>
    <mergeCell ref="A68:D68"/>
    <mergeCell ref="A69:D69"/>
    <mergeCell ref="A70:D70"/>
    <mergeCell ref="A71:D71"/>
    <mergeCell ref="A72:D72"/>
    <mergeCell ref="A73:D73"/>
    <mergeCell ref="A67:D67"/>
    <mergeCell ref="C53:E53"/>
    <mergeCell ref="C54:E54"/>
    <mergeCell ref="C55:E55"/>
    <mergeCell ref="C56:E56"/>
    <mergeCell ref="A57:J57"/>
    <mergeCell ref="A58:J58"/>
    <mergeCell ref="A60:J60"/>
    <mergeCell ref="A62:C62"/>
    <mergeCell ref="A63:D63"/>
    <mergeCell ref="A65:D65"/>
    <mergeCell ref="A66:D66"/>
    <mergeCell ref="C52:E52"/>
    <mergeCell ref="A45:J45"/>
    <mergeCell ref="A47:J47"/>
    <mergeCell ref="A49:J49"/>
    <mergeCell ref="A50:J50"/>
    <mergeCell ref="A51:J51"/>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149953" r:id="rId4">
          <objectPr defaultSize="0" autoPict="0" r:id="rId5">
            <anchor moveWithCells="1">
              <from>
                <xdr:col>0</xdr:col>
                <xdr:colOff>0</xdr:colOff>
                <xdr:row>46</xdr:row>
                <xdr:rowOff>0</xdr:rowOff>
              </from>
              <to>
                <xdr:col>15</xdr:col>
                <xdr:colOff>47625</xdr:colOff>
                <xdr:row>91</xdr:row>
                <xdr:rowOff>180975</xdr:rowOff>
              </to>
            </anchor>
          </objectPr>
        </oleObject>
      </mc:Choice>
      <mc:Fallback>
        <oleObject progId="Acrobat Document" shapeId="1149953" r:id="rId4"/>
      </mc:Fallback>
    </mc:AlternateContent>
    <mc:AlternateContent xmlns:mc="http://schemas.openxmlformats.org/markup-compatibility/2006">
      <mc:Choice Requires="x14">
        <oleObject progId="Acrobat Document" shapeId="1149954" r:id="rId6">
          <objectPr defaultSize="0" autoPict="0" r:id="rId7">
            <anchor moveWithCells="1">
              <from>
                <xdr:col>0</xdr:col>
                <xdr:colOff>0</xdr:colOff>
                <xdr:row>92</xdr:row>
                <xdr:rowOff>47625</xdr:rowOff>
              </from>
              <to>
                <xdr:col>15</xdr:col>
                <xdr:colOff>95250</xdr:colOff>
                <xdr:row>140</xdr:row>
                <xdr:rowOff>114300</xdr:rowOff>
              </to>
            </anchor>
          </objectPr>
        </oleObject>
      </mc:Choice>
      <mc:Fallback>
        <oleObject progId="Acrobat Document" shapeId="1149954" r:id="rId6"/>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8"/>
  <sheetViews>
    <sheetView zoomScaleNormal="100" workbookViewId="0">
      <selection activeCell="M9" sqref="M9"/>
    </sheetView>
  </sheetViews>
  <sheetFormatPr defaultColWidth="9.140625" defaultRowHeight="18.75" x14ac:dyDescent="0.3"/>
  <cols>
    <col min="1" max="2" width="8" style="57" customWidth="1"/>
    <col min="3" max="3" width="10.28515625" style="57" customWidth="1"/>
    <col min="4" max="4" width="8"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4.2</v>
      </c>
      <c r="C2" s="59" t="s">
        <v>34</v>
      </c>
      <c r="D2" s="319" t="s">
        <v>577</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90</v>
      </c>
      <c r="C3" s="59" t="s">
        <v>36</v>
      </c>
      <c r="D3" s="319"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91</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50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c r="C10" s="56">
        <v>10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c r="C11" s="56">
        <v>90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10</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92</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100</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92</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50</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56">
        <v>92</v>
      </c>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56">
        <v>92</v>
      </c>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56">
        <v>90</v>
      </c>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56">
        <v>100</v>
      </c>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56"/>
      <c r="B21" s="56"/>
      <c r="C21" s="56"/>
      <c r="E21" s="59" t="s">
        <v>405</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56"/>
      <c r="B22" s="56"/>
      <c r="C22" s="56"/>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56"/>
      <c r="B23" s="56"/>
      <c r="C23" s="56"/>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30"/>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45"/>
      <c r="B25" s="45"/>
      <c r="C25" s="34"/>
      <c r="E25" s="59"/>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45"/>
      <c r="B26" s="45"/>
      <c r="C26" s="34"/>
      <c r="E26" s="59"/>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45"/>
      <c r="B27" s="45"/>
      <c r="C27" s="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45"/>
      <c r="B28" s="45"/>
      <c r="C28" s="34"/>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45"/>
      <c r="B29" s="45"/>
      <c r="C29" s="34"/>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868</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12</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72.333333333333329</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100</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0.72333333333333327</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4" spans="1:29" x14ac:dyDescent="0.3">
      <c r="A44" s="120" t="s">
        <v>312</v>
      </c>
    </row>
    <row r="45" spans="1:29" x14ac:dyDescent="0.3">
      <c r="A45" s="486"/>
      <c r="B45" s="486"/>
      <c r="C45" s="486"/>
      <c r="D45" s="486"/>
      <c r="E45" s="486"/>
      <c r="F45" s="486"/>
      <c r="G45" s="486"/>
      <c r="H45" s="486"/>
      <c r="I45" s="486"/>
      <c r="J45" s="486"/>
    </row>
    <row r="46" spans="1:29" x14ac:dyDescent="0.3">
      <c r="A46" s="122"/>
    </row>
    <row r="47" spans="1:29" ht="69" customHeight="1" x14ac:dyDescent="0.3">
      <c r="A47" s="456"/>
      <c r="B47" s="456"/>
      <c r="C47" s="456"/>
      <c r="D47" s="456"/>
      <c r="E47" s="456"/>
      <c r="F47" s="456"/>
      <c r="G47" s="456"/>
      <c r="H47" s="456"/>
      <c r="I47" s="456"/>
      <c r="J47" s="456"/>
    </row>
    <row r="48" spans="1:29" x14ac:dyDescent="0.3">
      <c r="A48" s="122"/>
    </row>
    <row r="49" spans="1:29" s="127" customFormat="1" ht="37.5" customHeight="1" x14ac:dyDescent="0.3">
      <c r="A49" s="457"/>
      <c r="B49" s="457"/>
      <c r="C49" s="457"/>
      <c r="D49" s="457"/>
      <c r="E49" s="457"/>
      <c r="F49" s="457"/>
      <c r="G49" s="457"/>
      <c r="H49" s="457"/>
      <c r="I49" s="457"/>
      <c r="J49" s="457"/>
      <c r="K49" s="153"/>
      <c r="L49" s="153"/>
      <c r="M49" s="153"/>
      <c r="N49" s="153"/>
      <c r="O49" s="153"/>
      <c r="P49" s="153"/>
      <c r="Q49" s="153"/>
      <c r="R49" s="153"/>
      <c r="S49" s="153"/>
      <c r="T49" s="153"/>
      <c r="U49" s="153"/>
      <c r="V49" s="153"/>
      <c r="W49" s="153"/>
      <c r="X49" s="153"/>
      <c r="Y49" s="153"/>
      <c r="Z49" s="153"/>
      <c r="AB49" s="154"/>
      <c r="AC49" s="155"/>
    </row>
    <row r="50" spans="1:29" s="127" customFormat="1" ht="18"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s="127" customFormat="1" ht="18" customHeight="1" x14ac:dyDescent="0.3">
      <c r="A51" s="457"/>
      <c r="B51" s="457"/>
      <c r="C51" s="457"/>
      <c r="D51" s="457"/>
      <c r="E51" s="457"/>
      <c r="F51" s="457"/>
      <c r="G51" s="457"/>
      <c r="H51" s="457"/>
      <c r="I51" s="457"/>
      <c r="J51" s="457"/>
      <c r="K51" s="153"/>
      <c r="L51" s="153"/>
      <c r="M51" s="153"/>
      <c r="N51" s="153"/>
      <c r="O51" s="153"/>
      <c r="P51" s="153"/>
      <c r="Q51" s="153"/>
      <c r="R51" s="153"/>
      <c r="S51" s="153"/>
      <c r="T51" s="153"/>
      <c r="U51" s="153"/>
      <c r="V51" s="153"/>
      <c r="W51" s="153"/>
      <c r="X51" s="153"/>
      <c r="Y51" s="153"/>
      <c r="Z51" s="153"/>
      <c r="AB51" s="154"/>
      <c r="AC51" s="155"/>
    </row>
    <row r="52" spans="1:29" x14ac:dyDescent="0.3">
      <c r="C52" s="486"/>
      <c r="D52" s="486"/>
      <c r="E52" s="486"/>
    </row>
    <row r="53" spans="1:29" x14ac:dyDescent="0.3">
      <c r="C53" s="486"/>
      <c r="D53" s="486"/>
      <c r="E53" s="486"/>
    </row>
    <row r="54" spans="1:29" x14ac:dyDescent="0.3">
      <c r="C54" s="486"/>
      <c r="D54" s="486"/>
      <c r="E54" s="486"/>
    </row>
    <row r="55" spans="1:29" x14ac:dyDescent="0.3">
      <c r="C55" s="486"/>
      <c r="D55" s="486"/>
      <c r="E55" s="486"/>
    </row>
    <row r="56" spans="1:29" x14ac:dyDescent="0.3">
      <c r="C56" s="486"/>
      <c r="D56" s="486"/>
      <c r="E56" s="486"/>
    </row>
    <row r="57" spans="1:29" x14ac:dyDescent="0.3">
      <c r="A57" s="457"/>
      <c r="B57" s="457"/>
      <c r="C57" s="457"/>
      <c r="D57" s="457"/>
      <c r="E57" s="457"/>
      <c r="F57" s="457"/>
      <c r="G57" s="457"/>
      <c r="H57" s="457"/>
      <c r="I57" s="457"/>
      <c r="J57" s="457"/>
    </row>
    <row r="58" spans="1:29" x14ac:dyDescent="0.3">
      <c r="A58" s="457"/>
      <c r="B58" s="457"/>
      <c r="C58" s="457"/>
      <c r="D58" s="457"/>
      <c r="E58" s="457"/>
      <c r="F58" s="457"/>
      <c r="G58" s="457"/>
      <c r="H58" s="457"/>
      <c r="I58" s="457"/>
      <c r="J58" s="457"/>
    </row>
    <row r="59" spans="1:29" x14ac:dyDescent="0.3">
      <c r="A59" s="122"/>
    </row>
    <row r="60" spans="1:29" ht="20.25" customHeight="1" x14ac:dyDescent="0.3">
      <c r="A60" s="460"/>
      <c r="B60" s="460"/>
      <c r="C60" s="460"/>
      <c r="D60" s="460"/>
      <c r="E60" s="460"/>
      <c r="F60" s="460"/>
      <c r="G60" s="460"/>
      <c r="H60" s="460"/>
      <c r="I60" s="460"/>
      <c r="J60" s="460"/>
    </row>
    <row r="61" spans="1:29" x14ac:dyDescent="0.3">
      <c r="A61" s="198"/>
      <c r="B61" s="71"/>
      <c r="C61" s="71"/>
      <c r="D61" s="71"/>
      <c r="E61" s="71"/>
      <c r="F61" s="71"/>
      <c r="G61" s="199"/>
      <c r="H61" s="199"/>
      <c r="I61" s="199"/>
      <c r="J61" s="200"/>
    </row>
    <row r="62" spans="1:29" x14ac:dyDescent="0.3">
      <c r="A62" s="469"/>
      <c r="B62" s="469"/>
      <c r="C62" s="469"/>
      <c r="D62" s="318"/>
      <c r="E62" s="318"/>
      <c r="F62" s="71"/>
      <c r="G62" s="199"/>
      <c r="H62" s="199"/>
      <c r="I62" s="199"/>
      <c r="J62" s="200"/>
    </row>
    <row r="63" spans="1:29" x14ac:dyDescent="0.3">
      <c r="A63" s="469"/>
      <c r="B63" s="469"/>
      <c r="C63" s="469"/>
      <c r="D63" s="469"/>
      <c r="E63" s="318"/>
      <c r="F63" s="71"/>
      <c r="G63" s="199"/>
      <c r="H63" s="199"/>
      <c r="I63" s="199"/>
      <c r="J63" s="200"/>
    </row>
    <row r="64" spans="1:29" x14ac:dyDescent="0.3">
      <c r="A64" s="318"/>
      <c r="B64" s="318"/>
      <c r="C64" s="318"/>
      <c r="D64" s="318"/>
      <c r="E64" s="318"/>
      <c r="F64" s="71"/>
      <c r="G64" s="199"/>
      <c r="H64" s="199"/>
      <c r="I64" s="199"/>
      <c r="J64" s="200"/>
    </row>
    <row r="65" spans="1:10" x14ac:dyDescent="0.3">
      <c r="A65" s="469"/>
      <c r="B65" s="469"/>
      <c r="C65" s="469"/>
      <c r="D65" s="469"/>
      <c r="E65" s="208"/>
      <c r="F65" s="71"/>
      <c r="G65" s="199"/>
      <c r="H65" s="199"/>
      <c r="I65" s="199"/>
      <c r="J65" s="200"/>
    </row>
    <row r="66" spans="1:10" x14ac:dyDescent="0.3">
      <c r="A66" s="469"/>
      <c r="B66" s="469"/>
      <c r="C66" s="469"/>
      <c r="D66" s="469"/>
      <c r="E66" s="208"/>
      <c r="F66" s="71"/>
      <c r="G66" s="199"/>
      <c r="H66" s="199"/>
      <c r="I66" s="199"/>
      <c r="J66" s="200"/>
    </row>
    <row r="67" spans="1:10" x14ac:dyDescent="0.3">
      <c r="A67" s="469"/>
      <c r="B67" s="469"/>
      <c r="C67" s="469"/>
      <c r="D67" s="469"/>
      <c r="E67" s="208"/>
      <c r="F67" s="71"/>
      <c r="G67" s="199"/>
      <c r="H67" s="199"/>
      <c r="I67" s="199"/>
      <c r="J67" s="200"/>
    </row>
    <row r="68" spans="1:10" x14ac:dyDescent="0.3">
      <c r="A68" s="469"/>
      <c r="B68" s="469"/>
      <c r="C68" s="469"/>
      <c r="D68" s="469"/>
      <c r="E68" s="208"/>
      <c r="F68" s="71"/>
      <c r="G68" s="199"/>
      <c r="H68" s="199"/>
      <c r="I68" s="199"/>
      <c r="J68" s="200"/>
    </row>
    <row r="69" spans="1:10" x14ac:dyDescent="0.3">
      <c r="A69" s="469"/>
      <c r="B69" s="469"/>
      <c r="C69" s="469"/>
      <c r="D69" s="469"/>
      <c r="E69" s="208"/>
      <c r="F69" s="71"/>
      <c r="G69" s="199"/>
      <c r="H69" s="199"/>
      <c r="I69" s="199"/>
      <c r="J69" s="200"/>
    </row>
    <row r="70" spans="1:10" x14ac:dyDescent="0.3">
      <c r="A70" s="469"/>
      <c r="B70" s="469"/>
      <c r="C70" s="469"/>
      <c r="D70" s="469"/>
      <c r="E70" s="208"/>
      <c r="F70" s="71"/>
      <c r="G70" s="199"/>
      <c r="H70" s="199"/>
      <c r="I70" s="199"/>
      <c r="J70" s="200"/>
    </row>
    <row r="71" spans="1:10" x14ac:dyDescent="0.3">
      <c r="A71" s="469"/>
      <c r="B71" s="469"/>
      <c r="C71" s="469"/>
      <c r="D71" s="469"/>
      <c r="E71" s="208"/>
      <c r="F71" s="71"/>
      <c r="G71" s="199"/>
      <c r="H71" s="199"/>
      <c r="I71" s="199"/>
      <c r="J71" s="200"/>
    </row>
    <row r="72" spans="1:10" x14ac:dyDescent="0.3">
      <c r="A72" s="469"/>
      <c r="B72" s="469"/>
      <c r="C72" s="469"/>
      <c r="D72" s="469"/>
      <c r="E72" s="208"/>
      <c r="F72" s="71"/>
      <c r="G72" s="199"/>
      <c r="H72" s="199"/>
      <c r="I72" s="199"/>
      <c r="J72" s="200"/>
    </row>
    <row r="73" spans="1:10" x14ac:dyDescent="0.3">
      <c r="A73" s="469"/>
      <c r="B73" s="469"/>
      <c r="C73" s="469"/>
      <c r="D73" s="469"/>
      <c r="E73" s="208"/>
      <c r="F73" s="71"/>
      <c r="G73" s="199"/>
      <c r="H73" s="199"/>
      <c r="I73" s="199"/>
      <c r="J73" s="200"/>
    </row>
    <row r="74" spans="1:10" x14ac:dyDescent="0.3">
      <c r="A74" s="469"/>
      <c r="B74" s="469"/>
      <c r="C74" s="469"/>
      <c r="D74" s="469"/>
      <c r="E74" s="208"/>
      <c r="F74" s="71"/>
      <c r="G74" s="199"/>
      <c r="H74" s="199"/>
      <c r="I74" s="199"/>
      <c r="J74" s="200"/>
    </row>
    <row r="75" spans="1:10" x14ac:dyDescent="0.3">
      <c r="A75" s="469"/>
      <c r="B75" s="469"/>
      <c r="C75" s="469"/>
      <c r="D75" s="469"/>
      <c r="E75" s="208"/>
      <c r="F75" s="71"/>
      <c r="G75" s="199"/>
      <c r="H75" s="199"/>
      <c r="I75" s="199"/>
      <c r="J75" s="200"/>
    </row>
    <row r="76" spans="1:10" x14ac:dyDescent="0.3">
      <c r="A76" s="318"/>
      <c r="B76" s="318"/>
      <c r="C76" s="318"/>
      <c r="D76" s="318"/>
      <c r="E76" s="208"/>
      <c r="F76" s="71"/>
      <c r="G76" s="199"/>
      <c r="H76" s="199"/>
      <c r="I76" s="199"/>
      <c r="J76" s="200"/>
    </row>
    <row r="77" spans="1:10" x14ac:dyDescent="0.3">
      <c r="A77" s="198"/>
      <c r="B77" s="71"/>
      <c r="C77" s="71"/>
      <c r="D77" s="71"/>
      <c r="E77" s="71"/>
      <c r="F77" s="71"/>
      <c r="G77" s="199"/>
      <c r="H77" s="199"/>
      <c r="I77" s="199"/>
      <c r="J77" s="200"/>
    </row>
    <row r="78" spans="1:10" x14ac:dyDescent="0.3">
      <c r="A78" s="71"/>
      <c r="B78" s="71"/>
      <c r="C78" s="71"/>
      <c r="D78" s="71"/>
      <c r="E78" s="71"/>
      <c r="F78" s="71"/>
      <c r="G78" s="199"/>
      <c r="H78" s="199"/>
      <c r="I78" s="199"/>
      <c r="J78" s="200"/>
    </row>
  </sheetData>
  <mergeCells count="26">
    <mergeCell ref="A74:D74"/>
    <mergeCell ref="A75:D75"/>
    <mergeCell ref="A68:D68"/>
    <mergeCell ref="A69:D69"/>
    <mergeCell ref="A70:D70"/>
    <mergeCell ref="A71:D71"/>
    <mergeCell ref="A72:D72"/>
    <mergeCell ref="A73:D73"/>
    <mergeCell ref="A67:D67"/>
    <mergeCell ref="C53:E53"/>
    <mergeCell ref="C54:E54"/>
    <mergeCell ref="C55:E55"/>
    <mergeCell ref="C56:E56"/>
    <mergeCell ref="A57:J57"/>
    <mergeCell ref="A58:J58"/>
    <mergeCell ref="A60:J60"/>
    <mergeCell ref="A62:C62"/>
    <mergeCell ref="A63:D63"/>
    <mergeCell ref="A65:D65"/>
    <mergeCell ref="A66:D66"/>
    <mergeCell ref="C52:E52"/>
    <mergeCell ref="A45:J45"/>
    <mergeCell ref="A47:J47"/>
    <mergeCell ref="A49:J49"/>
    <mergeCell ref="A50:J50"/>
    <mergeCell ref="A51:J51"/>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467974" r:id="rId4">
          <objectPr defaultSize="0" autoPict="0" r:id="rId5">
            <anchor moveWithCells="1">
              <from>
                <xdr:col>0</xdr:col>
                <xdr:colOff>0</xdr:colOff>
                <xdr:row>46</xdr:row>
                <xdr:rowOff>0</xdr:rowOff>
              </from>
              <to>
                <xdr:col>15</xdr:col>
                <xdr:colOff>47625</xdr:colOff>
                <xdr:row>91</xdr:row>
                <xdr:rowOff>180975</xdr:rowOff>
              </to>
            </anchor>
          </objectPr>
        </oleObject>
      </mc:Choice>
      <mc:Fallback>
        <oleObject progId="Acrobat Document" shapeId="467974" r:id="rId4"/>
      </mc:Fallback>
    </mc:AlternateContent>
    <mc:AlternateContent xmlns:mc="http://schemas.openxmlformats.org/markup-compatibility/2006">
      <mc:Choice Requires="x14">
        <oleObject progId="Acrobat Document" shapeId="467975" r:id="rId6">
          <objectPr defaultSize="0" autoPict="0" r:id="rId7">
            <anchor moveWithCells="1">
              <from>
                <xdr:col>0</xdr:col>
                <xdr:colOff>0</xdr:colOff>
                <xdr:row>92</xdr:row>
                <xdr:rowOff>47625</xdr:rowOff>
              </from>
              <to>
                <xdr:col>15</xdr:col>
                <xdr:colOff>95250</xdr:colOff>
                <xdr:row>140</xdr:row>
                <xdr:rowOff>114300</xdr:rowOff>
              </to>
            </anchor>
          </objectPr>
        </oleObject>
      </mc:Choice>
      <mc:Fallback>
        <oleObject progId="Acrobat Document" shapeId="467975" r:id="rId6"/>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8"/>
  <sheetViews>
    <sheetView topLeftCell="A40" workbookViewId="0">
      <selection activeCell="A24" sqref="A24"/>
    </sheetView>
  </sheetViews>
  <sheetFormatPr defaultColWidth="9.140625" defaultRowHeight="18.75" x14ac:dyDescent="0.3"/>
  <cols>
    <col min="1" max="2" width="8" style="57" customWidth="1"/>
    <col min="3" max="3" width="10.28515625" style="57" customWidth="1"/>
    <col min="4" max="4" width="8"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4.2</v>
      </c>
      <c r="C2" s="59" t="s">
        <v>34</v>
      </c>
      <c r="D2" s="277" t="s">
        <v>549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90</v>
      </c>
      <c r="C3" s="59" t="s">
        <v>36</v>
      </c>
      <c r="D3" s="277"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91</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7">
        <v>50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c r="C10" s="67">
        <v>46</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c r="C11" s="67">
        <v>41</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7">
        <v>43</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7">
        <v>43</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7">
        <v>45</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7">
        <v>55</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67">
        <v>44</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67">
        <v>47</v>
      </c>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67">
        <v>40</v>
      </c>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67">
        <v>25</v>
      </c>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67">
        <v>38</v>
      </c>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67">
        <v>42</v>
      </c>
      <c r="E21" s="59" t="s">
        <v>405</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67">
        <v>49</v>
      </c>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63">
        <v>1</v>
      </c>
      <c r="B23" s="63"/>
      <c r="C23" s="30">
        <v>41</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c r="C24" s="30">
        <v>35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45"/>
      <c r="B25" s="45"/>
      <c r="C25" s="34"/>
      <c r="E25" s="59"/>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45"/>
      <c r="B26" s="45"/>
      <c r="C26" s="34"/>
      <c r="E26" s="59"/>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45"/>
      <c r="B27" s="45"/>
      <c r="C27" s="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45"/>
      <c r="B28" s="45"/>
      <c r="C28" s="34"/>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45"/>
      <c r="B29" s="45"/>
      <c r="C29" s="34"/>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684</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16</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42.75</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60</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0.71250000000000002</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4" spans="1:29" x14ac:dyDescent="0.3">
      <c r="A44" s="120" t="s">
        <v>312</v>
      </c>
    </row>
    <row r="45" spans="1:29" x14ac:dyDescent="0.3">
      <c r="A45" s="486"/>
      <c r="B45" s="486"/>
      <c r="C45" s="486"/>
      <c r="D45" s="486"/>
      <c r="E45" s="486"/>
      <c r="F45" s="486"/>
      <c r="G45" s="486"/>
      <c r="H45" s="486"/>
      <c r="I45" s="486"/>
      <c r="J45" s="486"/>
    </row>
    <row r="46" spans="1:29" x14ac:dyDescent="0.3">
      <c r="A46" s="122"/>
    </row>
    <row r="47" spans="1:29" ht="69" customHeight="1" x14ac:dyDescent="0.3">
      <c r="A47" s="456"/>
      <c r="B47" s="456"/>
      <c r="C47" s="456"/>
      <c r="D47" s="456"/>
      <c r="E47" s="456"/>
      <c r="F47" s="456"/>
      <c r="G47" s="456"/>
      <c r="H47" s="456"/>
      <c r="I47" s="456"/>
      <c r="J47" s="456"/>
    </row>
    <row r="48" spans="1:29" x14ac:dyDescent="0.3">
      <c r="A48" s="122"/>
    </row>
    <row r="49" spans="1:29" s="127" customFormat="1" ht="37.5" customHeight="1" x14ac:dyDescent="0.3">
      <c r="A49" s="457"/>
      <c r="B49" s="457"/>
      <c r="C49" s="457"/>
      <c r="D49" s="457"/>
      <c r="E49" s="457"/>
      <c r="F49" s="457"/>
      <c r="G49" s="457"/>
      <c r="H49" s="457"/>
      <c r="I49" s="457"/>
      <c r="J49" s="457"/>
      <c r="K49" s="153"/>
      <c r="L49" s="153"/>
      <c r="M49" s="153"/>
      <c r="N49" s="153"/>
      <c r="O49" s="153"/>
      <c r="P49" s="153"/>
      <c r="Q49" s="153"/>
      <c r="R49" s="153"/>
      <c r="S49" s="153"/>
      <c r="T49" s="153"/>
      <c r="U49" s="153"/>
      <c r="V49" s="153"/>
      <c r="W49" s="153"/>
      <c r="X49" s="153"/>
      <c r="Y49" s="153"/>
      <c r="Z49" s="153"/>
      <c r="AB49" s="154"/>
      <c r="AC49" s="155"/>
    </row>
    <row r="50" spans="1:29" s="127" customFormat="1" ht="18"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s="127" customFormat="1" ht="18" customHeight="1" x14ac:dyDescent="0.3">
      <c r="A51" s="457"/>
      <c r="B51" s="457"/>
      <c r="C51" s="457"/>
      <c r="D51" s="457"/>
      <c r="E51" s="457"/>
      <c r="F51" s="457"/>
      <c r="G51" s="457"/>
      <c r="H51" s="457"/>
      <c r="I51" s="457"/>
      <c r="J51" s="457"/>
      <c r="K51" s="153"/>
      <c r="L51" s="153"/>
      <c r="M51" s="153"/>
      <c r="N51" s="153"/>
      <c r="O51" s="153"/>
      <c r="P51" s="153"/>
      <c r="Q51" s="153"/>
      <c r="R51" s="153"/>
      <c r="S51" s="153"/>
      <c r="T51" s="153"/>
      <c r="U51" s="153"/>
      <c r="V51" s="153"/>
      <c r="W51" s="153"/>
      <c r="X51" s="153"/>
      <c r="Y51" s="153"/>
      <c r="Z51" s="153"/>
      <c r="AB51" s="154"/>
      <c r="AC51" s="155"/>
    </row>
    <row r="52" spans="1:29" x14ac:dyDescent="0.3">
      <c r="C52" s="486"/>
      <c r="D52" s="486"/>
      <c r="E52" s="486"/>
    </row>
    <row r="53" spans="1:29" x14ac:dyDescent="0.3">
      <c r="C53" s="486"/>
      <c r="D53" s="486"/>
      <c r="E53" s="486"/>
    </row>
    <row r="54" spans="1:29" x14ac:dyDescent="0.3">
      <c r="C54" s="486"/>
      <c r="D54" s="486"/>
      <c r="E54" s="486"/>
    </row>
    <row r="55" spans="1:29" x14ac:dyDescent="0.3">
      <c r="C55" s="486"/>
      <c r="D55" s="486"/>
      <c r="E55" s="486"/>
    </row>
    <row r="56" spans="1:29" x14ac:dyDescent="0.3">
      <c r="C56" s="486"/>
      <c r="D56" s="486"/>
      <c r="E56" s="486"/>
    </row>
    <row r="57" spans="1:29" x14ac:dyDescent="0.3">
      <c r="A57" s="457"/>
      <c r="B57" s="457"/>
      <c r="C57" s="457"/>
      <c r="D57" s="457"/>
      <c r="E57" s="457"/>
      <c r="F57" s="457"/>
      <c r="G57" s="457"/>
      <c r="H57" s="457"/>
      <c r="I57" s="457"/>
      <c r="J57" s="457"/>
    </row>
    <row r="58" spans="1:29" x14ac:dyDescent="0.3">
      <c r="A58" s="457"/>
      <c r="B58" s="457"/>
      <c r="C58" s="457"/>
      <c r="D58" s="457"/>
      <c r="E58" s="457"/>
      <c r="F58" s="457"/>
      <c r="G58" s="457"/>
      <c r="H58" s="457"/>
      <c r="I58" s="457"/>
      <c r="J58" s="457"/>
    </row>
    <row r="59" spans="1:29" x14ac:dyDescent="0.3">
      <c r="A59" s="122"/>
    </row>
    <row r="60" spans="1:29" ht="20.25" customHeight="1" x14ac:dyDescent="0.3">
      <c r="A60" s="460"/>
      <c r="B60" s="460"/>
      <c r="C60" s="460"/>
      <c r="D60" s="460"/>
      <c r="E60" s="460"/>
      <c r="F60" s="460"/>
      <c r="G60" s="460"/>
      <c r="H60" s="460"/>
      <c r="I60" s="460"/>
      <c r="J60" s="460"/>
    </row>
    <row r="61" spans="1:29" x14ac:dyDescent="0.3">
      <c r="A61" s="198"/>
      <c r="B61" s="71"/>
      <c r="C61" s="71"/>
      <c r="D61" s="71"/>
      <c r="E61" s="71"/>
      <c r="F61" s="71"/>
      <c r="G61" s="199"/>
      <c r="H61" s="199"/>
      <c r="I61" s="199"/>
      <c r="J61" s="200"/>
    </row>
    <row r="62" spans="1:29" x14ac:dyDescent="0.3">
      <c r="A62" s="469"/>
      <c r="B62" s="469"/>
      <c r="C62" s="469"/>
      <c r="D62" s="276"/>
      <c r="E62" s="276"/>
      <c r="F62" s="71"/>
      <c r="G62" s="199"/>
      <c r="H62" s="199"/>
      <c r="I62" s="199"/>
      <c r="J62" s="200"/>
    </row>
    <row r="63" spans="1:29" x14ac:dyDescent="0.3">
      <c r="A63" s="469"/>
      <c r="B63" s="469"/>
      <c r="C63" s="469"/>
      <c r="D63" s="469"/>
      <c r="E63" s="276"/>
      <c r="F63" s="71"/>
      <c r="G63" s="199"/>
      <c r="H63" s="199"/>
      <c r="I63" s="199"/>
      <c r="J63" s="200"/>
    </row>
    <row r="64" spans="1:29" x14ac:dyDescent="0.3">
      <c r="A64" s="276"/>
      <c r="B64" s="276"/>
      <c r="C64" s="276"/>
      <c r="D64" s="276"/>
      <c r="E64" s="276"/>
      <c r="F64" s="71"/>
      <c r="G64" s="199"/>
      <c r="H64" s="199"/>
      <c r="I64" s="199"/>
      <c r="J64" s="200"/>
    </row>
    <row r="65" spans="1:10" x14ac:dyDescent="0.3">
      <c r="A65" s="469"/>
      <c r="B65" s="469"/>
      <c r="C65" s="469"/>
      <c r="D65" s="469"/>
      <c r="E65" s="208"/>
      <c r="F65" s="71"/>
      <c r="G65" s="199"/>
      <c r="H65" s="199"/>
      <c r="I65" s="199"/>
      <c r="J65" s="200"/>
    </row>
    <row r="66" spans="1:10" x14ac:dyDescent="0.3">
      <c r="A66" s="469"/>
      <c r="B66" s="469"/>
      <c r="C66" s="469"/>
      <c r="D66" s="469"/>
      <c r="E66" s="208"/>
      <c r="F66" s="71"/>
      <c r="G66" s="199"/>
      <c r="H66" s="199"/>
      <c r="I66" s="199"/>
      <c r="J66" s="200"/>
    </row>
    <row r="67" spans="1:10" x14ac:dyDescent="0.3">
      <c r="A67" s="469"/>
      <c r="B67" s="469"/>
      <c r="C67" s="469"/>
      <c r="D67" s="469"/>
      <c r="E67" s="208"/>
      <c r="F67" s="71"/>
      <c r="G67" s="199"/>
      <c r="H67" s="199"/>
      <c r="I67" s="199"/>
      <c r="J67" s="200"/>
    </row>
    <row r="68" spans="1:10" x14ac:dyDescent="0.3">
      <c r="A68" s="469"/>
      <c r="B68" s="469"/>
      <c r="C68" s="469"/>
      <c r="D68" s="469"/>
      <c r="E68" s="208"/>
      <c r="F68" s="71"/>
      <c r="G68" s="199"/>
      <c r="H68" s="199"/>
      <c r="I68" s="199"/>
      <c r="J68" s="200"/>
    </row>
    <row r="69" spans="1:10" x14ac:dyDescent="0.3">
      <c r="A69" s="469"/>
      <c r="B69" s="469"/>
      <c r="C69" s="469"/>
      <c r="D69" s="469"/>
      <c r="E69" s="208"/>
      <c r="F69" s="71"/>
      <c r="G69" s="199"/>
      <c r="H69" s="199"/>
      <c r="I69" s="199"/>
      <c r="J69" s="200"/>
    </row>
    <row r="70" spans="1:10" x14ac:dyDescent="0.3">
      <c r="A70" s="469"/>
      <c r="B70" s="469"/>
      <c r="C70" s="469"/>
      <c r="D70" s="469"/>
      <c r="E70" s="208"/>
      <c r="F70" s="71"/>
      <c r="G70" s="199"/>
      <c r="H70" s="199"/>
      <c r="I70" s="199"/>
      <c r="J70" s="200"/>
    </row>
    <row r="71" spans="1:10" x14ac:dyDescent="0.3">
      <c r="A71" s="469"/>
      <c r="B71" s="469"/>
      <c r="C71" s="469"/>
      <c r="D71" s="469"/>
      <c r="E71" s="208"/>
      <c r="F71" s="71"/>
      <c r="G71" s="199"/>
      <c r="H71" s="199"/>
      <c r="I71" s="199"/>
      <c r="J71" s="200"/>
    </row>
    <row r="72" spans="1:10" x14ac:dyDescent="0.3">
      <c r="A72" s="469"/>
      <c r="B72" s="469"/>
      <c r="C72" s="469"/>
      <c r="D72" s="469"/>
      <c r="E72" s="208"/>
      <c r="F72" s="71"/>
      <c r="G72" s="199"/>
      <c r="H72" s="199"/>
      <c r="I72" s="199"/>
      <c r="J72" s="200"/>
    </row>
    <row r="73" spans="1:10" x14ac:dyDescent="0.3">
      <c r="A73" s="469"/>
      <c r="B73" s="469"/>
      <c r="C73" s="469"/>
      <c r="D73" s="469"/>
      <c r="E73" s="208"/>
      <c r="F73" s="71"/>
      <c r="G73" s="199"/>
      <c r="H73" s="199"/>
      <c r="I73" s="199"/>
      <c r="J73" s="200"/>
    </row>
    <row r="74" spans="1:10" x14ac:dyDescent="0.3">
      <c r="A74" s="469"/>
      <c r="B74" s="469"/>
      <c r="C74" s="469"/>
      <c r="D74" s="469"/>
      <c r="E74" s="208"/>
      <c r="F74" s="71"/>
      <c r="G74" s="199"/>
      <c r="H74" s="199"/>
      <c r="I74" s="199"/>
      <c r="J74" s="200"/>
    </row>
    <row r="75" spans="1:10" x14ac:dyDescent="0.3">
      <c r="A75" s="469"/>
      <c r="B75" s="469"/>
      <c r="C75" s="469"/>
      <c r="D75" s="469"/>
      <c r="E75" s="208"/>
      <c r="F75" s="71"/>
      <c r="G75" s="199"/>
      <c r="H75" s="199"/>
      <c r="I75" s="199"/>
      <c r="J75" s="200"/>
    </row>
    <row r="76" spans="1:10" x14ac:dyDescent="0.3">
      <c r="A76" s="276"/>
      <c r="B76" s="276"/>
      <c r="C76" s="276"/>
      <c r="D76" s="276"/>
      <c r="E76" s="208"/>
      <c r="F76" s="71"/>
      <c r="G76" s="199"/>
      <c r="H76" s="199"/>
      <c r="I76" s="199"/>
      <c r="J76" s="200"/>
    </row>
    <row r="77" spans="1:10" x14ac:dyDescent="0.3">
      <c r="A77" s="198"/>
      <c r="B77" s="71"/>
      <c r="C77" s="71"/>
      <c r="D77" s="71"/>
      <c r="E77" s="71"/>
      <c r="F77" s="71"/>
      <c r="G77" s="199"/>
      <c r="H77" s="199"/>
      <c r="I77" s="199"/>
      <c r="J77" s="200"/>
    </row>
    <row r="78" spans="1:10" x14ac:dyDescent="0.3">
      <c r="A78" s="71"/>
      <c r="B78" s="71"/>
      <c r="C78" s="71"/>
      <c r="D78" s="71"/>
      <c r="E78" s="71"/>
      <c r="F78" s="71"/>
      <c r="G78" s="199"/>
      <c r="H78" s="199"/>
      <c r="I78" s="199"/>
      <c r="J78" s="200"/>
    </row>
  </sheetData>
  <mergeCells count="26">
    <mergeCell ref="C52:E52"/>
    <mergeCell ref="A45:J45"/>
    <mergeCell ref="A47:J47"/>
    <mergeCell ref="A49:J49"/>
    <mergeCell ref="A50:J50"/>
    <mergeCell ref="A51:J51"/>
    <mergeCell ref="A67:D67"/>
    <mergeCell ref="C53:E53"/>
    <mergeCell ref="C54:E54"/>
    <mergeCell ref="C55:E55"/>
    <mergeCell ref="C56:E56"/>
    <mergeCell ref="A57:J57"/>
    <mergeCell ref="A58:J58"/>
    <mergeCell ref="A60:J60"/>
    <mergeCell ref="A62:C62"/>
    <mergeCell ref="A63:D63"/>
    <mergeCell ref="A65:D65"/>
    <mergeCell ref="A66:D66"/>
    <mergeCell ref="A74:D74"/>
    <mergeCell ref="A75:D75"/>
    <mergeCell ref="A68:D68"/>
    <mergeCell ref="A69:D69"/>
    <mergeCell ref="A70:D70"/>
    <mergeCell ref="A71:D71"/>
    <mergeCell ref="A72:D72"/>
    <mergeCell ref="A73:D73"/>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245761" r:id="rId4">
          <objectPr defaultSize="0" autoPict="0" r:id="rId5">
            <anchor moveWithCells="1">
              <from>
                <xdr:col>1</xdr:col>
                <xdr:colOff>0</xdr:colOff>
                <xdr:row>45</xdr:row>
                <xdr:rowOff>0</xdr:rowOff>
              </from>
              <to>
                <xdr:col>12</xdr:col>
                <xdr:colOff>228600</xdr:colOff>
                <xdr:row>78</xdr:row>
                <xdr:rowOff>142875</xdr:rowOff>
              </to>
            </anchor>
          </objectPr>
        </oleObject>
      </mc:Choice>
      <mc:Fallback>
        <oleObject progId="Word.Document.12" shapeId="245761" r:id="rId4"/>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C78"/>
  <sheetViews>
    <sheetView topLeftCell="A43" workbookViewId="0"/>
  </sheetViews>
  <sheetFormatPr defaultColWidth="9.140625" defaultRowHeight="18.75" x14ac:dyDescent="0.3"/>
  <cols>
    <col min="1" max="2" width="8" style="57" customWidth="1"/>
    <col min="3" max="3" width="10.28515625" style="57" customWidth="1"/>
    <col min="4" max="4" width="8"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4.2</v>
      </c>
      <c r="C2" s="59" t="s">
        <v>34</v>
      </c>
      <c r="D2" s="187" t="s">
        <v>456</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61</v>
      </c>
      <c r="C3" s="59" t="s">
        <v>36</v>
      </c>
      <c r="D3" s="187"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62</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171"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67">
        <v>60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f>B9+1</f>
        <v>2</v>
      </c>
      <c r="C10" s="67">
        <v>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f t="shared" ref="B11:B24" si="0">B10+1</f>
        <v>3</v>
      </c>
      <c r="C11" s="67">
        <v>60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f t="shared" si="0"/>
        <v>4</v>
      </c>
      <c r="C12" s="67">
        <v>60</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f t="shared" si="0"/>
        <v>5</v>
      </c>
      <c r="C13" s="67">
        <v>60</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f t="shared" si="0"/>
        <v>6</v>
      </c>
      <c r="C14" s="67">
        <v>60</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f t="shared" si="0"/>
        <v>7</v>
      </c>
      <c r="C15" s="67">
        <v>60</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f t="shared" si="0"/>
        <v>8</v>
      </c>
      <c r="C16" s="67">
        <v>60</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f t="shared" si="0"/>
        <v>9</v>
      </c>
      <c r="C17" s="67">
        <v>60</v>
      </c>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f t="shared" si="0"/>
        <v>10</v>
      </c>
      <c r="C18" s="67">
        <v>60</v>
      </c>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f t="shared" si="0"/>
        <v>11</v>
      </c>
      <c r="C19" s="67">
        <v>60</v>
      </c>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f t="shared" si="0"/>
        <v>12</v>
      </c>
      <c r="C20" s="67">
        <v>60</v>
      </c>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f t="shared" si="0"/>
        <v>13</v>
      </c>
      <c r="C21" s="67">
        <v>60</v>
      </c>
      <c r="E21" s="59" t="s">
        <v>405</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f t="shared" si="0"/>
        <v>14</v>
      </c>
      <c r="C22" s="67">
        <v>60</v>
      </c>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63">
        <v>1</v>
      </c>
      <c r="B23" s="63">
        <f t="shared" si="0"/>
        <v>15</v>
      </c>
      <c r="C23" s="30">
        <v>60</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f t="shared" si="0"/>
        <v>16</v>
      </c>
      <c r="C24" s="30">
        <v>60</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45">
        <v>1</v>
      </c>
      <c r="B25" s="45">
        <v>17</v>
      </c>
      <c r="C25" s="34">
        <v>60</v>
      </c>
      <c r="E25" s="59"/>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45">
        <v>1</v>
      </c>
      <c r="B26" s="45">
        <v>18</v>
      </c>
      <c r="C26" s="34">
        <v>60</v>
      </c>
      <c r="E26" s="59"/>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45"/>
      <c r="B27" s="45"/>
      <c r="C27" s="34"/>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45"/>
      <c r="B28" s="45"/>
      <c r="C28" s="34"/>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45"/>
      <c r="B29" s="45"/>
      <c r="C29" s="34"/>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1020</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18</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56.666666666666664</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60</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0.94444444444444442</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4" spans="1:29" x14ac:dyDescent="0.3">
      <c r="A44" s="120" t="s">
        <v>312</v>
      </c>
    </row>
    <row r="45" spans="1:29" x14ac:dyDescent="0.3">
      <c r="A45" s="486"/>
      <c r="B45" s="486"/>
      <c r="C45" s="486"/>
      <c r="D45" s="486"/>
      <c r="E45" s="486"/>
      <c r="F45" s="486"/>
      <c r="G45" s="486"/>
      <c r="H45" s="486"/>
      <c r="I45" s="486"/>
      <c r="J45" s="486"/>
    </row>
    <row r="46" spans="1:29" x14ac:dyDescent="0.3">
      <c r="A46" s="122"/>
    </row>
    <row r="47" spans="1:29" ht="69" customHeight="1" x14ac:dyDescent="0.3">
      <c r="A47" s="456"/>
      <c r="B47" s="456"/>
      <c r="C47" s="456"/>
      <c r="D47" s="456"/>
      <c r="E47" s="456"/>
      <c r="F47" s="456"/>
      <c r="G47" s="456"/>
      <c r="H47" s="456"/>
      <c r="I47" s="456"/>
      <c r="J47" s="456"/>
    </row>
    <row r="48" spans="1:29" x14ac:dyDescent="0.3">
      <c r="A48" s="122"/>
    </row>
    <row r="49" spans="1:29" s="127" customFormat="1" ht="37.5" customHeight="1" x14ac:dyDescent="0.3">
      <c r="A49" s="457"/>
      <c r="B49" s="457"/>
      <c r="C49" s="457"/>
      <c r="D49" s="457"/>
      <c r="E49" s="457"/>
      <c r="F49" s="457"/>
      <c r="G49" s="457"/>
      <c r="H49" s="457"/>
      <c r="I49" s="457"/>
      <c r="J49" s="457"/>
      <c r="K49" s="153"/>
      <c r="L49" s="153"/>
      <c r="M49" s="153"/>
      <c r="N49" s="153"/>
      <c r="O49" s="153"/>
      <c r="P49" s="153"/>
      <c r="Q49" s="153"/>
      <c r="R49" s="153"/>
      <c r="S49" s="153"/>
      <c r="T49" s="153"/>
      <c r="U49" s="153"/>
      <c r="V49" s="153"/>
      <c r="W49" s="153"/>
      <c r="X49" s="153"/>
      <c r="Y49" s="153"/>
      <c r="Z49" s="153"/>
      <c r="AB49" s="154"/>
      <c r="AC49" s="155"/>
    </row>
    <row r="50" spans="1:29" s="127" customFormat="1" ht="18" customHeight="1" x14ac:dyDescent="0.3">
      <c r="A50" s="457"/>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s="127" customFormat="1" ht="18" customHeight="1" x14ac:dyDescent="0.3">
      <c r="A51" s="457"/>
      <c r="B51" s="457"/>
      <c r="C51" s="457"/>
      <c r="D51" s="457"/>
      <c r="E51" s="457"/>
      <c r="F51" s="457"/>
      <c r="G51" s="457"/>
      <c r="H51" s="457"/>
      <c r="I51" s="457"/>
      <c r="J51" s="457"/>
      <c r="K51" s="153"/>
      <c r="L51" s="153"/>
      <c r="M51" s="153"/>
      <c r="N51" s="153"/>
      <c r="O51" s="153"/>
      <c r="P51" s="153"/>
      <c r="Q51" s="153"/>
      <c r="R51" s="153"/>
      <c r="S51" s="153"/>
      <c r="T51" s="153"/>
      <c r="U51" s="153"/>
      <c r="V51" s="153"/>
      <c r="W51" s="153"/>
      <c r="X51" s="153"/>
      <c r="Y51" s="153"/>
      <c r="Z51" s="153"/>
      <c r="AB51" s="154"/>
      <c r="AC51" s="155"/>
    </row>
    <row r="52" spans="1:29" x14ac:dyDescent="0.3">
      <c r="C52" s="486"/>
      <c r="D52" s="486"/>
      <c r="E52" s="486"/>
    </row>
    <row r="53" spans="1:29" x14ac:dyDescent="0.3">
      <c r="C53" s="486"/>
      <c r="D53" s="486"/>
      <c r="E53" s="486"/>
    </row>
    <row r="54" spans="1:29" x14ac:dyDescent="0.3">
      <c r="C54" s="486"/>
      <c r="D54" s="486"/>
      <c r="E54" s="486"/>
    </row>
    <row r="55" spans="1:29" x14ac:dyDescent="0.3">
      <c r="C55" s="486"/>
      <c r="D55" s="486"/>
      <c r="E55" s="486"/>
    </row>
    <row r="56" spans="1:29" x14ac:dyDescent="0.3">
      <c r="C56" s="486"/>
      <c r="D56" s="486"/>
      <c r="E56" s="486"/>
    </row>
    <row r="57" spans="1:29" x14ac:dyDescent="0.3">
      <c r="A57" s="457"/>
      <c r="B57" s="457"/>
      <c r="C57" s="457"/>
      <c r="D57" s="457"/>
      <c r="E57" s="457"/>
      <c r="F57" s="457"/>
      <c r="G57" s="457"/>
      <c r="H57" s="457"/>
      <c r="I57" s="457"/>
      <c r="J57" s="457"/>
    </row>
    <row r="58" spans="1:29" x14ac:dyDescent="0.3">
      <c r="A58" s="457"/>
      <c r="B58" s="457"/>
      <c r="C58" s="457"/>
      <c r="D58" s="457"/>
      <c r="E58" s="457"/>
      <c r="F58" s="457"/>
      <c r="G58" s="457"/>
      <c r="H58" s="457"/>
      <c r="I58" s="457"/>
      <c r="J58" s="457"/>
    </row>
    <row r="59" spans="1:29" x14ac:dyDescent="0.3">
      <c r="A59" s="122"/>
    </row>
    <row r="60" spans="1:29" ht="20.25" customHeight="1" x14ac:dyDescent="0.3">
      <c r="A60" s="460"/>
      <c r="B60" s="460"/>
      <c r="C60" s="460"/>
      <c r="D60" s="460"/>
      <c r="E60" s="460"/>
      <c r="F60" s="460"/>
      <c r="G60" s="460"/>
      <c r="H60" s="460"/>
      <c r="I60" s="460"/>
      <c r="J60" s="460"/>
    </row>
    <row r="61" spans="1:29" x14ac:dyDescent="0.3">
      <c r="A61" s="198"/>
      <c r="B61" s="71"/>
      <c r="C61" s="71"/>
      <c r="D61" s="71"/>
      <c r="E61" s="71"/>
      <c r="F61" s="71"/>
      <c r="G61" s="199"/>
      <c r="H61" s="199"/>
      <c r="I61" s="199"/>
      <c r="J61" s="200"/>
    </row>
    <row r="62" spans="1:29" x14ac:dyDescent="0.3">
      <c r="A62" s="469"/>
      <c r="B62" s="469"/>
      <c r="C62" s="469"/>
      <c r="D62" s="202"/>
      <c r="E62" s="202"/>
      <c r="F62" s="71"/>
      <c r="G62" s="199"/>
      <c r="H62" s="199"/>
      <c r="I62" s="199"/>
      <c r="J62" s="200"/>
    </row>
    <row r="63" spans="1:29" x14ac:dyDescent="0.3">
      <c r="A63" s="469"/>
      <c r="B63" s="469"/>
      <c r="C63" s="469"/>
      <c r="D63" s="469"/>
      <c r="E63" s="202"/>
      <c r="F63" s="71"/>
      <c r="G63" s="199"/>
      <c r="H63" s="199"/>
      <c r="I63" s="199"/>
      <c r="J63" s="200"/>
    </row>
    <row r="64" spans="1:29" x14ac:dyDescent="0.3">
      <c r="A64" s="202"/>
      <c r="B64" s="202"/>
      <c r="C64" s="202"/>
      <c r="D64" s="202"/>
      <c r="E64" s="202"/>
      <c r="F64" s="71"/>
      <c r="G64" s="199"/>
      <c r="H64" s="199"/>
      <c r="I64" s="199"/>
      <c r="J64" s="200"/>
    </row>
    <row r="65" spans="1:10" x14ac:dyDescent="0.3">
      <c r="A65" s="469"/>
      <c r="B65" s="469"/>
      <c r="C65" s="469"/>
      <c r="D65" s="469"/>
      <c r="E65" s="208"/>
      <c r="F65" s="71"/>
      <c r="G65" s="199"/>
      <c r="H65" s="199"/>
      <c r="I65" s="199"/>
      <c r="J65" s="200"/>
    </row>
    <row r="66" spans="1:10" x14ac:dyDescent="0.3">
      <c r="A66" s="469"/>
      <c r="B66" s="469"/>
      <c r="C66" s="469"/>
      <c r="D66" s="469"/>
      <c r="E66" s="208"/>
      <c r="F66" s="71"/>
      <c r="G66" s="199"/>
      <c r="H66" s="199"/>
      <c r="I66" s="199"/>
      <c r="J66" s="200"/>
    </row>
    <row r="67" spans="1:10" x14ac:dyDescent="0.3">
      <c r="A67" s="469"/>
      <c r="B67" s="469"/>
      <c r="C67" s="469"/>
      <c r="D67" s="469"/>
      <c r="E67" s="208"/>
      <c r="F67" s="71"/>
      <c r="G67" s="199"/>
      <c r="H67" s="199"/>
      <c r="I67" s="199"/>
      <c r="J67" s="200"/>
    </row>
    <row r="68" spans="1:10" x14ac:dyDescent="0.3">
      <c r="A68" s="469"/>
      <c r="B68" s="469"/>
      <c r="C68" s="469"/>
      <c r="D68" s="469"/>
      <c r="E68" s="208"/>
      <c r="F68" s="71"/>
      <c r="G68" s="199"/>
      <c r="H68" s="199"/>
      <c r="I68" s="199"/>
      <c r="J68" s="200"/>
    </row>
    <row r="69" spans="1:10" x14ac:dyDescent="0.3">
      <c r="A69" s="469"/>
      <c r="B69" s="469"/>
      <c r="C69" s="469"/>
      <c r="D69" s="469"/>
      <c r="E69" s="208"/>
      <c r="F69" s="71"/>
      <c r="G69" s="199"/>
      <c r="H69" s="199"/>
      <c r="I69" s="199"/>
      <c r="J69" s="200"/>
    </row>
    <row r="70" spans="1:10" x14ac:dyDescent="0.3">
      <c r="A70" s="469"/>
      <c r="B70" s="469"/>
      <c r="C70" s="469"/>
      <c r="D70" s="469"/>
      <c r="E70" s="208"/>
      <c r="F70" s="71"/>
      <c r="G70" s="199"/>
      <c r="H70" s="199"/>
      <c r="I70" s="199"/>
      <c r="J70" s="200"/>
    </row>
    <row r="71" spans="1:10" x14ac:dyDescent="0.3">
      <c r="A71" s="469"/>
      <c r="B71" s="469"/>
      <c r="C71" s="469"/>
      <c r="D71" s="469"/>
      <c r="E71" s="208"/>
      <c r="F71" s="71"/>
      <c r="G71" s="199"/>
      <c r="H71" s="199"/>
      <c r="I71" s="199"/>
      <c r="J71" s="200"/>
    </row>
    <row r="72" spans="1:10" x14ac:dyDescent="0.3">
      <c r="A72" s="469"/>
      <c r="B72" s="469"/>
      <c r="C72" s="469"/>
      <c r="D72" s="469"/>
      <c r="E72" s="208"/>
      <c r="F72" s="71"/>
      <c r="G72" s="199"/>
      <c r="H72" s="199"/>
      <c r="I72" s="199"/>
      <c r="J72" s="200"/>
    </row>
    <row r="73" spans="1:10" x14ac:dyDescent="0.3">
      <c r="A73" s="469"/>
      <c r="B73" s="469"/>
      <c r="C73" s="469"/>
      <c r="D73" s="469"/>
      <c r="E73" s="208"/>
      <c r="F73" s="71"/>
      <c r="G73" s="199"/>
      <c r="H73" s="199"/>
      <c r="I73" s="199"/>
      <c r="J73" s="200"/>
    </row>
    <row r="74" spans="1:10" x14ac:dyDescent="0.3">
      <c r="A74" s="469"/>
      <c r="B74" s="469"/>
      <c r="C74" s="469"/>
      <c r="D74" s="469"/>
      <c r="E74" s="208"/>
      <c r="F74" s="71"/>
      <c r="G74" s="199"/>
      <c r="H74" s="199"/>
      <c r="I74" s="199"/>
      <c r="J74" s="200"/>
    </row>
    <row r="75" spans="1:10" x14ac:dyDescent="0.3">
      <c r="A75" s="469"/>
      <c r="B75" s="469"/>
      <c r="C75" s="469"/>
      <c r="D75" s="469"/>
      <c r="E75" s="208"/>
      <c r="F75" s="71"/>
      <c r="G75" s="199"/>
      <c r="H75" s="199"/>
      <c r="I75" s="199"/>
      <c r="J75" s="200"/>
    </row>
    <row r="76" spans="1:10" x14ac:dyDescent="0.3">
      <c r="A76" s="202"/>
      <c r="B76" s="202"/>
      <c r="C76" s="202"/>
      <c r="D76" s="202"/>
      <c r="E76" s="208"/>
      <c r="F76" s="71"/>
      <c r="G76" s="199"/>
      <c r="H76" s="199"/>
      <c r="I76" s="199"/>
      <c r="J76" s="200"/>
    </row>
    <row r="77" spans="1:10" x14ac:dyDescent="0.3">
      <c r="A77" s="198"/>
      <c r="B77" s="71"/>
      <c r="C77" s="71"/>
      <c r="D77" s="71"/>
      <c r="E77" s="71"/>
      <c r="F77" s="71"/>
      <c r="G77" s="199"/>
      <c r="H77" s="199"/>
      <c r="I77" s="199"/>
      <c r="J77" s="200"/>
    </row>
    <row r="78" spans="1:10" x14ac:dyDescent="0.3">
      <c r="A78" s="71"/>
      <c r="B78" s="71"/>
      <c r="C78" s="71"/>
      <c r="D78" s="71"/>
      <c r="E78" s="71"/>
      <c r="F78" s="71"/>
      <c r="G78" s="199"/>
      <c r="H78" s="199"/>
      <c r="I78" s="199"/>
      <c r="J78" s="200"/>
    </row>
  </sheetData>
  <mergeCells count="26">
    <mergeCell ref="A74:D74"/>
    <mergeCell ref="A75:D75"/>
    <mergeCell ref="A68:D68"/>
    <mergeCell ref="A69:D69"/>
    <mergeCell ref="A70:D70"/>
    <mergeCell ref="A71:D71"/>
    <mergeCell ref="A72:D72"/>
    <mergeCell ref="A73:D73"/>
    <mergeCell ref="A67:D67"/>
    <mergeCell ref="C53:E53"/>
    <mergeCell ref="C54:E54"/>
    <mergeCell ref="C55:E55"/>
    <mergeCell ref="C56:E56"/>
    <mergeCell ref="A57:J57"/>
    <mergeCell ref="A58:J58"/>
    <mergeCell ref="A60:J60"/>
    <mergeCell ref="A62:C62"/>
    <mergeCell ref="A63:D63"/>
    <mergeCell ref="A65:D65"/>
    <mergeCell ref="A66:D66"/>
    <mergeCell ref="C52:E52"/>
    <mergeCell ref="A45:J45"/>
    <mergeCell ref="A47:J47"/>
    <mergeCell ref="A49:J49"/>
    <mergeCell ref="A50:J50"/>
    <mergeCell ref="A51:J51"/>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C77"/>
  <sheetViews>
    <sheetView topLeftCell="A43" workbookViewId="0">
      <selection activeCell="H29" sqref="E25:H29"/>
    </sheetView>
  </sheetViews>
  <sheetFormatPr defaultRowHeight="18.75" x14ac:dyDescent="0.3"/>
  <cols>
    <col min="1" max="4" width="8" customWidth="1"/>
    <col min="7" max="9" width="9.140625" style="1"/>
    <col min="10" max="10" width="9.140625" style="29"/>
    <col min="11" max="26" width="9.140625" style="1"/>
    <col min="28" max="28" width="9.140625" style="4"/>
    <col min="29" max="29" width="9.140625" style="28"/>
  </cols>
  <sheetData>
    <row r="1" spans="1:29" ht="21" x14ac:dyDescent="0.35">
      <c r="A1" s="21" t="s">
        <v>33</v>
      </c>
      <c r="B1" s="27"/>
      <c r="C1" s="27"/>
      <c r="G1"/>
      <c r="H1"/>
      <c r="I1" s="21" t="s">
        <v>65</v>
      </c>
      <c r="J1"/>
      <c r="K1"/>
      <c r="L1"/>
      <c r="M1"/>
      <c r="N1"/>
      <c r="O1"/>
      <c r="P1"/>
      <c r="Q1"/>
      <c r="R1"/>
      <c r="S1"/>
      <c r="T1"/>
      <c r="U1"/>
      <c r="V1"/>
      <c r="W1"/>
      <c r="X1"/>
      <c r="Y1"/>
      <c r="Z1"/>
      <c r="AB1"/>
      <c r="AC1"/>
    </row>
    <row r="2" spans="1:29" ht="15" x14ac:dyDescent="0.25">
      <c r="A2" s="27"/>
      <c r="B2" s="35">
        <v>4.2</v>
      </c>
      <c r="C2" s="27" t="s">
        <v>34</v>
      </c>
      <c r="G2"/>
      <c r="H2"/>
      <c r="I2"/>
      <c r="J2"/>
      <c r="K2"/>
      <c r="L2"/>
      <c r="M2"/>
      <c r="N2"/>
      <c r="O2"/>
      <c r="P2"/>
      <c r="Q2"/>
      <c r="R2"/>
      <c r="S2"/>
      <c r="T2"/>
      <c r="U2"/>
      <c r="V2"/>
      <c r="W2"/>
      <c r="X2"/>
      <c r="Y2"/>
      <c r="Z2"/>
      <c r="AB2"/>
      <c r="AC2"/>
    </row>
    <row r="3" spans="1:29" ht="15" x14ac:dyDescent="0.25">
      <c r="A3" s="27"/>
      <c r="B3" s="35" t="s">
        <v>61</v>
      </c>
      <c r="C3" s="27" t="s">
        <v>36</v>
      </c>
      <c r="G3"/>
      <c r="H3"/>
      <c r="I3"/>
      <c r="J3"/>
      <c r="K3"/>
      <c r="L3"/>
      <c r="M3"/>
      <c r="N3"/>
      <c r="O3"/>
      <c r="P3"/>
      <c r="Q3"/>
      <c r="R3"/>
      <c r="S3"/>
      <c r="T3"/>
      <c r="U3"/>
      <c r="V3"/>
      <c r="W3"/>
      <c r="X3"/>
      <c r="Y3"/>
      <c r="Z3"/>
      <c r="AB3"/>
      <c r="AC3"/>
    </row>
    <row r="4" spans="1:29" ht="15" x14ac:dyDescent="0.25">
      <c r="A4" s="27"/>
      <c r="B4" s="36" t="s">
        <v>37</v>
      </c>
      <c r="C4" s="27"/>
      <c r="D4" s="37" t="s">
        <v>62</v>
      </c>
      <c r="E4" s="38"/>
      <c r="F4" s="38"/>
      <c r="G4" s="38"/>
      <c r="H4" s="38"/>
      <c r="I4" s="38"/>
      <c r="J4"/>
      <c r="K4"/>
      <c r="L4"/>
      <c r="M4"/>
      <c r="N4"/>
      <c r="O4"/>
      <c r="P4"/>
      <c r="Q4"/>
      <c r="R4"/>
      <c r="S4"/>
      <c r="T4"/>
      <c r="U4"/>
      <c r="V4"/>
      <c r="W4"/>
      <c r="X4"/>
      <c r="Y4"/>
      <c r="Z4"/>
      <c r="AB4"/>
      <c r="AC4"/>
    </row>
    <row r="5" spans="1:29" ht="15" x14ac:dyDescent="0.25">
      <c r="A5" s="27"/>
      <c r="B5" s="39"/>
      <c r="C5" s="27"/>
      <c r="G5"/>
      <c r="H5"/>
      <c r="I5"/>
      <c r="J5"/>
      <c r="K5"/>
      <c r="L5"/>
      <c r="M5"/>
      <c r="N5"/>
      <c r="O5"/>
      <c r="P5"/>
      <c r="Q5"/>
      <c r="R5"/>
      <c r="S5"/>
      <c r="T5"/>
      <c r="U5"/>
      <c r="V5"/>
      <c r="W5"/>
      <c r="X5"/>
      <c r="Y5"/>
      <c r="Z5"/>
      <c r="AB5"/>
      <c r="AC5"/>
    </row>
    <row r="6" spans="1:29" ht="15" x14ac:dyDescent="0.25">
      <c r="A6" s="27"/>
      <c r="B6" s="27"/>
      <c r="C6" s="27"/>
      <c r="F6" s="37" t="s">
        <v>39</v>
      </c>
      <c r="G6" s="37"/>
      <c r="H6" s="37" t="s">
        <v>40</v>
      </c>
      <c r="I6" s="37"/>
      <c r="J6"/>
      <c r="K6"/>
      <c r="L6"/>
      <c r="M6"/>
      <c r="N6"/>
      <c r="O6"/>
      <c r="P6"/>
      <c r="Q6"/>
      <c r="R6"/>
      <c r="S6"/>
      <c r="T6"/>
      <c r="U6"/>
      <c r="V6"/>
      <c r="W6"/>
      <c r="X6"/>
      <c r="Y6"/>
      <c r="Z6"/>
      <c r="AB6"/>
      <c r="AC6"/>
    </row>
    <row r="7" spans="1:29" ht="26.25" x14ac:dyDescent="0.25">
      <c r="A7" s="40" t="s">
        <v>31</v>
      </c>
      <c r="B7" s="40" t="s">
        <v>30</v>
      </c>
      <c r="C7" s="40" t="s">
        <v>32</v>
      </c>
      <c r="G7"/>
      <c r="H7"/>
      <c r="I7"/>
      <c r="J7"/>
      <c r="K7"/>
      <c r="L7"/>
      <c r="M7"/>
      <c r="N7"/>
      <c r="O7"/>
      <c r="P7"/>
      <c r="Q7"/>
      <c r="R7"/>
      <c r="S7"/>
      <c r="T7"/>
      <c r="U7"/>
      <c r="V7"/>
      <c r="W7"/>
      <c r="X7"/>
      <c r="Y7"/>
      <c r="Z7"/>
      <c r="AB7"/>
      <c r="AC7"/>
    </row>
    <row r="8" spans="1:29" ht="15" x14ac:dyDescent="0.25">
      <c r="A8" s="27"/>
      <c r="B8" s="41" t="s">
        <v>41</v>
      </c>
      <c r="C8" s="41" t="s">
        <v>23</v>
      </c>
      <c r="G8"/>
      <c r="H8"/>
      <c r="I8"/>
      <c r="J8"/>
      <c r="K8"/>
      <c r="L8"/>
      <c r="M8"/>
      <c r="N8"/>
      <c r="O8"/>
      <c r="P8"/>
      <c r="Q8"/>
      <c r="R8"/>
      <c r="S8"/>
      <c r="T8"/>
      <c r="U8"/>
      <c r="V8"/>
      <c r="W8"/>
      <c r="X8"/>
      <c r="Y8"/>
      <c r="Z8"/>
      <c r="AB8"/>
      <c r="AC8"/>
    </row>
    <row r="9" spans="1:29" ht="15" x14ac:dyDescent="0.25">
      <c r="A9" s="35">
        <v>1</v>
      </c>
      <c r="B9" s="35">
        <v>1</v>
      </c>
      <c r="C9" s="31">
        <v>95</v>
      </c>
      <c r="E9" s="27" t="s">
        <v>42</v>
      </c>
      <c r="F9" s="27"/>
      <c r="G9"/>
      <c r="H9"/>
      <c r="I9"/>
      <c r="J9"/>
      <c r="K9"/>
      <c r="L9"/>
      <c r="M9"/>
      <c r="N9"/>
      <c r="O9"/>
      <c r="P9"/>
      <c r="Q9"/>
      <c r="R9"/>
      <c r="S9"/>
      <c r="T9"/>
      <c r="U9"/>
      <c r="V9"/>
      <c r="W9"/>
      <c r="X9"/>
      <c r="Y9"/>
      <c r="Z9"/>
      <c r="AB9"/>
      <c r="AC9"/>
    </row>
    <row r="10" spans="1:29" ht="18.75" customHeight="1" x14ac:dyDescent="0.25">
      <c r="A10" s="35">
        <v>1</v>
      </c>
      <c r="B10" s="35">
        <f>B9+1</f>
        <v>2</v>
      </c>
      <c r="C10" s="31">
        <v>95</v>
      </c>
      <c r="E10" s="27" t="s">
        <v>43</v>
      </c>
      <c r="F10" s="27"/>
      <c r="G10"/>
      <c r="H10"/>
      <c r="I10"/>
      <c r="J10"/>
      <c r="K10"/>
      <c r="L10"/>
      <c r="M10"/>
      <c r="N10"/>
      <c r="O10"/>
      <c r="P10"/>
      <c r="Q10"/>
      <c r="R10"/>
      <c r="S10"/>
      <c r="T10"/>
      <c r="U10"/>
      <c r="V10"/>
      <c r="W10"/>
      <c r="X10"/>
      <c r="Y10"/>
      <c r="Z10"/>
      <c r="AB10"/>
      <c r="AC10"/>
    </row>
    <row r="11" spans="1:29" ht="18.75" customHeight="1" x14ac:dyDescent="0.25">
      <c r="A11" s="35">
        <v>1</v>
      </c>
      <c r="B11" s="35">
        <f t="shared" ref="B11:B24" si="0">B10+1</f>
        <v>3</v>
      </c>
      <c r="C11" s="31">
        <v>60</v>
      </c>
      <c r="E11" s="27" t="s">
        <v>44</v>
      </c>
      <c r="F11" s="27"/>
      <c r="G11"/>
      <c r="H11"/>
      <c r="I11"/>
      <c r="J11"/>
      <c r="K11"/>
      <c r="L11"/>
      <c r="M11"/>
      <c r="N11"/>
      <c r="O11"/>
      <c r="P11"/>
      <c r="Q11"/>
      <c r="R11"/>
      <c r="S11"/>
      <c r="T11"/>
      <c r="U11"/>
      <c r="V11"/>
      <c r="W11"/>
      <c r="X11"/>
      <c r="Y11"/>
      <c r="Z11"/>
      <c r="AB11"/>
      <c r="AC11"/>
    </row>
    <row r="12" spans="1:29" ht="15" x14ac:dyDescent="0.25">
      <c r="A12" s="35">
        <v>1</v>
      </c>
      <c r="B12" s="35">
        <f t="shared" si="0"/>
        <v>4</v>
      </c>
      <c r="C12" s="31">
        <v>60</v>
      </c>
      <c r="E12" s="27" t="s">
        <v>45</v>
      </c>
      <c r="F12" s="27"/>
      <c r="G12"/>
      <c r="H12"/>
      <c r="I12"/>
      <c r="J12"/>
      <c r="K12"/>
      <c r="L12"/>
      <c r="M12"/>
      <c r="N12"/>
      <c r="O12"/>
      <c r="P12"/>
      <c r="Q12"/>
      <c r="R12"/>
      <c r="S12"/>
      <c r="T12"/>
      <c r="U12"/>
      <c r="V12"/>
      <c r="W12"/>
      <c r="X12"/>
      <c r="Y12"/>
      <c r="Z12"/>
      <c r="AB12"/>
      <c r="AC12"/>
    </row>
    <row r="13" spans="1:29" ht="15" x14ac:dyDescent="0.25">
      <c r="A13" s="35">
        <v>1</v>
      </c>
      <c r="B13" s="35">
        <f t="shared" si="0"/>
        <v>5</v>
      </c>
      <c r="C13" s="30">
        <v>95</v>
      </c>
      <c r="E13" s="27" t="s">
        <v>46</v>
      </c>
      <c r="G13"/>
      <c r="H13"/>
      <c r="I13"/>
      <c r="J13"/>
      <c r="K13"/>
      <c r="L13"/>
      <c r="M13"/>
      <c r="N13"/>
      <c r="O13"/>
      <c r="P13"/>
      <c r="Q13"/>
      <c r="R13"/>
      <c r="S13"/>
      <c r="T13"/>
      <c r="U13"/>
      <c r="V13"/>
      <c r="W13"/>
      <c r="X13"/>
      <c r="Y13"/>
      <c r="Z13"/>
      <c r="AB13"/>
      <c r="AC13"/>
    </row>
    <row r="14" spans="1:29" ht="15" x14ac:dyDescent="0.25">
      <c r="A14" s="35">
        <v>1</v>
      </c>
      <c r="B14" s="35">
        <f t="shared" si="0"/>
        <v>6</v>
      </c>
      <c r="C14" s="30">
        <v>85</v>
      </c>
      <c r="E14" s="27" t="s">
        <v>47</v>
      </c>
      <c r="G14"/>
      <c r="H14"/>
      <c r="I14"/>
      <c r="J14"/>
      <c r="K14"/>
      <c r="L14"/>
      <c r="M14"/>
      <c r="N14"/>
      <c r="O14"/>
      <c r="P14"/>
      <c r="Q14"/>
      <c r="R14"/>
      <c r="S14"/>
      <c r="T14"/>
      <c r="U14"/>
      <c r="V14"/>
      <c r="W14"/>
      <c r="X14"/>
      <c r="Y14"/>
      <c r="Z14"/>
      <c r="AB14"/>
      <c r="AC14"/>
    </row>
    <row r="15" spans="1:29" ht="15" x14ac:dyDescent="0.25">
      <c r="A15" s="35">
        <v>1</v>
      </c>
      <c r="B15" s="35">
        <f t="shared" si="0"/>
        <v>7</v>
      </c>
      <c r="C15" s="30">
        <v>90</v>
      </c>
      <c r="E15" s="27" t="s">
        <v>48</v>
      </c>
      <c r="G15"/>
      <c r="H15"/>
      <c r="I15"/>
      <c r="J15"/>
      <c r="K15"/>
      <c r="L15"/>
      <c r="M15"/>
      <c r="N15"/>
      <c r="O15"/>
      <c r="P15"/>
      <c r="Q15"/>
      <c r="R15"/>
      <c r="S15"/>
      <c r="T15"/>
      <c r="U15"/>
      <c r="V15"/>
      <c r="W15"/>
      <c r="X15"/>
      <c r="Y15"/>
      <c r="Z15"/>
      <c r="AB15"/>
      <c r="AC15"/>
    </row>
    <row r="16" spans="1:29" ht="15" x14ac:dyDescent="0.25">
      <c r="A16" s="35">
        <v>1</v>
      </c>
      <c r="B16" s="35">
        <f t="shared" si="0"/>
        <v>8</v>
      </c>
      <c r="C16" s="30">
        <v>78</v>
      </c>
      <c r="E16" s="27" t="s">
        <v>49</v>
      </c>
      <c r="G16"/>
      <c r="H16"/>
      <c r="I16"/>
      <c r="J16"/>
      <c r="K16"/>
      <c r="L16"/>
      <c r="M16"/>
      <c r="N16"/>
      <c r="O16"/>
      <c r="P16"/>
      <c r="Q16"/>
      <c r="R16"/>
      <c r="S16"/>
      <c r="T16"/>
      <c r="U16"/>
      <c r="V16"/>
      <c r="W16"/>
      <c r="X16"/>
      <c r="Y16"/>
      <c r="Z16"/>
      <c r="AB16"/>
      <c r="AC16"/>
    </row>
    <row r="17" spans="1:29" ht="15" x14ac:dyDescent="0.25">
      <c r="A17" s="35">
        <v>1</v>
      </c>
      <c r="B17" s="35">
        <f t="shared" si="0"/>
        <v>9</v>
      </c>
      <c r="C17" s="31">
        <v>97</v>
      </c>
      <c r="E17" s="27" t="s">
        <v>50</v>
      </c>
      <c r="F17" s="27"/>
      <c r="G17"/>
      <c r="H17"/>
      <c r="I17"/>
      <c r="J17"/>
      <c r="K17"/>
      <c r="L17"/>
      <c r="M17"/>
      <c r="N17"/>
      <c r="O17"/>
      <c r="P17"/>
      <c r="Q17"/>
      <c r="R17"/>
      <c r="S17"/>
      <c r="T17"/>
      <c r="U17"/>
      <c r="V17"/>
      <c r="W17"/>
      <c r="X17"/>
      <c r="Y17"/>
      <c r="Z17"/>
      <c r="AB17"/>
      <c r="AC17"/>
    </row>
    <row r="18" spans="1:29" ht="15" x14ac:dyDescent="0.25">
      <c r="A18" s="35">
        <v>1</v>
      </c>
      <c r="B18" s="35">
        <f t="shared" si="0"/>
        <v>10</v>
      </c>
      <c r="C18" s="31">
        <v>90</v>
      </c>
      <c r="E18" s="27" t="s">
        <v>51</v>
      </c>
      <c r="F18" s="27"/>
      <c r="G18"/>
      <c r="H18"/>
      <c r="I18"/>
      <c r="J18"/>
      <c r="K18"/>
      <c r="L18"/>
      <c r="M18"/>
      <c r="N18"/>
      <c r="O18"/>
      <c r="P18"/>
      <c r="Q18"/>
      <c r="R18"/>
      <c r="S18"/>
      <c r="T18"/>
      <c r="U18"/>
      <c r="V18"/>
      <c r="W18"/>
      <c r="X18"/>
      <c r="Y18"/>
      <c r="Z18"/>
      <c r="AB18"/>
      <c r="AC18"/>
    </row>
    <row r="19" spans="1:29" ht="15" x14ac:dyDescent="0.25">
      <c r="A19" s="35">
        <v>1</v>
      </c>
      <c r="B19" s="35">
        <f t="shared" si="0"/>
        <v>11</v>
      </c>
      <c r="C19" s="31">
        <v>71</v>
      </c>
      <c r="E19" s="27" t="s">
        <v>52</v>
      </c>
      <c r="F19" s="27"/>
      <c r="G19"/>
      <c r="H19"/>
      <c r="I19"/>
      <c r="J19"/>
      <c r="K19"/>
      <c r="L19"/>
      <c r="M19"/>
      <c r="N19"/>
      <c r="O19"/>
      <c r="P19"/>
      <c r="Q19"/>
      <c r="R19"/>
      <c r="S19"/>
      <c r="T19"/>
      <c r="U19"/>
      <c r="V19"/>
      <c r="W19"/>
      <c r="X19"/>
      <c r="Y19"/>
      <c r="Z19"/>
      <c r="AB19"/>
      <c r="AC19"/>
    </row>
    <row r="20" spans="1:29" ht="15" x14ac:dyDescent="0.25">
      <c r="A20" s="35">
        <v>1</v>
      </c>
      <c r="B20" s="35">
        <f t="shared" si="0"/>
        <v>12</v>
      </c>
      <c r="C20" s="31">
        <v>87</v>
      </c>
      <c r="E20" s="27" t="s">
        <v>53</v>
      </c>
      <c r="F20" s="27"/>
      <c r="G20"/>
      <c r="H20"/>
      <c r="I20"/>
      <c r="J20"/>
      <c r="K20"/>
      <c r="L20"/>
      <c r="M20"/>
      <c r="N20"/>
      <c r="O20"/>
      <c r="P20"/>
      <c r="Q20"/>
      <c r="R20"/>
      <c r="S20"/>
      <c r="T20"/>
      <c r="U20"/>
      <c r="V20"/>
      <c r="W20"/>
      <c r="X20"/>
      <c r="Y20"/>
      <c r="Z20"/>
      <c r="AB20"/>
      <c r="AC20"/>
    </row>
    <row r="21" spans="1:29" ht="15" x14ac:dyDescent="0.25">
      <c r="A21" s="35">
        <v>1</v>
      </c>
      <c r="B21" s="35">
        <f t="shared" si="0"/>
        <v>13</v>
      </c>
      <c r="C21" s="30">
        <v>69</v>
      </c>
      <c r="E21" s="27" t="s">
        <v>54</v>
      </c>
      <c r="G21"/>
      <c r="H21"/>
      <c r="I21"/>
      <c r="J21"/>
      <c r="K21"/>
      <c r="L21"/>
      <c r="M21"/>
      <c r="N21"/>
      <c r="O21"/>
      <c r="P21"/>
      <c r="Q21"/>
      <c r="R21"/>
      <c r="S21"/>
      <c r="T21"/>
      <c r="U21"/>
      <c r="V21"/>
      <c r="W21"/>
      <c r="X21"/>
      <c r="Y21"/>
      <c r="Z21"/>
      <c r="AB21"/>
      <c r="AC21"/>
    </row>
    <row r="22" spans="1:29" ht="15" x14ac:dyDescent="0.25">
      <c r="A22" s="35">
        <v>1</v>
      </c>
      <c r="B22" s="35">
        <f t="shared" si="0"/>
        <v>14</v>
      </c>
      <c r="C22" s="30">
        <v>95</v>
      </c>
      <c r="E22" s="27" t="s">
        <v>292</v>
      </c>
      <c r="G22"/>
      <c r="H22"/>
      <c r="I22"/>
      <c r="J22"/>
      <c r="K22"/>
      <c r="L22"/>
      <c r="M22"/>
      <c r="N22"/>
      <c r="O22"/>
      <c r="P22"/>
      <c r="Q22"/>
      <c r="R22"/>
      <c r="S22"/>
      <c r="T22"/>
      <c r="U22"/>
      <c r="V22"/>
      <c r="W22"/>
      <c r="X22"/>
      <c r="Y22"/>
      <c r="Z22"/>
      <c r="AB22"/>
      <c r="AC22"/>
    </row>
    <row r="23" spans="1:29" ht="19.5" customHeight="1" x14ac:dyDescent="0.25">
      <c r="A23" s="35">
        <v>1</v>
      </c>
      <c r="B23" s="35">
        <f t="shared" si="0"/>
        <v>15</v>
      </c>
      <c r="C23" s="30">
        <v>85</v>
      </c>
      <c r="G23"/>
      <c r="H23"/>
      <c r="I23"/>
      <c r="J23"/>
      <c r="K23"/>
      <c r="L23"/>
      <c r="M23"/>
      <c r="N23"/>
      <c r="O23"/>
      <c r="P23"/>
      <c r="Q23"/>
      <c r="R23"/>
      <c r="S23"/>
      <c r="T23"/>
      <c r="U23"/>
      <c r="V23"/>
      <c r="W23"/>
      <c r="X23"/>
      <c r="Y23"/>
      <c r="Z23"/>
      <c r="AB23"/>
      <c r="AC23"/>
    </row>
    <row r="24" spans="1:29" ht="15" x14ac:dyDescent="0.25">
      <c r="A24" s="35">
        <v>1</v>
      </c>
      <c r="B24" s="35">
        <f t="shared" si="0"/>
        <v>16</v>
      </c>
      <c r="C24" s="30">
        <v>29</v>
      </c>
      <c r="G24"/>
      <c r="H24"/>
      <c r="I24"/>
      <c r="J24"/>
      <c r="K24"/>
      <c r="L24"/>
      <c r="M24"/>
      <c r="N24"/>
      <c r="O24"/>
      <c r="P24"/>
      <c r="Q24"/>
      <c r="R24"/>
      <c r="S24"/>
      <c r="T24"/>
      <c r="U24"/>
      <c r="V24"/>
      <c r="W24"/>
      <c r="X24"/>
      <c r="Y24"/>
      <c r="Z24"/>
      <c r="AB24"/>
      <c r="AC24"/>
    </row>
    <row r="25" spans="1:29" ht="15" x14ac:dyDescent="0.25">
      <c r="A25" s="45"/>
      <c r="B25" s="45"/>
      <c r="C25" s="34"/>
      <c r="E25" s="59"/>
      <c r="G25"/>
      <c r="H25"/>
      <c r="I25"/>
      <c r="J25"/>
      <c r="K25"/>
      <c r="L25"/>
      <c r="M25"/>
      <c r="N25"/>
      <c r="O25"/>
      <c r="P25"/>
      <c r="Q25"/>
      <c r="R25"/>
      <c r="S25"/>
      <c r="T25"/>
      <c r="U25"/>
      <c r="V25"/>
      <c r="W25"/>
      <c r="X25"/>
      <c r="Y25"/>
      <c r="Z25"/>
      <c r="AB25"/>
      <c r="AC25"/>
    </row>
    <row r="26" spans="1:29" ht="15" x14ac:dyDescent="0.25">
      <c r="A26" s="45"/>
      <c r="B26" s="45"/>
      <c r="C26" s="34"/>
      <c r="E26" s="59"/>
      <c r="G26"/>
      <c r="H26"/>
      <c r="I26"/>
      <c r="J26"/>
      <c r="K26"/>
      <c r="L26"/>
      <c r="M26"/>
      <c r="N26"/>
      <c r="O26"/>
      <c r="P26"/>
      <c r="Q26"/>
      <c r="R26"/>
      <c r="S26"/>
      <c r="T26"/>
      <c r="U26"/>
      <c r="V26"/>
      <c r="W26"/>
      <c r="X26"/>
      <c r="Y26"/>
      <c r="Z26"/>
      <c r="AB26"/>
      <c r="AC26"/>
    </row>
    <row r="27" spans="1:29" ht="15" x14ac:dyDescent="0.25">
      <c r="A27" s="45"/>
      <c r="B27" s="45"/>
      <c r="C27" s="34"/>
      <c r="E27" s="59"/>
      <c r="G27"/>
      <c r="H27"/>
      <c r="I27"/>
      <c r="J27"/>
      <c r="K27"/>
      <c r="L27"/>
      <c r="M27"/>
      <c r="N27"/>
      <c r="O27"/>
      <c r="P27"/>
      <c r="Q27"/>
      <c r="R27"/>
      <c r="S27"/>
      <c r="T27"/>
      <c r="U27"/>
      <c r="V27"/>
      <c r="W27"/>
      <c r="X27"/>
      <c r="Y27"/>
      <c r="Z27"/>
      <c r="AB27"/>
      <c r="AC27"/>
    </row>
    <row r="28" spans="1:29" ht="15" x14ac:dyDescent="0.25">
      <c r="A28" s="45"/>
      <c r="B28" s="45"/>
      <c r="C28" s="34"/>
      <c r="E28" s="59"/>
      <c r="G28"/>
      <c r="H28"/>
      <c r="I28"/>
      <c r="J28"/>
      <c r="K28"/>
      <c r="L28"/>
      <c r="M28"/>
      <c r="N28"/>
      <c r="O28"/>
      <c r="P28"/>
      <c r="Q28"/>
      <c r="R28"/>
      <c r="S28"/>
      <c r="T28"/>
      <c r="U28"/>
      <c r="V28"/>
      <c r="W28"/>
      <c r="X28"/>
      <c r="Y28"/>
      <c r="Z28"/>
      <c r="AB28"/>
      <c r="AC28"/>
    </row>
    <row r="29" spans="1:29" ht="15" x14ac:dyDescent="0.25">
      <c r="A29" s="45"/>
      <c r="B29" s="45"/>
      <c r="C29" s="34"/>
      <c r="E29" s="59"/>
      <c r="G29"/>
      <c r="H29"/>
      <c r="I29"/>
      <c r="J29"/>
      <c r="K29"/>
      <c r="L29"/>
      <c r="M29"/>
      <c r="N29"/>
      <c r="O29"/>
      <c r="P29"/>
      <c r="Q29"/>
      <c r="R29"/>
      <c r="S29"/>
      <c r="T29"/>
      <c r="U29"/>
      <c r="V29"/>
      <c r="W29"/>
      <c r="X29"/>
      <c r="Y29"/>
      <c r="Z29"/>
      <c r="AB29"/>
      <c r="AC29"/>
    </row>
    <row r="30" spans="1:29" ht="15" x14ac:dyDescent="0.25">
      <c r="A30" s="45"/>
      <c r="B30" s="45"/>
      <c r="C30" s="34"/>
      <c r="G30"/>
      <c r="H30"/>
      <c r="I30"/>
      <c r="J30"/>
      <c r="K30"/>
      <c r="L30"/>
      <c r="M30"/>
      <c r="N30"/>
      <c r="O30"/>
      <c r="P30"/>
      <c r="Q30"/>
      <c r="R30"/>
      <c r="S30"/>
      <c r="T30"/>
      <c r="U30"/>
      <c r="V30"/>
      <c r="W30"/>
      <c r="X30"/>
      <c r="Y30"/>
      <c r="Z30"/>
      <c r="AB30"/>
      <c r="AC30"/>
    </row>
    <row r="31" spans="1:29" ht="15" x14ac:dyDescent="0.25">
      <c r="A31" s="45"/>
      <c r="B31" s="45"/>
      <c r="C31" s="34"/>
      <c r="G31"/>
      <c r="H31"/>
      <c r="I31"/>
      <c r="J31"/>
      <c r="K31"/>
      <c r="L31"/>
      <c r="M31"/>
      <c r="N31"/>
      <c r="O31"/>
      <c r="P31"/>
      <c r="Q31"/>
      <c r="R31"/>
      <c r="S31"/>
      <c r="T31"/>
      <c r="U31"/>
      <c r="V31"/>
      <c r="W31"/>
      <c r="X31"/>
      <c r="Y31"/>
      <c r="Z31"/>
      <c r="AB31"/>
      <c r="AC31"/>
    </row>
    <row r="32" spans="1:29" ht="15" x14ac:dyDescent="0.25">
      <c r="A32" s="45"/>
      <c r="B32" s="45"/>
      <c r="C32" s="34"/>
      <c r="E32" s="188"/>
      <c r="G32"/>
      <c r="H32"/>
      <c r="I32"/>
      <c r="J32"/>
      <c r="K32"/>
      <c r="L32"/>
      <c r="M32"/>
      <c r="N32"/>
      <c r="O32"/>
      <c r="P32"/>
      <c r="Q32"/>
      <c r="R32"/>
      <c r="S32"/>
      <c r="T32"/>
      <c r="U32"/>
      <c r="V32"/>
      <c r="W32"/>
      <c r="X32"/>
      <c r="Y32"/>
      <c r="Z32"/>
      <c r="AB32"/>
      <c r="AC32"/>
    </row>
    <row r="33" spans="1:29" ht="15" x14ac:dyDescent="0.25">
      <c r="A33" s="45"/>
      <c r="B33" s="45"/>
      <c r="C33" s="34"/>
      <c r="G33"/>
      <c r="H33"/>
      <c r="I33"/>
      <c r="J33"/>
      <c r="K33"/>
      <c r="L33"/>
      <c r="M33"/>
      <c r="N33"/>
      <c r="O33"/>
      <c r="P33"/>
      <c r="Q33"/>
      <c r="R33"/>
      <c r="S33"/>
      <c r="T33"/>
      <c r="U33"/>
      <c r="V33"/>
      <c r="W33"/>
      <c r="X33"/>
      <c r="Y33"/>
      <c r="Z33"/>
      <c r="AB33"/>
      <c r="AC33"/>
    </row>
    <row r="34" spans="1:29" ht="15" x14ac:dyDescent="0.25">
      <c r="A34" s="45"/>
      <c r="B34" s="45"/>
      <c r="C34" s="34"/>
      <c r="G34"/>
      <c r="H34"/>
      <c r="I34"/>
      <c r="J34"/>
      <c r="K34"/>
      <c r="L34"/>
      <c r="M34"/>
      <c r="N34"/>
      <c r="O34"/>
      <c r="P34"/>
      <c r="Q34"/>
      <c r="R34"/>
      <c r="S34"/>
      <c r="T34"/>
      <c r="U34"/>
      <c r="V34"/>
      <c r="W34"/>
      <c r="X34"/>
      <c r="Y34"/>
      <c r="Z34"/>
      <c r="AB34"/>
      <c r="AC34"/>
    </row>
    <row r="35" spans="1:29" ht="15" x14ac:dyDescent="0.25">
      <c r="A35" s="35"/>
      <c r="B35" s="35"/>
      <c r="C35" s="35"/>
      <c r="G35"/>
      <c r="H35"/>
      <c r="I35"/>
      <c r="J35"/>
      <c r="K35"/>
      <c r="L35"/>
      <c r="M35"/>
      <c r="N35"/>
      <c r="O35"/>
      <c r="P35"/>
      <c r="Q35"/>
      <c r="R35"/>
      <c r="S35"/>
      <c r="T35"/>
      <c r="U35"/>
      <c r="V35"/>
      <c r="W35"/>
      <c r="X35"/>
      <c r="Y35"/>
      <c r="Z35"/>
      <c r="AB35"/>
      <c r="AC35"/>
    </row>
    <row r="36" spans="1:29" ht="15" x14ac:dyDescent="0.25">
      <c r="A36" s="35"/>
      <c r="B36" s="35"/>
      <c r="C36" s="35"/>
      <c r="G36"/>
      <c r="H36"/>
      <c r="I36"/>
      <c r="J36"/>
      <c r="K36"/>
      <c r="L36"/>
      <c r="M36"/>
      <c r="N36"/>
      <c r="O36"/>
      <c r="P36"/>
      <c r="Q36"/>
      <c r="R36"/>
      <c r="S36"/>
      <c r="T36"/>
      <c r="U36"/>
      <c r="V36"/>
      <c r="W36"/>
      <c r="X36"/>
      <c r="Y36"/>
      <c r="Z36"/>
      <c r="AB36"/>
      <c r="AC36"/>
    </row>
    <row r="37" spans="1:29" ht="15" x14ac:dyDescent="0.25">
      <c r="A37" s="27"/>
      <c r="B37" s="27"/>
      <c r="C37" s="43">
        <f>SUM(C9:C36)</f>
        <v>1281</v>
      </c>
      <c r="D37" s="27" t="s">
        <v>56</v>
      </c>
      <c r="G37"/>
      <c r="H37"/>
      <c r="I37"/>
      <c r="J37"/>
      <c r="K37"/>
      <c r="L37"/>
      <c r="M37"/>
      <c r="N37"/>
      <c r="O37"/>
      <c r="P37"/>
      <c r="Q37"/>
      <c r="R37"/>
      <c r="S37"/>
      <c r="T37"/>
      <c r="U37"/>
      <c r="V37"/>
      <c r="W37"/>
      <c r="X37"/>
      <c r="Y37"/>
      <c r="Z37"/>
      <c r="AB37"/>
      <c r="AC37"/>
    </row>
    <row r="38" spans="1:29" ht="15" x14ac:dyDescent="0.25">
      <c r="A38" s="43">
        <f>SUM(A9:A29)</f>
        <v>16</v>
      </c>
      <c r="B38" s="27" t="s">
        <v>57</v>
      </c>
      <c r="C38" s="27"/>
      <c r="G38"/>
      <c r="H38"/>
      <c r="I38"/>
      <c r="J38"/>
      <c r="K38"/>
      <c r="L38"/>
      <c r="M38"/>
      <c r="N38"/>
      <c r="O38"/>
      <c r="P38"/>
      <c r="Q38"/>
      <c r="R38"/>
      <c r="S38"/>
      <c r="T38"/>
      <c r="U38"/>
      <c r="V38"/>
      <c r="W38"/>
      <c r="X38"/>
      <c r="Y38"/>
      <c r="Z38"/>
      <c r="AB38"/>
      <c r="AC38"/>
    </row>
    <row r="39" spans="1:29" ht="15" x14ac:dyDescent="0.25">
      <c r="A39" s="27"/>
      <c r="B39" s="43">
        <f>C37/A38</f>
        <v>80.0625</v>
      </c>
      <c r="C39" s="27" t="s">
        <v>58</v>
      </c>
      <c r="G39"/>
      <c r="H39"/>
      <c r="I39"/>
      <c r="J39"/>
      <c r="K39"/>
      <c r="L39"/>
      <c r="M39"/>
      <c r="N39"/>
      <c r="O39"/>
      <c r="P39"/>
      <c r="Q39"/>
      <c r="R39"/>
      <c r="S39"/>
      <c r="T39"/>
      <c r="U39"/>
      <c r="V39"/>
      <c r="W39"/>
      <c r="X39"/>
      <c r="Y39"/>
      <c r="Z39"/>
      <c r="AB39"/>
      <c r="AC39"/>
    </row>
    <row r="40" spans="1:29" ht="15" x14ac:dyDescent="0.25">
      <c r="A40" s="27"/>
      <c r="B40" s="27"/>
      <c r="C40" s="27"/>
      <c r="D40" s="35">
        <v>100</v>
      </c>
      <c r="E40" s="27" t="s">
        <v>59</v>
      </c>
      <c r="G40"/>
      <c r="H40"/>
      <c r="I40"/>
      <c r="J40"/>
      <c r="K40"/>
      <c r="L40"/>
      <c r="M40"/>
      <c r="N40"/>
      <c r="O40"/>
      <c r="P40"/>
      <c r="Q40"/>
      <c r="R40"/>
      <c r="S40"/>
      <c r="T40"/>
      <c r="U40"/>
      <c r="V40"/>
      <c r="W40"/>
      <c r="X40"/>
      <c r="Y40"/>
      <c r="Z40"/>
      <c r="AB40"/>
      <c r="AC40"/>
    </row>
    <row r="41" spans="1:29" ht="15" x14ac:dyDescent="0.25">
      <c r="A41" s="27"/>
      <c r="B41" s="27"/>
      <c r="C41" s="27"/>
      <c r="D41" s="44">
        <f>B39/D40</f>
        <v>0.80062500000000003</v>
      </c>
      <c r="E41" s="27" t="s">
        <v>60</v>
      </c>
      <c r="G41"/>
      <c r="H41"/>
      <c r="I41"/>
      <c r="J41"/>
      <c r="K41"/>
      <c r="L41"/>
      <c r="M41"/>
      <c r="N41"/>
      <c r="O41"/>
      <c r="P41"/>
      <c r="Q41"/>
      <c r="R41"/>
      <c r="S41"/>
      <c r="T41"/>
      <c r="U41"/>
      <c r="V41"/>
      <c r="W41"/>
      <c r="X41"/>
      <c r="Y41"/>
      <c r="Z41"/>
      <c r="AB41"/>
      <c r="AC41"/>
    </row>
    <row r="42" spans="1:29" ht="15" x14ac:dyDescent="0.25">
      <c r="A42" s="27"/>
      <c r="B42" s="27"/>
      <c r="C42" s="27"/>
      <c r="G42"/>
      <c r="H42"/>
      <c r="I42"/>
      <c r="J42"/>
      <c r="K42"/>
      <c r="L42"/>
      <c r="M42"/>
      <c r="N42"/>
      <c r="O42"/>
      <c r="P42"/>
      <c r="Q42"/>
      <c r="R42"/>
      <c r="S42"/>
      <c r="T42"/>
      <c r="U42"/>
      <c r="V42"/>
      <c r="W42"/>
      <c r="X42"/>
      <c r="Y42"/>
      <c r="Z42"/>
      <c r="AB42"/>
      <c r="AC42"/>
    </row>
    <row r="45" spans="1:29" x14ac:dyDescent="0.3">
      <c r="A45" s="486" t="s">
        <v>355</v>
      </c>
      <c r="B45" s="486"/>
      <c r="C45" s="486"/>
      <c r="D45" s="486"/>
      <c r="E45" s="486"/>
      <c r="F45" s="486"/>
      <c r="G45" s="486"/>
      <c r="H45" s="486"/>
      <c r="I45" s="486"/>
      <c r="J45" s="486"/>
    </row>
    <row r="46" spans="1:29" x14ac:dyDescent="0.3">
      <c r="A46" s="122"/>
    </row>
    <row r="47" spans="1:29" ht="69" customHeight="1" x14ac:dyDescent="0.3">
      <c r="A47" s="456" t="s">
        <v>356</v>
      </c>
      <c r="B47" s="456"/>
      <c r="C47" s="456"/>
      <c r="D47" s="456"/>
      <c r="E47" s="456"/>
      <c r="F47" s="456"/>
      <c r="G47" s="456"/>
      <c r="H47" s="456"/>
      <c r="I47" s="456"/>
      <c r="J47" s="456"/>
    </row>
    <row r="48" spans="1:29" x14ac:dyDescent="0.3">
      <c r="A48" s="122"/>
    </row>
    <row r="49" spans="1:29" s="127" customFormat="1" ht="37.5" customHeight="1" x14ac:dyDescent="0.3">
      <c r="A49" s="457" t="s">
        <v>380</v>
      </c>
      <c r="B49" s="457"/>
      <c r="C49" s="457"/>
      <c r="D49" s="457"/>
      <c r="E49" s="457"/>
      <c r="F49" s="457"/>
      <c r="G49" s="457"/>
      <c r="H49" s="457"/>
      <c r="I49" s="457"/>
      <c r="J49" s="457"/>
      <c r="K49" s="153"/>
      <c r="L49" s="153"/>
      <c r="M49" s="153"/>
      <c r="N49" s="153"/>
      <c r="O49" s="153"/>
      <c r="P49" s="153"/>
      <c r="Q49" s="153"/>
      <c r="R49" s="153"/>
      <c r="S49" s="153"/>
      <c r="T49" s="153"/>
      <c r="U49" s="153"/>
      <c r="V49" s="153"/>
      <c r="W49" s="153"/>
      <c r="X49" s="153"/>
      <c r="Y49" s="153"/>
      <c r="Z49" s="153"/>
      <c r="AB49" s="154"/>
      <c r="AC49" s="155"/>
    </row>
    <row r="50" spans="1:29" s="127" customFormat="1" ht="18" customHeight="1" x14ac:dyDescent="0.3">
      <c r="A50" s="457" t="s">
        <v>357</v>
      </c>
      <c r="B50" s="457"/>
      <c r="C50" s="457"/>
      <c r="D50" s="457"/>
      <c r="E50" s="457"/>
      <c r="F50" s="457"/>
      <c r="G50" s="457"/>
      <c r="H50" s="457"/>
      <c r="I50" s="457"/>
      <c r="J50" s="457"/>
      <c r="K50" s="153"/>
      <c r="L50" s="153"/>
      <c r="M50" s="153"/>
      <c r="N50" s="153"/>
      <c r="O50" s="153"/>
      <c r="P50" s="153"/>
      <c r="Q50" s="153"/>
      <c r="R50" s="153"/>
      <c r="S50" s="153"/>
      <c r="T50" s="153"/>
      <c r="U50" s="153"/>
      <c r="V50" s="153"/>
      <c r="W50" s="153"/>
      <c r="X50" s="153"/>
      <c r="Y50" s="153"/>
      <c r="Z50" s="153"/>
      <c r="AB50" s="154"/>
      <c r="AC50" s="155"/>
    </row>
    <row r="51" spans="1:29" s="127" customFormat="1" ht="18" customHeight="1" x14ac:dyDescent="0.3">
      <c r="A51" s="457" t="s">
        <v>358</v>
      </c>
      <c r="B51" s="457"/>
      <c r="C51" s="457"/>
      <c r="D51" s="457"/>
      <c r="E51" s="457"/>
      <c r="F51" s="457"/>
      <c r="G51" s="457"/>
      <c r="H51" s="457"/>
      <c r="I51" s="457"/>
      <c r="J51" s="457"/>
      <c r="K51" s="153"/>
      <c r="L51" s="153"/>
      <c r="M51" s="153"/>
      <c r="N51" s="153"/>
      <c r="O51" s="153"/>
      <c r="P51" s="153"/>
      <c r="Q51" s="153"/>
      <c r="R51" s="153"/>
      <c r="S51" s="153"/>
      <c r="T51" s="153"/>
      <c r="U51" s="153"/>
      <c r="V51" s="153"/>
      <c r="W51" s="153"/>
      <c r="X51" s="153"/>
      <c r="Y51" s="153"/>
      <c r="Z51" s="153"/>
      <c r="AB51" s="154"/>
      <c r="AC51" s="155"/>
    </row>
    <row r="52" spans="1:29" x14ac:dyDescent="0.3">
      <c r="C52" s="486" t="s">
        <v>359</v>
      </c>
      <c r="D52" s="486"/>
      <c r="E52" s="486"/>
    </row>
    <row r="53" spans="1:29" x14ac:dyDescent="0.3">
      <c r="C53" s="486" t="s">
        <v>360</v>
      </c>
      <c r="D53" s="486"/>
      <c r="E53" s="486"/>
    </row>
    <row r="54" spans="1:29" x14ac:dyDescent="0.3">
      <c r="C54" s="486" t="s">
        <v>361</v>
      </c>
      <c r="D54" s="486"/>
      <c r="E54" s="486"/>
    </row>
    <row r="55" spans="1:29" x14ac:dyDescent="0.3">
      <c r="C55" s="486" t="s">
        <v>362</v>
      </c>
      <c r="D55" s="486"/>
      <c r="E55" s="486"/>
    </row>
    <row r="56" spans="1:29" x14ac:dyDescent="0.3">
      <c r="C56" s="486" t="s">
        <v>363</v>
      </c>
      <c r="D56" s="486"/>
      <c r="E56" s="486"/>
    </row>
    <row r="57" spans="1:29" x14ac:dyDescent="0.3">
      <c r="A57" s="457" t="s">
        <v>364</v>
      </c>
      <c r="B57" s="457"/>
      <c r="C57" s="457"/>
      <c r="D57" s="457"/>
      <c r="E57" s="457"/>
      <c r="F57" s="457"/>
      <c r="G57" s="457"/>
      <c r="H57" s="457"/>
      <c r="I57" s="457"/>
      <c r="J57" s="457"/>
    </row>
    <row r="58" spans="1:29" x14ac:dyDescent="0.3">
      <c r="A58" s="457" t="s">
        <v>365</v>
      </c>
      <c r="B58" s="457"/>
      <c r="C58" s="457"/>
      <c r="D58" s="457"/>
      <c r="E58" s="457"/>
      <c r="F58" s="457"/>
      <c r="G58" s="457"/>
      <c r="H58" s="457"/>
      <c r="I58" s="457"/>
      <c r="J58" s="457"/>
    </row>
    <row r="59" spans="1:29" x14ac:dyDescent="0.3">
      <c r="A59" s="122"/>
    </row>
    <row r="60" spans="1:29" ht="20.25" customHeight="1" x14ac:dyDescent="0.3">
      <c r="A60" s="457" t="s">
        <v>366</v>
      </c>
      <c r="B60" s="457"/>
      <c r="C60" s="457"/>
      <c r="D60" s="457"/>
      <c r="E60" s="457"/>
      <c r="F60" s="457"/>
      <c r="G60" s="457"/>
      <c r="H60" s="457"/>
      <c r="I60" s="457"/>
      <c r="J60" s="457"/>
    </row>
    <row r="61" spans="1:29" x14ac:dyDescent="0.3">
      <c r="A61" s="122"/>
    </row>
    <row r="62" spans="1:29" x14ac:dyDescent="0.3">
      <c r="A62" s="487" t="s">
        <v>367</v>
      </c>
      <c r="B62" s="487"/>
      <c r="C62" s="487"/>
      <c r="D62" s="142"/>
      <c r="E62" s="142"/>
    </row>
    <row r="63" spans="1:29" x14ac:dyDescent="0.3">
      <c r="A63" s="487" t="s">
        <v>368</v>
      </c>
      <c r="B63" s="487"/>
      <c r="C63" s="487"/>
      <c r="D63" s="487"/>
      <c r="E63" s="142"/>
    </row>
    <row r="64" spans="1:29" ht="19.5" thickBot="1" x14ac:dyDescent="0.35">
      <c r="A64" s="142"/>
      <c r="B64" s="142"/>
      <c r="C64" s="142"/>
      <c r="D64" s="142"/>
      <c r="E64" s="142"/>
    </row>
    <row r="65" spans="1:5" x14ac:dyDescent="0.3">
      <c r="A65" s="480" t="s">
        <v>369</v>
      </c>
      <c r="B65" s="481"/>
      <c r="C65" s="481"/>
      <c r="D65" s="482"/>
      <c r="E65" s="156"/>
    </row>
    <row r="66" spans="1:5" x14ac:dyDescent="0.3">
      <c r="A66" s="488" t="s">
        <v>370</v>
      </c>
      <c r="B66" s="469"/>
      <c r="C66" s="469"/>
      <c r="D66" s="489"/>
      <c r="E66" s="157">
        <v>8</v>
      </c>
    </row>
    <row r="67" spans="1:5" ht="19.5" thickBot="1" x14ac:dyDescent="0.35">
      <c r="A67" s="483" t="s">
        <v>371</v>
      </c>
      <c r="B67" s="484"/>
      <c r="C67" s="484"/>
      <c r="D67" s="485"/>
      <c r="E67" s="149">
        <v>7</v>
      </c>
    </row>
    <row r="68" spans="1:5" ht="19.5" thickBot="1" x14ac:dyDescent="0.35">
      <c r="A68" s="472" t="s">
        <v>372</v>
      </c>
      <c r="B68" s="473"/>
      <c r="C68" s="473"/>
      <c r="D68" s="474"/>
      <c r="E68" s="149">
        <v>5</v>
      </c>
    </row>
    <row r="69" spans="1:5" ht="19.5" thickBot="1" x14ac:dyDescent="0.35">
      <c r="A69" s="472" t="s">
        <v>373</v>
      </c>
      <c r="B69" s="473"/>
      <c r="C69" s="473"/>
      <c r="D69" s="474"/>
      <c r="E69" s="149">
        <v>5</v>
      </c>
    </row>
    <row r="70" spans="1:5" ht="19.5" thickBot="1" x14ac:dyDescent="0.35">
      <c r="A70" s="472" t="s">
        <v>374</v>
      </c>
      <c r="B70" s="473"/>
      <c r="C70" s="473"/>
      <c r="D70" s="474"/>
      <c r="E70" s="149">
        <v>13</v>
      </c>
    </row>
    <row r="71" spans="1:5" ht="19.5" thickBot="1" x14ac:dyDescent="0.35">
      <c r="A71" s="472" t="s">
        <v>375</v>
      </c>
      <c r="B71" s="473"/>
      <c r="C71" s="473"/>
      <c r="D71" s="474"/>
      <c r="E71" s="149">
        <v>13</v>
      </c>
    </row>
    <row r="72" spans="1:5" ht="19.5" thickBot="1" x14ac:dyDescent="0.35">
      <c r="A72" s="472" t="s">
        <v>376</v>
      </c>
      <c r="B72" s="473"/>
      <c r="C72" s="473"/>
      <c r="D72" s="474"/>
      <c r="E72" s="149">
        <v>10</v>
      </c>
    </row>
    <row r="73" spans="1:5" ht="19.5" thickBot="1" x14ac:dyDescent="0.35">
      <c r="A73" s="472" t="s">
        <v>377</v>
      </c>
      <c r="B73" s="473"/>
      <c r="C73" s="473"/>
      <c r="D73" s="474"/>
      <c r="E73" s="149">
        <v>13</v>
      </c>
    </row>
    <row r="74" spans="1:5" ht="19.5" thickBot="1" x14ac:dyDescent="0.35">
      <c r="A74" s="472" t="s">
        <v>378</v>
      </c>
      <c r="B74" s="473"/>
      <c r="C74" s="473"/>
      <c r="D74" s="474"/>
      <c r="E74" s="149">
        <v>13</v>
      </c>
    </row>
    <row r="75" spans="1:5" ht="19.5" thickBot="1" x14ac:dyDescent="0.35">
      <c r="A75" s="472" t="s">
        <v>379</v>
      </c>
      <c r="B75" s="473"/>
      <c r="C75" s="473"/>
      <c r="D75" s="474"/>
      <c r="E75" s="149">
        <v>13</v>
      </c>
    </row>
    <row r="76" spans="1:5" ht="19.5" thickBot="1" x14ac:dyDescent="0.35">
      <c r="A76" s="142"/>
      <c r="B76" s="142"/>
      <c r="C76" s="142"/>
      <c r="D76" s="142"/>
      <c r="E76" s="151">
        <v>100</v>
      </c>
    </row>
    <row r="77" spans="1:5" x14ac:dyDescent="0.3">
      <c r="A77" s="122"/>
    </row>
  </sheetData>
  <mergeCells count="26">
    <mergeCell ref="C55:E55"/>
    <mergeCell ref="C56:E56"/>
    <mergeCell ref="A57:J57"/>
    <mergeCell ref="A58:J58"/>
    <mergeCell ref="A60:J60"/>
    <mergeCell ref="A75:D75"/>
    <mergeCell ref="A45:J45"/>
    <mergeCell ref="A47:J47"/>
    <mergeCell ref="A49:J49"/>
    <mergeCell ref="A50:J50"/>
    <mergeCell ref="A51:J51"/>
    <mergeCell ref="C52:E52"/>
    <mergeCell ref="C53:E53"/>
    <mergeCell ref="C54:E54"/>
    <mergeCell ref="A69:D69"/>
    <mergeCell ref="A70:D70"/>
    <mergeCell ref="A71:D71"/>
    <mergeCell ref="A72:D72"/>
    <mergeCell ref="A73:D73"/>
    <mergeCell ref="A74:D74"/>
    <mergeCell ref="A62:C62"/>
    <mergeCell ref="A63:D63"/>
    <mergeCell ref="A65:D65"/>
    <mergeCell ref="A66:D66"/>
    <mergeCell ref="A67:D67"/>
    <mergeCell ref="A68:D68"/>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C45"/>
  <sheetViews>
    <sheetView topLeftCell="A45" workbookViewId="0">
      <selection activeCell="A45" sqref="A45:XFD45"/>
    </sheetView>
  </sheetViews>
  <sheetFormatPr defaultColWidth="9.140625" defaultRowHeight="18.75" x14ac:dyDescent="0.3"/>
  <cols>
    <col min="1" max="2" width="9.140625" style="57"/>
    <col min="3" max="3" width="11.8554687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4.3</v>
      </c>
      <c r="C2" s="59" t="s">
        <v>34</v>
      </c>
      <c r="D2" s="239" t="s">
        <v>488</v>
      </c>
      <c r="E2" s="4"/>
      <c r="F2" s="4"/>
      <c r="G2" s="4"/>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79</v>
      </c>
      <c r="C3" s="59" t="s">
        <v>36</v>
      </c>
      <c r="D3" s="239" t="s">
        <v>429</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435</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67">
        <v>100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67">
        <v>100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67">
        <v>100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67">
        <v>100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67">
        <v>100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67">
        <v>100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67">
        <v>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67">
        <v>100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67">
        <v>100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67">
        <v>100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67">
        <v>100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67">
        <v>100</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67">
        <v>100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67">
        <v>100</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67">
        <v>100</v>
      </c>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67">
        <v>100</v>
      </c>
      <c r="E24" s="59" t="s">
        <v>422</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v>17</v>
      </c>
      <c r="C25" s="67">
        <v>100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v>1</v>
      </c>
      <c r="B26" s="63">
        <v>18</v>
      </c>
      <c r="C26" s="67">
        <v>100</v>
      </c>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v>1</v>
      </c>
      <c r="B27" s="63">
        <v>19</v>
      </c>
      <c r="C27" s="67">
        <v>100</v>
      </c>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v>1</v>
      </c>
      <c r="B28" s="63">
        <v>20</v>
      </c>
      <c r="C28" s="67">
        <v>100</v>
      </c>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v>1</v>
      </c>
      <c r="B29" s="63">
        <v>21</v>
      </c>
      <c r="C29" s="67">
        <v>70</v>
      </c>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6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1970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21</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93.80952380952381</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0.93809523809523809</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312</v>
      </c>
    </row>
  </sheetData>
  <pageMargins left="0.7" right="0.7" top="0.75" bottom="0.75" header="0.3" footer="0.3"/>
  <pageSetup scale="9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C44"/>
  <sheetViews>
    <sheetView topLeftCell="A28" workbookViewId="0">
      <selection activeCell="J1" sqref="A1:J1"/>
    </sheetView>
  </sheetViews>
  <sheetFormatPr defaultRowHeight="18.75" x14ac:dyDescent="0.3"/>
  <cols>
    <col min="7" max="9" width="9.140625" style="1"/>
    <col min="10" max="10" width="9.140625" style="29"/>
    <col min="11" max="26" width="9.140625" style="1"/>
    <col min="28" max="28" width="9.140625" style="4"/>
    <col min="29" max="29" width="9.140625" style="28"/>
  </cols>
  <sheetData>
    <row r="1" spans="1:29" ht="21" x14ac:dyDescent="0.35">
      <c r="A1" s="21" t="s">
        <v>33</v>
      </c>
      <c r="B1" s="27"/>
      <c r="C1" s="27"/>
      <c r="G1"/>
      <c r="H1"/>
      <c r="I1" s="21" t="s">
        <v>65</v>
      </c>
      <c r="J1"/>
      <c r="K1"/>
      <c r="L1"/>
      <c r="M1"/>
      <c r="N1"/>
      <c r="O1"/>
      <c r="P1"/>
      <c r="Q1"/>
      <c r="R1"/>
      <c r="S1"/>
      <c r="T1"/>
      <c r="U1"/>
      <c r="V1"/>
      <c r="W1"/>
      <c r="X1"/>
      <c r="Y1"/>
      <c r="Z1"/>
      <c r="AB1"/>
      <c r="AC1"/>
    </row>
    <row r="2" spans="1:29" ht="15" x14ac:dyDescent="0.25">
      <c r="A2" s="27"/>
      <c r="B2" s="35">
        <v>4.3</v>
      </c>
      <c r="C2" s="27" t="s">
        <v>34</v>
      </c>
      <c r="G2"/>
      <c r="H2"/>
      <c r="I2"/>
      <c r="J2"/>
      <c r="K2"/>
      <c r="L2"/>
      <c r="M2"/>
      <c r="N2"/>
      <c r="O2"/>
      <c r="P2"/>
      <c r="Q2"/>
      <c r="R2"/>
      <c r="S2"/>
      <c r="T2"/>
      <c r="U2"/>
      <c r="V2"/>
      <c r="W2"/>
      <c r="X2"/>
      <c r="Y2"/>
      <c r="Z2"/>
      <c r="AB2"/>
      <c r="AC2"/>
    </row>
    <row r="3" spans="1:29" ht="15" x14ac:dyDescent="0.25">
      <c r="A3" s="27"/>
      <c r="B3" s="35" t="s">
        <v>35</v>
      </c>
      <c r="C3" s="27" t="s">
        <v>36</v>
      </c>
      <c r="G3"/>
      <c r="H3"/>
      <c r="I3"/>
      <c r="J3"/>
      <c r="K3"/>
      <c r="L3"/>
      <c r="M3"/>
      <c r="N3"/>
      <c r="O3"/>
      <c r="P3"/>
      <c r="Q3"/>
      <c r="R3"/>
      <c r="S3"/>
      <c r="T3"/>
      <c r="U3"/>
      <c r="V3"/>
      <c r="W3"/>
      <c r="X3"/>
      <c r="Y3"/>
      <c r="Z3"/>
      <c r="AB3"/>
      <c r="AC3"/>
    </row>
    <row r="4" spans="1:29" ht="15" x14ac:dyDescent="0.25">
      <c r="A4" s="27"/>
      <c r="B4" s="36" t="s">
        <v>37</v>
      </c>
      <c r="C4" s="27"/>
      <c r="D4" s="37" t="s">
        <v>38</v>
      </c>
      <c r="E4" s="38"/>
      <c r="F4" s="38"/>
      <c r="G4" s="38"/>
      <c r="H4" s="38"/>
      <c r="I4" s="38"/>
      <c r="J4" s="38"/>
      <c r="K4"/>
      <c r="L4"/>
      <c r="M4"/>
      <c r="N4"/>
      <c r="O4"/>
      <c r="P4"/>
      <c r="Q4"/>
      <c r="R4"/>
      <c r="S4"/>
      <c r="T4"/>
      <c r="U4"/>
      <c r="V4"/>
      <c r="W4"/>
      <c r="X4"/>
      <c r="Y4"/>
      <c r="Z4"/>
      <c r="AB4"/>
      <c r="AC4"/>
    </row>
    <row r="5" spans="1:29" ht="15" x14ac:dyDescent="0.25">
      <c r="A5" s="27"/>
      <c r="B5" s="39"/>
      <c r="C5" s="27"/>
      <c r="G5"/>
      <c r="H5"/>
      <c r="I5"/>
      <c r="J5"/>
      <c r="K5"/>
      <c r="L5"/>
      <c r="M5"/>
      <c r="N5"/>
      <c r="O5"/>
      <c r="P5"/>
      <c r="Q5"/>
      <c r="R5"/>
      <c r="S5"/>
      <c r="T5"/>
      <c r="U5"/>
      <c r="V5"/>
      <c r="W5"/>
      <c r="X5"/>
      <c r="Y5"/>
      <c r="Z5"/>
      <c r="AB5"/>
      <c r="AC5"/>
    </row>
    <row r="6" spans="1:29" ht="15" x14ac:dyDescent="0.25">
      <c r="A6" s="27"/>
      <c r="B6" s="27"/>
      <c r="C6" s="27"/>
      <c r="F6" s="37" t="s">
        <v>39</v>
      </c>
      <c r="G6" s="37"/>
      <c r="H6" s="37" t="s">
        <v>40</v>
      </c>
      <c r="I6" s="37"/>
      <c r="J6" s="37"/>
      <c r="K6"/>
      <c r="L6"/>
      <c r="M6"/>
      <c r="N6"/>
      <c r="O6"/>
      <c r="P6"/>
      <c r="Q6"/>
      <c r="R6"/>
      <c r="S6"/>
      <c r="T6"/>
      <c r="U6"/>
      <c r="V6"/>
      <c r="W6"/>
      <c r="X6"/>
      <c r="Y6"/>
      <c r="Z6"/>
      <c r="AB6"/>
      <c r="AC6"/>
    </row>
    <row r="7" spans="1:29" ht="26.25" x14ac:dyDescent="0.25">
      <c r="A7" s="40" t="s">
        <v>31</v>
      </c>
      <c r="B7" s="40" t="s">
        <v>30</v>
      </c>
      <c r="C7" s="40" t="s">
        <v>32</v>
      </c>
      <c r="G7"/>
      <c r="H7"/>
      <c r="I7"/>
      <c r="J7"/>
      <c r="K7"/>
      <c r="L7"/>
      <c r="M7"/>
      <c r="N7"/>
      <c r="O7"/>
      <c r="P7"/>
      <c r="Q7"/>
      <c r="R7"/>
      <c r="S7"/>
      <c r="T7"/>
      <c r="U7"/>
      <c r="V7"/>
      <c r="W7"/>
      <c r="X7"/>
      <c r="Y7"/>
      <c r="Z7"/>
      <c r="AB7"/>
      <c r="AC7"/>
    </row>
    <row r="8" spans="1:29" ht="15" x14ac:dyDescent="0.25">
      <c r="A8" s="27"/>
      <c r="B8" s="41" t="s">
        <v>41</v>
      </c>
      <c r="C8" s="41" t="s">
        <v>23</v>
      </c>
      <c r="G8"/>
      <c r="H8"/>
      <c r="I8"/>
      <c r="J8"/>
      <c r="K8"/>
      <c r="L8"/>
      <c r="M8"/>
      <c r="N8"/>
      <c r="O8"/>
      <c r="P8"/>
      <c r="Q8"/>
      <c r="R8"/>
      <c r="S8"/>
      <c r="T8"/>
      <c r="U8"/>
      <c r="V8"/>
      <c r="W8"/>
      <c r="X8"/>
      <c r="Y8"/>
      <c r="Z8"/>
      <c r="AB8"/>
      <c r="AC8"/>
    </row>
    <row r="9" spans="1:29" ht="15" x14ac:dyDescent="0.25">
      <c r="A9" s="35">
        <v>1</v>
      </c>
      <c r="B9" s="35">
        <v>1</v>
      </c>
      <c r="C9" s="31">
        <v>120</v>
      </c>
      <c r="E9" s="27" t="s">
        <v>42</v>
      </c>
      <c r="F9" s="27"/>
      <c r="G9"/>
      <c r="H9"/>
      <c r="I9"/>
      <c r="J9"/>
      <c r="K9"/>
      <c r="L9"/>
      <c r="M9"/>
      <c r="N9"/>
      <c r="O9"/>
      <c r="P9"/>
      <c r="Q9"/>
      <c r="R9"/>
      <c r="S9"/>
      <c r="T9"/>
      <c r="U9"/>
      <c r="V9"/>
      <c r="W9"/>
      <c r="X9"/>
      <c r="Y9"/>
      <c r="Z9"/>
      <c r="AB9"/>
      <c r="AC9"/>
    </row>
    <row r="10" spans="1:29" ht="15" x14ac:dyDescent="0.25">
      <c r="A10" s="35">
        <v>1</v>
      </c>
      <c r="B10" s="35">
        <v>2</v>
      </c>
      <c r="C10" s="31">
        <v>120</v>
      </c>
      <c r="E10" s="27" t="s">
        <v>43</v>
      </c>
      <c r="F10" s="27"/>
      <c r="G10"/>
      <c r="H10"/>
      <c r="I10"/>
      <c r="J10"/>
      <c r="K10"/>
      <c r="L10"/>
      <c r="M10"/>
      <c r="N10"/>
      <c r="O10"/>
      <c r="P10"/>
      <c r="Q10"/>
      <c r="R10"/>
      <c r="S10"/>
      <c r="T10"/>
      <c r="U10"/>
      <c r="V10"/>
      <c r="W10"/>
      <c r="X10"/>
      <c r="Y10"/>
      <c r="Z10"/>
      <c r="AB10"/>
      <c r="AC10"/>
    </row>
    <row r="11" spans="1:29" ht="15" x14ac:dyDescent="0.25">
      <c r="A11" s="35">
        <v>1</v>
      </c>
      <c r="B11" s="35">
        <v>3</v>
      </c>
      <c r="C11" s="31">
        <v>120</v>
      </c>
      <c r="E11" s="27" t="s">
        <v>44</v>
      </c>
      <c r="F11" s="27"/>
      <c r="G11"/>
      <c r="H11"/>
      <c r="I11"/>
      <c r="J11"/>
      <c r="K11"/>
      <c r="L11"/>
      <c r="M11"/>
      <c r="N11"/>
      <c r="O11"/>
      <c r="P11"/>
      <c r="Q11"/>
      <c r="R11"/>
      <c r="S11"/>
      <c r="T11"/>
      <c r="U11"/>
      <c r="V11"/>
      <c r="W11"/>
      <c r="X11"/>
      <c r="Y11"/>
      <c r="Z11"/>
      <c r="AB11"/>
      <c r="AC11"/>
    </row>
    <row r="12" spans="1:29" ht="15" x14ac:dyDescent="0.25">
      <c r="A12" s="35">
        <v>1</v>
      </c>
      <c r="B12" s="35">
        <v>4</v>
      </c>
      <c r="C12" s="31">
        <v>130</v>
      </c>
      <c r="E12" s="27"/>
      <c r="F12" s="27"/>
      <c r="G12"/>
      <c r="H12"/>
      <c r="I12"/>
      <c r="J12"/>
      <c r="K12"/>
      <c r="L12"/>
      <c r="M12"/>
      <c r="N12"/>
      <c r="O12"/>
      <c r="P12"/>
      <c r="Q12"/>
      <c r="R12"/>
      <c r="S12"/>
      <c r="T12"/>
      <c r="U12"/>
      <c r="V12"/>
      <c r="W12"/>
      <c r="X12"/>
      <c r="Y12"/>
      <c r="Z12"/>
      <c r="AB12"/>
      <c r="AC12"/>
    </row>
    <row r="13" spans="1:29" ht="15" x14ac:dyDescent="0.25">
      <c r="A13" s="35">
        <v>1</v>
      </c>
      <c r="B13" s="35">
        <v>5</v>
      </c>
      <c r="C13" s="30">
        <v>144</v>
      </c>
      <c r="E13" s="27" t="s">
        <v>45</v>
      </c>
      <c r="F13" s="27"/>
      <c r="G13"/>
      <c r="H13"/>
      <c r="I13"/>
      <c r="J13"/>
      <c r="K13"/>
      <c r="L13"/>
      <c r="M13"/>
      <c r="N13"/>
      <c r="O13"/>
      <c r="P13"/>
      <c r="Q13"/>
      <c r="R13"/>
      <c r="S13"/>
      <c r="T13"/>
      <c r="U13"/>
      <c r="V13"/>
      <c r="W13"/>
      <c r="X13"/>
      <c r="Y13"/>
      <c r="Z13"/>
      <c r="AB13"/>
      <c r="AC13"/>
    </row>
    <row r="14" spans="1:29" ht="15" x14ac:dyDescent="0.25">
      <c r="A14" s="35">
        <v>1</v>
      </c>
      <c r="B14" s="35">
        <v>6</v>
      </c>
      <c r="C14" s="30">
        <v>144</v>
      </c>
      <c r="E14" s="27" t="s">
        <v>46</v>
      </c>
      <c r="F14" s="27"/>
      <c r="G14"/>
      <c r="H14"/>
      <c r="I14"/>
      <c r="J14"/>
      <c r="K14"/>
      <c r="L14"/>
      <c r="M14"/>
      <c r="N14"/>
      <c r="O14"/>
      <c r="P14"/>
      <c r="Q14"/>
      <c r="R14"/>
      <c r="S14"/>
      <c r="T14"/>
      <c r="U14"/>
      <c r="V14"/>
      <c r="W14"/>
      <c r="X14"/>
      <c r="Y14"/>
      <c r="Z14"/>
      <c r="AB14"/>
      <c r="AC14"/>
    </row>
    <row r="15" spans="1:29" ht="15" x14ac:dyDescent="0.25">
      <c r="A15" s="35">
        <v>1</v>
      </c>
      <c r="B15" s="35">
        <v>7</v>
      </c>
      <c r="C15" s="30">
        <v>144</v>
      </c>
      <c r="E15" s="27" t="s">
        <v>47</v>
      </c>
      <c r="F15" s="27"/>
      <c r="G15"/>
      <c r="H15"/>
      <c r="I15"/>
      <c r="J15"/>
      <c r="K15"/>
      <c r="L15"/>
      <c r="M15"/>
      <c r="N15"/>
      <c r="O15"/>
      <c r="P15"/>
      <c r="Q15"/>
      <c r="R15"/>
      <c r="S15"/>
      <c r="T15"/>
      <c r="U15"/>
      <c r="V15"/>
      <c r="W15"/>
      <c r="X15"/>
      <c r="Y15"/>
      <c r="Z15"/>
      <c r="AB15"/>
      <c r="AC15"/>
    </row>
    <row r="16" spans="1:29" ht="15" x14ac:dyDescent="0.25">
      <c r="A16" s="35">
        <v>1</v>
      </c>
      <c r="B16" s="35">
        <v>8</v>
      </c>
      <c r="C16" s="30">
        <v>144</v>
      </c>
      <c r="E16" s="27" t="s">
        <v>48</v>
      </c>
      <c r="F16" s="27"/>
      <c r="G16"/>
      <c r="H16"/>
      <c r="I16"/>
      <c r="J16"/>
      <c r="K16"/>
      <c r="L16"/>
      <c r="M16"/>
      <c r="N16"/>
      <c r="O16"/>
      <c r="P16"/>
      <c r="Q16"/>
      <c r="R16"/>
      <c r="S16"/>
      <c r="T16"/>
      <c r="U16"/>
      <c r="V16"/>
      <c r="W16"/>
      <c r="X16"/>
      <c r="Y16"/>
      <c r="Z16"/>
      <c r="AB16"/>
      <c r="AC16"/>
    </row>
    <row r="17" spans="1:29" ht="15" x14ac:dyDescent="0.25">
      <c r="A17" s="35">
        <v>1</v>
      </c>
      <c r="B17" s="35">
        <v>9</v>
      </c>
      <c r="C17" s="31">
        <v>144</v>
      </c>
      <c r="E17" s="27" t="s">
        <v>49</v>
      </c>
      <c r="F17" s="27"/>
      <c r="G17"/>
      <c r="H17"/>
      <c r="I17"/>
      <c r="J17"/>
      <c r="K17"/>
      <c r="L17"/>
      <c r="M17"/>
      <c r="N17"/>
      <c r="O17"/>
      <c r="P17"/>
      <c r="Q17"/>
      <c r="R17"/>
      <c r="S17"/>
      <c r="T17"/>
      <c r="U17"/>
      <c r="V17"/>
      <c r="W17"/>
      <c r="X17"/>
      <c r="Y17"/>
      <c r="Z17"/>
      <c r="AB17"/>
      <c r="AC17"/>
    </row>
    <row r="18" spans="1:29" ht="15" x14ac:dyDescent="0.25">
      <c r="A18" s="35">
        <v>1</v>
      </c>
      <c r="B18" s="35">
        <v>10</v>
      </c>
      <c r="C18" s="31">
        <v>144</v>
      </c>
      <c r="E18" s="27" t="s">
        <v>50</v>
      </c>
      <c r="F18" s="27"/>
      <c r="G18"/>
      <c r="H18"/>
      <c r="I18"/>
      <c r="J18"/>
      <c r="K18"/>
      <c r="L18"/>
      <c r="M18"/>
      <c r="N18"/>
      <c r="O18"/>
      <c r="P18"/>
      <c r="Q18"/>
      <c r="R18"/>
      <c r="S18"/>
      <c r="T18"/>
      <c r="U18"/>
      <c r="V18"/>
      <c r="W18"/>
      <c r="X18"/>
      <c r="Y18"/>
      <c r="Z18"/>
      <c r="AB18"/>
      <c r="AC18"/>
    </row>
    <row r="19" spans="1:29" ht="15" x14ac:dyDescent="0.25">
      <c r="A19" s="35">
        <v>1</v>
      </c>
      <c r="B19" s="35">
        <v>11</v>
      </c>
      <c r="C19" s="31">
        <v>144</v>
      </c>
      <c r="E19" s="27" t="s">
        <v>51</v>
      </c>
      <c r="F19" s="27"/>
      <c r="G19"/>
      <c r="H19"/>
      <c r="I19"/>
      <c r="J19"/>
      <c r="K19"/>
      <c r="L19"/>
      <c r="M19"/>
      <c r="N19"/>
      <c r="O19"/>
      <c r="P19"/>
      <c r="Q19"/>
      <c r="R19"/>
      <c r="S19"/>
      <c r="T19"/>
      <c r="U19"/>
      <c r="V19"/>
      <c r="W19"/>
      <c r="X19"/>
      <c r="Y19"/>
      <c r="Z19"/>
      <c r="AB19"/>
      <c r="AC19"/>
    </row>
    <row r="20" spans="1:29" ht="15" x14ac:dyDescent="0.25">
      <c r="A20" s="35">
        <v>1</v>
      </c>
      <c r="B20" s="35">
        <v>12</v>
      </c>
      <c r="C20" s="31">
        <v>144</v>
      </c>
      <c r="E20" s="27" t="s">
        <v>52</v>
      </c>
      <c r="G20"/>
      <c r="H20"/>
      <c r="I20"/>
      <c r="J20"/>
      <c r="K20"/>
      <c r="L20"/>
      <c r="M20"/>
      <c r="N20"/>
      <c r="O20"/>
      <c r="P20"/>
      <c r="Q20"/>
      <c r="R20"/>
      <c r="S20"/>
      <c r="T20"/>
      <c r="U20"/>
      <c r="V20"/>
      <c r="W20"/>
      <c r="X20"/>
      <c r="Y20"/>
      <c r="Z20"/>
      <c r="AB20"/>
      <c r="AC20"/>
    </row>
    <row r="21" spans="1:29" ht="15" x14ac:dyDescent="0.25">
      <c r="A21" s="35">
        <v>1</v>
      </c>
      <c r="B21" s="35">
        <v>13</v>
      </c>
      <c r="C21" s="30">
        <v>127</v>
      </c>
      <c r="E21" s="27" t="s">
        <v>53</v>
      </c>
      <c r="G21"/>
      <c r="H21"/>
      <c r="I21"/>
      <c r="J21"/>
      <c r="K21"/>
      <c r="L21"/>
      <c r="M21"/>
      <c r="N21"/>
      <c r="O21"/>
      <c r="P21"/>
      <c r="Q21"/>
      <c r="R21"/>
      <c r="S21"/>
      <c r="T21"/>
      <c r="U21"/>
      <c r="V21"/>
      <c r="W21"/>
      <c r="X21"/>
      <c r="Y21"/>
      <c r="Z21"/>
      <c r="AB21"/>
      <c r="AC21"/>
    </row>
    <row r="22" spans="1:29" ht="15" x14ac:dyDescent="0.25">
      <c r="A22" s="35">
        <v>1</v>
      </c>
      <c r="B22" s="35">
        <v>14</v>
      </c>
      <c r="C22" s="30">
        <v>127</v>
      </c>
      <c r="G22"/>
      <c r="H22"/>
      <c r="I22"/>
      <c r="J22"/>
      <c r="K22"/>
      <c r="L22"/>
      <c r="M22"/>
      <c r="N22"/>
      <c r="O22"/>
      <c r="P22"/>
      <c r="Q22"/>
      <c r="R22"/>
      <c r="S22"/>
      <c r="T22"/>
      <c r="U22"/>
      <c r="V22"/>
      <c r="W22"/>
      <c r="X22"/>
      <c r="Y22"/>
      <c r="Z22"/>
      <c r="AB22"/>
      <c r="AC22"/>
    </row>
    <row r="23" spans="1:29" ht="15" x14ac:dyDescent="0.25">
      <c r="A23" s="35">
        <v>1</v>
      </c>
      <c r="B23" s="35">
        <v>15</v>
      </c>
      <c r="C23" s="30">
        <v>127</v>
      </c>
      <c r="E23" s="27" t="s">
        <v>54</v>
      </c>
      <c r="G23"/>
      <c r="H23"/>
      <c r="I23"/>
      <c r="J23"/>
      <c r="K23"/>
      <c r="L23"/>
      <c r="M23"/>
      <c r="N23"/>
      <c r="O23"/>
      <c r="P23"/>
      <c r="Q23"/>
      <c r="R23"/>
      <c r="S23"/>
      <c r="T23"/>
      <c r="U23"/>
      <c r="V23"/>
      <c r="W23"/>
      <c r="X23"/>
      <c r="Y23"/>
      <c r="Z23"/>
      <c r="AB23"/>
      <c r="AC23"/>
    </row>
    <row r="24" spans="1:29" ht="15" x14ac:dyDescent="0.25">
      <c r="A24" s="35">
        <v>1</v>
      </c>
      <c r="B24" s="35">
        <v>16</v>
      </c>
      <c r="C24" s="30">
        <v>127</v>
      </c>
      <c r="E24" s="27" t="s">
        <v>422</v>
      </c>
      <c r="G24"/>
      <c r="H24"/>
      <c r="I24"/>
      <c r="J24"/>
      <c r="K24"/>
      <c r="L24"/>
      <c r="M24"/>
      <c r="N24"/>
      <c r="O24"/>
      <c r="P24"/>
      <c r="Q24"/>
      <c r="R24"/>
      <c r="S24"/>
      <c r="T24"/>
      <c r="U24"/>
      <c r="V24"/>
      <c r="W24"/>
      <c r="X24"/>
      <c r="Y24"/>
      <c r="Z24"/>
      <c r="AB24"/>
      <c r="AC24"/>
    </row>
    <row r="25" spans="1:29" ht="15" x14ac:dyDescent="0.25">
      <c r="A25" s="35">
        <v>1</v>
      </c>
      <c r="B25" s="35">
        <v>17</v>
      </c>
      <c r="C25" s="31">
        <v>147</v>
      </c>
      <c r="G25"/>
      <c r="H25"/>
      <c r="I25"/>
      <c r="J25"/>
      <c r="K25"/>
      <c r="L25"/>
      <c r="M25"/>
      <c r="N25"/>
      <c r="O25"/>
      <c r="P25"/>
      <c r="Q25"/>
      <c r="R25"/>
      <c r="S25"/>
      <c r="T25"/>
      <c r="U25"/>
      <c r="V25"/>
      <c r="W25"/>
      <c r="X25"/>
      <c r="Y25"/>
      <c r="Z25"/>
      <c r="AB25"/>
      <c r="AC25"/>
    </row>
    <row r="26" spans="1:29" ht="15" x14ac:dyDescent="0.25">
      <c r="A26" s="35">
        <v>1</v>
      </c>
      <c r="B26" s="35">
        <v>18</v>
      </c>
      <c r="C26" s="31">
        <v>147</v>
      </c>
      <c r="G26"/>
      <c r="H26"/>
      <c r="I26"/>
      <c r="J26"/>
      <c r="K26"/>
      <c r="L26"/>
      <c r="M26"/>
      <c r="N26"/>
      <c r="O26"/>
      <c r="P26"/>
      <c r="Q26"/>
      <c r="R26"/>
      <c r="S26"/>
      <c r="T26"/>
      <c r="U26"/>
      <c r="V26"/>
      <c r="W26"/>
      <c r="X26"/>
      <c r="Y26"/>
      <c r="Z26"/>
      <c r="AB26"/>
      <c r="AC26"/>
    </row>
    <row r="27" spans="1:29" ht="15.75" x14ac:dyDescent="0.25">
      <c r="A27" s="35">
        <v>1</v>
      </c>
      <c r="B27" s="35">
        <v>19</v>
      </c>
      <c r="C27" s="31">
        <v>147</v>
      </c>
      <c r="E27" s="42"/>
      <c r="G27"/>
      <c r="H27"/>
      <c r="I27"/>
      <c r="J27"/>
      <c r="K27"/>
      <c r="L27"/>
      <c r="M27"/>
      <c r="N27"/>
      <c r="O27"/>
      <c r="P27"/>
      <c r="Q27"/>
      <c r="R27"/>
      <c r="S27"/>
      <c r="T27"/>
      <c r="U27"/>
      <c r="V27"/>
      <c r="W27"/>
      <c r="X27"/>
      <c r="Y27"/>
      <c r="Z27"/>
      <c r="AB27"/>
      <c r="AC27"/>
    </row>
    <row r="28" spans="1:29" ht="15.75" x14ac:dyDescent="0.25">
      <c r="A28" s="35">
        <v>1</v>
      </c>
      <c r="B28" s="35">
        <v>20</v>
      </c>
      <c r="C28" s="31">
        <v>147</v>
      </c>
      <c r="E28" s="42"/>
      <c r="G28"/>
      <c r="H28"/>
      <c r="I28"/>
      <c r="J28"/>
      <c r="K28"/>
      <c r="L28"/>
      <c r="M28"/>
      <c r="N28"/>
      <c r="O28"/>
      <c r="P28"/>
      <c r="Q28"/>
      <c r="R28"/>
      <c r="S28"/>
      <c r="T28"/>
      <c r="U28"/>
      <c r="V28"/>
      <c r="W28"/>
      <c r="X28"/>
      <c r="Y28"/>
      <c r="Z28"/>
      <c r="AB28"/>
      <c r="AC28"/>
    </row>
    <row r="29" spans="1:29" ht="15.75" x14ac:dyDescent="0.25">
      <c r="A29" s="35">
        <v>1</v>
      </c>
      <c r="B29" s="35">
        <v>21</v>
      </c>
      <c r="C29" s="30">
        <v>149</v>
      </c>
      <c r="E29" s="42"/>
      <c r="G29"/>
      <c r="H29"/>
      <c r="I29"/>
      <c r="J29"/>
      <c r="K29"/>
      <c r="L29"/>
      <c r="M29"/>
      <c r="N29"/>
      <c r="O29"/>
      <c r="P29"/>
      <c r="Q29"/>
      <c r="R29"/>
      <c r="S29"/>
      <c r="T29"/>
      <c r="U29"/>
      <c r="V29"/>
      <c r="W29"/>
      <c r="X29"/>
      <c r="Y29"/>
      <c r="Z29"/>
      <c r="AB29"/>
      <c r="AC29"/>
    </row>
    <row r="30" spans="1:29" ht="15.75" x14ac:dyDescent="0.25">
      <c r="A30" s="35">
        <v>1</v>
      </c>
      <c r="B30" s="35">
        <v>22</v>
      </c>
      <c r="C30" s="30">
        <v>149</v>
      </c>
      <c r="E30" s="42"/>
      <c r="G30"/>
      <c r="H30"/>
      <c r="I30"/>
      <c r="J30"/>
      <c r="K30"/>
      <c r="L30"/>
      <c r="M30"/>
      <c r="N30"/>
      <c r="O30"/>
      <c r="P30"/>
      <c r="Q30"/>
      <c r="R30"/>
      <c r="S30"/>
      <c r="T30"/>
      <c r="U30"/>
      <c r="V30"/>
      <c r="W30"/>
      <c r="X30"/>
      <c r="Y30"/>
      <c r="Z30"/>
      <c r="AB30"/>
      <c r="AC30"/>
    </row>
    <row r="31" spans="1:29" ht="15.75" x14ac:dyDescent="0.25">
      <c r="A31" s="35">
        <v>1</v>
      </c>
      <c r="B31" s="35">
        <v>23</v>
      </c>
      <c r="C31" s="30">
        <v>149</v>
      </c>
      <c r="E31" s="42"/>
      <c r="G31"/>
      <c r="H31"/>
      <c r="I31"/>
      <c r="J31"/>
      <c r="K31"/>
      <c r="L31"/>
      <c r="M31"/>
      <c r="N31"/>
      <c r="O31"/>
      <c r="P31"/>
      <c r="Q31"/>
      <c r="R31"/>
      <c r="S31"/>
      <c r="T31"/>
      <c r="U31"/>
      <c r="V31"/>
      <c r="W31"/>
      <c r="X31"/>
      <c r="Y31"/>
      <c r="Z31"/>
      <c r="AB31"/>
      <c r="AC31"/>
    </row>
    <row r="32" spans="1:29" ht="15" x14ac:dyDescent="0.25">
      <c r="A32" s="35">
        <v>1</v>
      </c>
      <c r="B32" s="35">
        <v>24</v>
      </c>
      <c r="C32" s="30">
        <v>149</v>
      </c>
      <c r="G32"/>
      <c r="H32"/>
      <c r="I32"/>
      <c r="J32"/>
      <c r="K32"/>
      <c r="L32"/>
      <c r="M32"/>
      <c r="N32"/>
      <c r="O32"/>
      <c r="P32"/>
      <c r="Q32"/>
      <c r="R32"/>
      <c r="S32"/>
      <c r="T32"/>
      <c r="U32"/>
      <c r="V32"/>
      <c r="W32"/>
      <c r="X32"/>
      <c r="Y32"/>
      <c r="Z32"/>
      <c r="AB32"/>
      <c r="AC32"/>
    </row>
    <row r="33" spans="1:29" ht="15" x14ac:dyDescent="0.25">
      <c r="A33" s="35"/>
      <c r="B33" s="35">
        <v>25</v>
      </c>
      <c r="C33" s="31"/>
      <c r="G33"/>
      <c r="H33"/>
      <c r="I33"/>
      <c r="J33"/>
      <c r="K33"/>
      <c r="L33"/>
      <c r="M33"/>
      <c r="N33"/>
      <c r="O33"/>
      <c r="P33"/>
      <c r="Q33"/>
      <c r="R33"/>
      <c r="S33"/>
      <c r="T33"/>
      <c r="U33"/>
      <c r="V33"/>
      <c r="W33"/>
      <c r="X33"/>
      <c r="Y33"/>
      <c r="Z33"/>
      <c r="AB33"/>
      <c r="AC33"/>
    </row>
    <row r="34" spans="1:29" ht="15" x14ac:dyDescent="0.25">
      <c r="A34" s="35"/>
      <c r="B34" s="35">
        <v>26</v>
      </c>
      <c r="C34" s="31"/>
      <c r="G34"/>
      <c r="H34"/>
      <c r="I34"/>
      <c r="J34"/>
      <c r="K34"/>
      <c r="L34"/>
      <c r="M34"/>
      <c r="N34"/>
      <c r="O34"/>
      <c r="P34"/>
      <c r="Q34"/>
      <c r="R34"/>
      <c r="S34"/>
      <c r="T34"/>
      <c r="U34"/>
      <c r="V34"/>
      <c r="W34"/>
      <c r="X34"/>
      <c r="Y34"/>
      <c r="Z34"/>
      <c r="AB34"/>
      <c r="AC34"/>
    </row>
    <row r="35" spans="1:29" ht="15" x14ac:dyDescent="0.25">
      <c r="A35" s="35"/>
      <c r="B35" s="35">
        <v>27</v>
      </c>
      <c r="C35" s="31"/>
      <c r="G35"/>
      <c r="H35"/>
      <c r="I35"/>
      <c r="J35"/>
      <c r="K35"/>
      <c r="L35"/>
      <c r="M35"/>
      <c r="N35"/>
      <c r="O35"/>
      <c r="P35"/>
      <c r="Q35"/>
      <c r="R35"/>
      <c r="S35"/>
      <c r="T35"/>
      <c r="U35"/>
      <c r="V35"/>
      <c r="W35"/>
      <c r="X35"/>
      <c r="Y35"/>
      <c r="Z35"/>
      <c r="AB35"/>
      <c r="AC35"/>
    </row>
    <row r="36" spans="1:29" ht="15" x14ac:dyDescent="0.25">
      <c r="A36" s="35"/>
      <c r="B36" s="35">
        <v>28</v>
      </c>
      <c r="C36" s="31"/>
      <c r="G36"/>
      <c r="H36"/>
      <c r="I36"/>
      <c r="J36"/>
      <c r="K36"/>
      <c r="L36"/>
      <c r="M36"/>
      <c r="N36"/>
      <c r="O36"/>
      <c r="P36"/>
      <c r="Q36"/>
      <c r="R36"/>
      <c r="S36"/>
      <c r="T36"/>
      <c r="U36"/>
      <c r="V36"/>
      <c r="W36"/>
      <c r="X36"/>
      <c r="Y36"/>
      <c r="Z36"/>
      <c r="AB36"/>
      <c r="AC36"/>
    </row>
    <row r="37" spans="1:29" ht="15" x14ac:dyDescent="0.25">
      <c r="A37" s="35"/>
      <c r="B37" s="35">
        <v>29</v>
      </c>
      <c r="C37" s="35"/>
      <c r="G37"/>
      <c r="H37"/>
      <c r="I37"/>
      <c r="J37"/>
      <c r="K37"/>
      <c r="L37"/>
      <c r="M37"/>
      <c r="N37"/>
      <c r="O37"/>
      <c r="P37"/>
      <c r="Q37"/>
      <c r="R37"/>
      <c r="S37"/>
      <c r="T37"/>
      <c r="U37"/>
      <c r="V37"/>
      <c r="W37"/>
      <c r="X37"/>
      <c r="Y37"/>
      <c r="Z37"/>
      <c r="AB37"/>
      <c r="AC37"/>
    </row>
    <row r="38" spans="1:29" ht="15" x14ac:dyDescent="0.25">
      <c r="A38" s="35"/>
      <c r="B38" s="35">
        <v>30</v>
      </c>
      <c r="C38" s="35"/>
      <c r="G38"/>
      <c r="H38"/>
      <c r="I38"/>
      <c r="J38"/>
      <c r="K38"/>
      <c r="L38"/>
      <c r="M38"/>
      <c r="N38"/>
      <c r="O38"/>
      <c r="P38"/>
      <c r="Q38"/>
      <c r="R38"/>
      <c r="S38"/>
      <c r="T38"/>
      <c r="U38"/>
      <c r="V38"/>
      <c r="W38"/>
      <c r="X38"/>
      <c r="Y38"/>
      <c r="Z38"/>
      <c r="AB38"/>
      <c r="AC38"/>
    </row>
    <row r="39" spans="1:29" ht="15" x14ac:dyDescent="0.25">
      <c r="A39" s="27"/>
      <c r="B39" s="27"/>
      <c r="C39" s="43">
        <f>SUM(C9:C38)</f>
        <v>3334</v>
      </c>
      <c r="D39" s="27" t="s">
        <v>56</v>
      </c>
      <c r="G39"/>
      <c r="H39"/>
      <c r="I39"/>
      <c r="J39"/>
      <c r="K39"/>
      <c r="L39"/>
      <c r="M39"/>
      <c r="N39"/>
      <c r="O39"/>
      <c r="P39"/>
      <c r="Q39"/>
      <c r="R39"/>
      <c r="S39"/>
      <c r="T39"/>
      <c r="U39"/>
      <c r="V39"/>
      <c r="W39"/>
      <c r="X39"/>
      <c r="Y39"/>
      <c r="Z39"/>
      <c r="AB39"/>
      <c r="AC39"/>
    </row>
    <row r="40" spans="1:29" ht="15" x14ac:dyDescent="0.25">
      <c r="A40" s="43">
        <f>SUM(A9:A38)</f>
        <v>24</v>
      </c>
      <c r="B40" s="27" t="s">
        <v>57</v>
      </c>
      <c r="C40" s="27"/>
      <c r="G40"/>
      <c r="H40"/>
      <c r="I40"/>
      <c r="J40"/>
      <c r="K40"/>
      <c r="L40"/>
      <c r="M40"/>
      <c r="N40"/>
      <c r="O40"/>
      <c r="P40"/>
      <c r="Q40"/>
      <c r="R40"/>
      <c r="S40"/>
      <c r="T40"/>
      <c r="U40"/>
      <c r="V40"/>
      <c r="W40"/>
      <c r="X40"/>
      <c r="Y40"/>
      <c r="Z40"/>
      <c r="AB40"/>
      <c r="AC40"/>
    </row>
    <row r="41" spans="1:29" ht="15" x14ac:dyDescent="0.25">
      <c r="A41" s="27"/>
      <c r="B41" s="43">
        <f>C39/A40</f>
        <v>138.91666666666666</v>
      </c>
      <c r="C41" s="27" t="s">
        <v>58</v>
      </c>
      <c r="G41"/>
      <c r="H41"/>
      <c r="I41"/>
      <c r="J41"/>
      <c r="K41"/>
      <c r="L41"/>
      <c r="M41"/>
      <c r="N41"/>
      <c r="O41"/>
      <c r="P41"/>
      <c r="Q41"/>
      <c r="R41"/>
      <c r="S41"/>
      <c r="T41"/>
      <c r="U41"/>
      <c r="V41"/>
      <c r="W41"/>
      <c r="X41"/>
      <c r="Y41"/>
      <c r="Z41"/>
      <c r="AB41"/>
      <c r="AC41"/>
    </row>
    <row r="42" spans="1:29" ht="15" x14ac:dyDescent="0.25">
      <c r="A42" s="27"/>
      <c r="B42" s="27"/>
      <c r="C42" s="27"/>
      <c r="D42" s="35">
        <v>150</v>
      </c>
      <c r="E42" s="27" t="s">
        <v>59</v>
      </c>
      <c r="G42"/>
      <c r="H42"/>
      <c r="I42"/>
      <c r="J42"/>
      <c r="K42"/>
      <c r="L42"/>
      <c r="M42"/>
      <c r="N42"/>
      <c r="O42"/>
      <c r="P42"/>
      <c r="Q42"/>
      <c r="R42"/>
      <c r="S42"/>
      <c r="T42"/>
      <c r="U42"/>
      <c r="V42"/>
      <c r="W42"/>
      <c r="X42"/>
      <c r="Y42"/>
      <c r="Z42"/>
      <c r="AB42"/>
      <c r="AC42"/>
    </row>
    <row r="43" spans="1:29" ht="15" x14ac:dyDescent="0.25">
      <c r="A43" s="27"/>
      <c r="B43" s="27"/>
      <c r="C43" s="27"/>
      <c r="D43" s="44">
        <f>B41/D42</f>
        <v>0.926111111111111</v>
      </c>
      <c r="E43" s="27" t="s">
        <v>60</v>
      </c>
      <c r="G43"/>
      <c r="H43"/>
      <c r="I43"/>
      <c r="J43"/>
      <c r="K43"/>
      <c r="L43"/>
      <c r="M43"/>
      <c r="N43"/>
      <c r="O43"/>
      <c r="P43"/>
      <c r="Q43"/>
      <c r="R43"/>
      <c r="S43"/>
      <c r="T43"/>
      <c r="U43"/>
      <c r="V43"/>
      <c r="W43"/>
      <c r="X43"/>
      <c r="Y43"/>
      <c r="Z43"/>
      <c r="AB43"/>
      <c r="AC43"/>
    </row>
    <row r="44" spans="1:29" ht="15" x14ac:dyDescent="0.25">
      <c r="A44" s="27"/>
      <c r="B44" s="27"/>
      <c r="C44" s="27"/>
      <c r="G44"/>
      <c r="H44"/>
      <c r="I44"/>
      <c r="J44"/>
      <c r="K44"/>
      <c r="L44"/>
      <c r="M44"/>
      <c r="N44"/>
      <c r="O44"/>
      <c r="P44"/>
      <c r="Q44"/>
      <c r="R44"/>
      <c r="S44"/>
      <c r="T44"/>
      <c r="U44"/>
      <c r="V44"/>
      <c r="W44"/>
      <c r="X44"/>
      <c r="Y44"/>
      <c r="Z44"/>
      <c r="AB44"/>
      <c r="AC44"/>
    </row>
  </sheetData>
  <pageMargins left="0.7" right="0.7" top="0.75" bottom="0.75" header="0.3" footer="0.3"/>
  <pageSetup scale="9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9"/>
  <sheetViews>
    <sheetView topLeftCell="A37" workbookViewId="0">
      <selection activeCell="K30" sqref="K30"/>
    </sheetView>
  </sheetViews>
  <sheetFormatPr defaultColWidth="9.140625" defaultRowHeight="18.75" x14ac:dyDescent="0.3"/>
  <cols>
    <col min="1" max="2" width="9.140625" style="57"/>
    <col min="3" max="3" width="10" style="57" customWidth="1"/>
    <col min="4" max="4" width="12.140625" style="57" customWidth="1"/>
    <col min="5" max="6" width="9.140625" style="57"/>
    <col min="7" max="9" width="9.140625" style="1"/>
    <col min="10" max="10" width="13.28515625" style="29" customWidth="1"/>
    <col min="11" max="15" width="9.140625" style="1"/>
    <col min="16" max="16" width="11.5703125" style="1" customWidth="1"/>
    <col min="17"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4.4000000000000004</v>
      </c>
      <c r="C2" s="59" t="s">
        <v>34</v>
      </c>
      <c r="D2" s="254" t="s">
        <v>510</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500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62">
        <v>123.5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62">
        <v>123.5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62">
        <v>123.5</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56">
        <v>129</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56">
        <v>129</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56">
        <v>129</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56">
        <v>129</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62">
        <v>132</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62">
        <v>132</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62">
        <v>132</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56">
        <v>123</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56">
        <v>123</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56">
        <v>123</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260"/>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56"/>
      <c r="E24" s="59" t="s">
        <v>55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56"/>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56"/>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56"/>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257" t="s">
        <v>494</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56"/>
      <c r="E29" s="258" t="s">
        <v>495</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56"/>
      <c r="E30" s="258" t="s">
        <v>496</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56"/>
      <c r="E31" s="258" t="s">
        <v>498</v>
      </c>
      <c r="F31" s="257"/>
      <c r="G31" s="257"/>
      <c r="H31" s="257"/>
      <c r="I31" s="57"/>
      <c r="J31" s="57"/>
      <c r="K31" s="57"/>
      <c r="L31" s="57"/>
      <c r="M31" s="57"/>
      <c r="N31" s="57"/>
      <c r="O31" s="57"/>
      <c r="P31" s="57"/>
      <c r="Q31" s="57"/>
      <c r="R31" s="57"/>
      <c r="S31" s="57"/>
      <c r="T31" s="57"/>
      <c r="U31" s="57"/>
      <c r="V31" s="57"/>
      <c r="W31" s="57"/>
      <c r="X31" s="57"/>
      <c r="Y31" s="57"/>
      <c r="Z31" s="57"/>
      <c r="AB31" s="57"/>
      <c r="AC31" s="57"/>
    </row>
    <row r="32" spans="1:29" ht="15.75" x14ac:dyDescent="0.25">
      <c r="A32" s="63"/>
      <c r="B32" s="63"/>
      <c r="C32" s="56"/>
      <c r="E32" s="258" t="s">
        <v>497</v>
      </c>
      <c r="F32" s="257"/>
      <c r="G32" s="257"/>
      <c r="H32" s="2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1651.5</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127.03846153846153</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0.84692307692307689</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312</v>
      </c>
    </row>
    <row r="46" spans="1:29" x14ac:dyDescent="0.3">
      <c r="B46" s="1"/>
      <c r="E46" s="1"/>
      <c r="F46" s="1"/>
      <c r="J46" s="57"/>
      <c r="K46" s="57"/>
      <c r="L46" s="263"/>
      <c r="M46" s="199"/>
      <c r="N46" s="199"/>
      <c r="O46" s="199"/>
      <c r="P46" s="199"/>
      <c r="Q46" s="199"/>
      <c r="R46" s="199"/>
      <c r="S46" s="199"/>
      <c r="T46" s="199"/>
      <c r="U46" s="199"/>
      <c r="V46" s="199"/>
    </row>
    <row r="47" spans="1:29" x14ac:dyDescent="0.3">
      <c r="B47" s="1"/>
      <c r="E47" s="1"/>
      <c r="F47" s="1"/>
      <c r="J47" s="57"/>
      <c r="K47" s="57"/>
      <c r="L47" s="263"/>
      <c r="M47" s="199"/>
      <c r="N47" s="199"/>
      <c r="O47" s="199"/>
      <c r="P47" s="199"/>
      <c r="Q47" s="199"/>
      <c r="R47" s="199"/>
      <c r="S47" s="199"/>
      <c r="T47" s="199"/>
      <c r="U47" s="199"/>
      <c r="V47" s="199"/>
    </row>
    <row r="48" spans="1:29" x14ac:dyDescent="0.3">
      <c r="J48" s="57"/>
      <c r="K48" s="57"/>
      <c r="L48" s="71"/>
      <c r="M48" s="199"/>
      <c r="N48" s="71"/>
      <c r="O48" s="71"/>
      <c r="P48" s="199"/>
      <c r="Q48" s="199"/>
      <c r="R48" s="199"/>
      <c r="S48" s="199"/>
      <c r="T48" s="199"/>
      <c r="U48" s="199"/>
      <c r="V48" s="199"/>
    </row>
    <row r="49" spans="10:22" x14ac:dyDescent="0.3">
      <c r="J49" s="57"/>
      <c r="K49" s="57"/>
      <c r="L49" s="71"/>
      <c r="M49" s="199"/>
      <c r="N49" s="71"/>
      <c r="O49" s="71"/>
      <c r="P49" s="199"/>
      <c r="Q49" s="199"/>
      <c r="R49" s="199"/>
      <c r="S49" s="199"/>
      <c r="T49" s="199"/>
      <c r="U49" s="199"/>
      <c r="V49" s="199"/>
    </row>
    <row r="50" spans="10:22" x14ac:dyDescent="0.3">
      <c r="J50" s="57"/>
      <c r="K50" s="57"/>
      <c r="L50" s="71"/>
      <c r="M50" s="199"/>
      <c r="N50" s="71"/>
      <c r="O50" s="71"/>
      <c r="P50" s="199"/>
      <c r="Q50" s="199"/>
      <c r="R50" s="199"/>
      <c r="S50" s="199"/>
      <c r="T50" s="199"/>
      <c r="U50" s="199"/>
      <c r="V50" s="199"/>
    </row>
    <row r="51" spans="10:22" x14ac:dyDescent="0.3">
      <c r="J51" s="57"/>
      <c r="K51" s="57"/>
      <c r="L51" s="71"/>
      <c r="M51" s="199"/>
      <c r="N51" s="71"/>
      <c r="O51" s="71"/>
      <c r="P51" s="199"/>
      <c r="Q51" s="199"/>
      <c r="R51" s="199"/>
      <c r="S51" s="199"/>
      <c r="T51" s="199"/>
      <c r="U51" s="199"/>
      <c r="V51" s="199"/>
    </row>
    <row r="52" spans="10:22" x14ac:dyDescent="0.3">
      <c r="J52" s="57"/>
      <c r="K52" s="57"/>
      <c r="L52" s="71"/>
      <c r="M52" s="199"/>
      <c r="N52" s="71"/>
      <c r="O52" s="71"/>
      <c r="P52" s="199"/>
      <c r="Q52" s="199"/>
      <c r="R52" s="199"/>
      <c r="S52" s="199"/>
      <c r="T52" s="199"/>
      <c r="U52" s="199"/>
      <c r="V52" s="199"/>
    </row>
    <row r="53" spans="10:22" x14ac:dyDescent="0.3">
      <c r="J53" s="57"/>
      <c r="K53" s="57"/>
      <c r="L53" s="71"/>
      <c r="M53" s="199"/>
      <c r="N53" s="71"/>
      <c r="O53" s="71"/>
      <c r="P53" s="199"/>
      <c r="Q53" s="199"/>
      <c r="R53" s="199"/>
      <c r="S53" s="199"/>
      <c r="T53" s="199"/>
      <c r="U53" s="199"/>
      <c r="V53" s="199"/>
    </row>
    <row r="54" spans="10:22" x14ac:dyDescent="0.3">
      <c r="J54" s="57"/>
      <c r="K54" s="57"/>
      <c r="L54" s="71"/>
      <c r="M54" s="199"/>
      <c r="N54" s="71"/>
      <c r="O54" s="71"/>
      <c r="P54" s="199"/>
      <c r="Q54" s="199"/>
      <c r="R54" s="199"/>
      <c r="S54" s="199"/>
      <c r="T54" s="199"/>
      <c r="U54" s="199"/>
      <c r="V54" s="199"/>
    </row>
    <row r="55" spans="10:22" x14ac:dyDescent="0.3">
      <c r="J55" s="57"/>
      <c r="K55" s="57"/>
      <c r="L55" s="71"/>
      <c r="M55" s="199"/>
      <c r="N55" s="71"/>
      <c r="O55" s="71"/>
      <c r="P55" s="199"/>
      <c r="Q55" s="199"/>
      <c r="R55" s="199"/>
      <c r="S55" s="199"/>
      <c r="T55" s="199"/>
      <c r="U55" s="199"/>
      <c r="V55" s="199"/>
    </row>
    <row r="56" spans="10:22" ht="14.25" customHeight="1" x14ac:dyDescent="0.3">
      <c r="J56" s="57"/>
      <c r="K56" s="57"/>
      <c r="L56" s="71"/>
      <c r="M56" s="199"/>
      <c r="N56" s="71"/>
      <c r="O56" s="71"/>
      <c r="P56" s="199"/>
      <c r="Q56" s="199"/>
      <c r="R56" s="199"/>
      <c r="S56" s="199"/>
      <c r="T56" s="199"/>
      <c r="U56" s="199"/>
      <c r="V56" s="199"/>
    </row>
    <row r="57" spans="10:22" x14ac:dyDescent="0.3">
      <c r="J57" s="57"/>
      <c r="K57" s="57"/>
      <c r="L57" s="71"/>
      <c r="M57" s="199"/>
      <c r="N57" s="71"/>
      <c r="O57" s="71"/>
      <c r="P57" s="199"/>
      <c r="Q57" s="199"/>
      <c r="R57" s="199"/>
      <c r="S57" s="199"/>
      <c r="T57" s="199"/>
      <c r="U57" s="199"/>
      <c r="V57" s="199"/>
    </row>
    <row r="58" spans="10:22" x14ac:dyDescent="0.3">
      <c r="J58" s="57"/>
      <c r="K58" s="57"/>
      <c r="L58" s="71"/>
      <c r="M58" s="199"/>
      <c r="N58" s="71"/>
      <c r="O58" s="71"/>
      <c r="P58" s="199"/>
      <c r="Q58" s="199"/>
      <c r="R58" s="199"/>
      <c r="S58" s="199"/>
      <c r="T58" s="199"/>
      <c r="U58" s="199"/>
      <c r="V58" s="199"/>
    </row>
    <row r="59" spans="10:22" x14ac:dyDescent="0.3">
      <c r="J59" s="57"/>
      <c r="K59" s="57"/>
      <c r="L59" s="71"/>
      <c r="M59" s="199"/>
      <c r="N59" s="71"/>
      <c r="O59" s="71"/>
      <c r="P59" s="199"/>
      <c r="Q59" s="199"/>
      <c r="R59" s="199"/>
      <c r="S59" s="199"/>
      <c r="T59" s="199"/>
      <c r="U59" s="199"/>
      <c r="V59" s="199"/>
    </row>
    <row r="60" spans="10:22" x14ac:dyDescent="0.3">
      <c r="J60" s="57"/>
      <c r="K60" s="57"/>
      <c r="L60" s="71"/>
      <c r="M60" s="199"/>
      <c r="N60" s="71"/>
      <c r="O60" s="71"/>
      <c r="P60" s="199"/>
      <c r="Q60" s="199"/>
      <c r="R60" s="199"/>
      <c r="S60" s="199"/>
      <c r="T60" s="199"/>
      <c r="U60" s="199"/>
      <c r="V60" s="199"/>
    </row>
    <row r="61" spans="10:22" x14ac:dyDescent="0.3">
      <c r="J61" s="57"/>
      <c r="K61" s="57"/>
      <c r="L61" s="71"/>
      <c r="M61" s="199"/>
      <c r="N61" s="71"/>
      <c r="O61" s="71"/>
      <c r="P61" s="199"/>
      <c r="Q61" s="199"/>
      <c r="R61" s="199"/>
      <c r="S61" s="199"/>
      <c r="T61" s="199"/>
      <c r="U61" s="199"/>
      <c r="V61" s="199"/>
    </row>
    <row r="62" spans="10:22" ht="21.75" customHeight="1" x14ac:dyDescent="0.3">
      <c r="J62" s="57"/>
      <c r="K62" s="57"/>
      <c r="L62" s="71"/>
      <c r="M62" s="199"/>
      <c r="N62" s="71"/>
      <c r="O62" s="71"/>
      <c r="P62" s="199"/>
      <c r="Q62" s="199"/>
      <c r="R62" s="199"/>
      <c r="S62" s="199"/>
      <c r="T62" s="199"/>
      <c r="U62" s="199"/>
      <c r="V62" s="199"/>
    </row>
    <row r="63" spans="10:22" ht="21.75" customHeight="1" x14ac:dyDescent="0.3">
      <c r="J63" s="57"/>
      <c r="K63" s="57"/>
      <c r="L63" s="71"/>
      <c r="M63" s="199"/>
      <c r="N63" s="71"/>
      <c r="O63" s="71"/>
      <c r="P63" s="199"/>
      <c r="Q63" s="199"/>
      <c r="R63" s="199"/>
      <c r="S63" s="199"/>
      <c r="T63" s="199"/>
      <c r="U63" s="199"/>
      <c r="V63" s="199"/>
    </row>
    <row r="64" spans="10:22" ht="21.75" customHeight="1" x14ac:dyDescent="0.3">
      <c r="J64" s="57"/>
      <c r="K64" s="57"/>
      <c r="L64" s="71"/>
      <c r="M64" s="199"/>
      <c r="N64" s="71"/>
      <c r="O64" s="71"/>
      <c r="P64" s="199"/>
      <c r="Q64" s="199"/>
      <c r="R64" s="199"/>
      <c r="S64" s="199"/>
      <c r="T64" s="199"/>
      <c r="U64" s="199"/>
      <c r="V64" s="199"/>
    </row>
    <row r="65" spans="10:22" ht="21.75" customHeight="1" x14ac:dyDescent="0.3">
      <c r="J65" s="57"/>
      <c r="K65" s="57"/>
      <c r="L65" s="71"/>
      <c r="M65" s="199"/>
      <c r="N65" s="71"/>
      <c r="O65" s="71"/>
      <c r="P65" s="199"/>
      <c r="Q65" s="199"/>
      <c r="R65" s="199"/>
      <c r="S65" s="199"/>
      <c r="T65" s="199"/>
      <c r="U65" s="199"/>
      <c r="V65" s="199"/>
    </row>
    <row r="66" spans="10:22" ht="21.75" customHeight="1" x14ac:dyDescent="0.3">
      <c r="J66" s="57"/>
      <c r="K66" s="57"/>
      <c r="L66" s="71"/>
      <c r="M66" s="199"/>
      <c r="N66" s="71"/>
      <c r="O66" s="71"/>
      <c r="P66" s="199"/>
      <c r="Q66" s="199"/>
      <c r="R66" s="199"/>
      <c r="S66" s="199"/>
      <c r="T66" s="199"/>
      <c r="U66" s="199"/>
      <c r="V66" s="199"/>
    </row>
    <row r="67" spans="10:22" ht="21.75" customHeight="1" x14ac:dyDescent="0.3">
      <c r="J67" s="57"/>
      <c r="K67" s="57"/>
      <c r="L67" s="71"/>
      <c r="M67" s="199"/>
      <c r="N67" s="71"/>
      <c r="O67" s="71"/>
      <c r="P67" s="199"/>
      <c r="Q67" s="199"/>
      <c r="R67" s="199"/>
      <c r="S67" s="199"/>
      <c r="T67" s="199"/>
      <c r="U67" s="199"/>
      <c r="V67" s="199"/>
    </row>
    <row r="68" spans="10:22" ht="21.75" customHeight="1" x14ac:dyDescent="0.3">
      <c r="J68" s="57"/>
      <c r="K68" s="57"/>
      <c r="L68" s="71"/>
      <c r="M68" s="199"/>
      <c r="N68" s="71"/>
      <c r="O68" s="71"/>
      <c r="P68" s="199"/>
      <c r="Q68" s="199"/>
      <c r="R68" s="199"/>
      <c r="S68" s="199"/>
      <c r="T68" s="199"/>
      <c r="U68" s="199"/>
      <c r="V68" s="199"/>
    </row>
    <row r="69" spans="10:22" ht="21.75" customHeight="1" x14ac:dyDescent="0.3">
      <c r="J69" s="57"/>
      <c r="K69" s="57"/>
      <c r="L69" s="71"/>
      <c r="M69" s="199"/>
      <c r="N69" s="71"/>
      <c r="O69" s="71"/>
      <c r="P69" s="199"/>
      <c r="Q69" s="199"/>
      <c r="R69" s="199"/>
      <c r="S69" s="199"/>
      <c r="T69" s="199"/>
      <c r="U69" s="199"/>
      <c r="V69" s="199"/>
    </row>
    <row r="70" spans="10:22" ht="21.75" customHeight="1" x14ac:dyDescent="0.3">
      <c r="J70" s="57"/>
      <c r="K70" s="57"/>
      <c r="L70" s="71"/>
      <c r="M70" s="199"/>
      <c r="N70" s="71"/>
      <c r="O70" s="71"/>
      <c r="P70" s="199"/>
      <c r="Q70" s="199"/>
      <c r="R70" s="199"/>
      <c r="S70" s="199"/>
      <c r="T70" s="199"/>
      <c r="U70" s="199"/>
      <c r="V70" s="199"/>
    </row>
    <row r="71" spans="10:22" ht="21.75" customHeight="1" x14ac:dyDescent="0.3">
      <c r="J71" s="57"/>
      <c r="K71" s="57"/>
      <c r="L71" s="71"/>
      <c r="M71" s="199"/>
      <c r="N71" s="71"/>
      <c r="O71" s="71"/>
      <c r="P71" s="199"/>
      <c r="Q71" s="199"/>
      <c r="R71" s="199"/>
      <c r="S71" s="199"/>
      <c r="T71" s="199"/>
      <c r="U71" s="199"/>
    </row>
    <row r="72" spans="10:22" ht="21.75" customHeight="1" x14ac:dyDescent="0.3">
      <c r="J72" s="57"/>
      <c r="K72" s="57"/>
      <c r="L72" s="71"/>
      <c r="M72" s="199"/>
      <c r="N72" s="71"/>
      <c r="O72" s="71"/>
      <c r="P72" s="199"/>
      <c r="Q72" s="199"/>
      <c r="R72" s="199"/>
      <c r="S72" s="199"/>
      <c r="T72" s="199"/>
      <c r="U72" s="199"/>
    </row>
    <row r="73" spans="10:22" ht="21.75" customHeight="1" x14ac:dyDescent="0.3">
      <c r="J73" s="57"/>
      <c r="K73" s="57"/>
      <c r="L73" s="71"/>
      <c r="M73" s="199"/>
      <c r="N73" s="71"/>
      <c r="O73" s="71"/>
      <c r="P73" s="199"/>
      <c r="Q73" s="199"/>
      <c r="R73" s="199"/>
      <c r="S73" s="199"/>
      <c r="T73" s="199"/>
      <c r="U73" s="199"/>
    </row>
    <row r="74" spans="10:22" ht="21.75" customHeight="1" x14ac:dyDescent="0.3">
      <c r="J74" s="57"/>
      <c r="K74" s="57"/>
      <c r="L74" s="71"/>
      <c r="M74" s="199"/>
      <c r="N74" s="71"/>
      <c r="O74" s="71"/>
      <c r="P74" s="199"/>
      <c r="Q74" s="199"/>
      <c r="R74" s="199"/>
      <c r="S74" s="199"/>
      <c r="T74" s="199"/>
      <c r="U74" s="199"/>
    </row>
    <row r="75" spans="10:22" ht="21.75" customHeight="1" x14ac:dyDescent="0.3">
      <c r="J75" s="57"/>
      <c r="K75" s="57"/>
      <c r="L75" s="71"/>
      <c r="M75" s="199"/>
      <c r="N75" s="71"/>
      <c r="O75" s="71"/>
      <c r="P75" s="199"/>
      <c r="Q75" s="199"/>
      <c r="R75" s="199"/>
      <c r="S75" s="199"/>
      <c r="T75" s="199"/>
      <c r="U75" s="199"/>
    </row>
    <row r="76" spans="10:22" ht="21.75" customHeight="1" x14ac:dyDescent="0.3">
      <c r="J76" s="57"/>
      <c r="K76" s="57"/>
      <c r="L76" s="71"/>
      <c r="M76" s="199"/>
      <c r="N76" s="71"/>
      <c r="O76" s="71"/>
      <c r="P76" s="199"/>
      <c r="Q76" s="199"/>
      <c r="R76" s="199"/>
      <c r="S76" s="199"/>
      <c r="T76" s="199"/>
      <c r="U76" s="199"/>
    </row>
    <row r="77" spans="10:22" ht="21.75" customHeight="1" x14ac:dyDescent="0.3">
      <c r="J77" s="57"/>
      <c r="K77" s="57"/>
      <c r="L77" s="71"/>
      <c r="M77" s="199"/>
      <c r="N77" s="71"/>
      <c r="O77" s="71"/>
      <c r="P77" s="199"/>
      <c r="Q77" s="199"/>
      <c r="R77" s="199"/>
      <c r="S77" s="199"/>
      <c r="T77" s="199"/>
      <c r="U77" s="199"/>
    </row>
    <row r="78" spans="10:22" x14ac:dyDescent="0.3">
      <c r="J78" s="57"/>
      <c r="K78" s="57"/>
      <c r="L78" s="71"/>
      <c r="M78" s="199"/>
      <c r="N78" s="71"/>
      <c r="O78" s="71"/>
      <c r="P78" s="199"/>
      <c r="Q78" s="199"/>
      <c r="R78" s="199"/>
      <c r="S78" s="199"/>
      <c r="T78" s="199"/>
      <c r="U78" s="199"/>
    </row>
    <row r="79" spans="10:22" x14ac:dyDescent="0.3">
      <c r="J79" s="57"/>
      <c r="K79" s="57"/>
      <c r="L79" s="71"/>
      <c r="M79" s="199"/>
      <c r="N79" s="71"/>
      <c r="O79" s="71"/>
      <c r="P79" s="199"/>
      <c r="Q79" s="199"/>
      <c r="R79" s="199"/>
      <c r="S79" s="199"/>
      <c r="T79" s="199"/>
      <c r="U79" s="199"/>
    </row>
    <row r="80" spans="10:22" x14ac:dyDescent="0.3">
      <c r="J80" s="57"/>
      <c r="K80" s="57"/>
      <c r="L80" s="71"/>
      <c r="M80" s="199"/>
      <c r="N80" s="71"/>
      <c r="O80" s="71"/>
      <c r="P80" s="199"/>
      <c r="Q80" s="199"/>
      <c r="R80" s="199"/>
      <c r="S80" s="199"/>
      <c r="T80" s="199"/>
      <c r="U80" s="199"/>
    </row>
    <row r="81" spans="2:21" x14ac:dyDescent="0.3">
      <c r="J81" s="57"/>
      <c r="K81" s="57"/>
      <c r="L81" s="71"/>
      <c r="M81" s="199"/>
      <c r="N81" s="71"/>
      <c r="O81" s="71"/>
      <c r="P81" s="199"/>
      <c r="Q81" s="199"/>
      <c r="R81" s="199"/>
      <c r="S81" s="199"/>
      <c r="T81" s="199"/>
      <c r="U81" s="199"/>
    </row>
    <row r="82" spans="2:21" x14ac:dyDescent="0.3">
      <c r="J82" s="57"/>
      <c r="K82" s="57"/>
      <c r="L82" s="71"/>
      <c r="M82" s="199"/>
      <c r="N82" s="71"/>
      <c r="O82" s="71"/>
      <c r="P82" s="199"/>
      <c r="Q82" s="199"/>
      <c r="R82" s="199"/>
      <c r="S82" s="199"/>
      <c r="T82" s="199"/>
      <c r="U82" s="199"/>
    </row>
    <row r="83" spans="2:21" x14ac:dyDescent="0.3">
      <c r="J83" s="57"/>
      <c r="K83" s="57"/>
      <c r="L83" s="71"/>
      <c r="M83" s="199"/>
      <c r="N83" s="71"/>
      <c r="O83" s="71"/>
      <c r="P83" s="199"/>
      <c r="Q83" s="199"/>
      <c r="R83" s="199"/>
      <c r="S83" s="199"/>
      <c r="T83" s="199"/>
      <c r="U83" s="199"/>
    </row>
    <row r="84" spans="2:21" x14ac:dyDescent="0.3">
      <c r="J84" s="57"/>
      <c r="K84" s="57"/>
      <c r="L84" s="71"/>
      <c r="M84" s="199"/>
      <c r="N84" s="71"/>
      <c r="O84" s="71"/>
      <c r="P84" s="199"/>
      <c r="Q84" s="199"/>
      <c r="R84" s="199"/>
      <c r="S84" s="199"/>
      <c r="T84" s="199"/>
      <c r="U84" s="199"/>
    </row>
    <row r="85" spans="2:21" x14ac:dyDescent="0.3">
      <c r="J85" s="57"/>
      <c r="K85" s="57"/>
      <c r="L85" s="71"/>
      <c r="M85" s="199"/>
      <c r="N85" s="71"/>
      <c r="O85" s="71"/>
      <c r="P85" s="199"/>
      <c r="Q85" s="199"/>
      <c r="R85" s="199"/>
      <c r="S85" s="199"/>
      <c r="T85" s="199"/>
      <c r="U85" s="199"/>
    </row>
    <row r="86" spans="2:21" x14ac:dyDescent="0.3">
      <c r="J86" s="57"/>
      <c r="K86" s="57"/>
      <c r="L86" s="71"/>
      <c r="M86" s="199"/>
      <c r="N86" s="71"/>
      <c r="O86" s="71"/>
      <c r="P86" s="199"/>
      <c r="Q86" s="199"/>
      <c r="R86" s="199"/>
      <c r="S86" s="199"/>
      <c r="T86" s="199"/>
      <c r="U86" s="199"/>
    </row>
    <row r="87" spans="2:21" x14ac:dyDescent="0.3">
      <c r="J87" s="57"/>
      <c r="K87" s="57"/>
      <c r="L87" s="71"/>
      <c r="M87" s="199"/>
      <c r="N87" s="71"/>
      <c r="O87" s="71"/>
      <c r="P87" s="199"/>
      <c r="Q87" s="199"/>
      <c r="R87" s="199"/>
      <c r="S87" s="199"/>
      <c r="T87" s="199"/>
      <c r="U87" s="199"/>
    </row>
    <row r="88" spans="2:21" x14ac:dyDescent="0.3">
      <c r="J88" s="57"/>
      <c r="K88" s="57"/>
      <c r="L88" s="71"/>
      <c r="M88" s="199"/>
      <c r="N88" s="71"/>
      <c r="O88" s="71"/>
      <c r="P88" s="199"/>
      <c r="Q88" s="199"/>
      <c r="R88" s="199"/>
      <c r="S88" s="199"/>
      <c r="T88" s="199"/>
      <c r="U88" s="199"/>
    </row>
    <row r="89" spans="2:21" x14ac:dyDescent="0.3">
      <c r="J89" s="57"/>
      <c r="K89" s="57"/>
      <c r="L89" s="71"/>
      <c r="M89" s="199"/>
      <c r="N89" s="71"/>
      <c r="O89" s="71"/>
      <c r="P89" s="199"/>
      <c r="Q89" s="199"/>
      <c r="R89" s="199"/>
      <c r="S89" s="199"/>
      <c r="T89" s="199"/>
      <c r="U89" s="199"/>
    </row>
    <row r="90" spans="2:21" x14ac:dyDescent="0.3">
      <c r="J90" s="57"/>
      <c r="K90" s="57"/>
      <c r="L90" s="71"/>
      <c r="M90" s="199"/>
      <c r="N90" s="71"/>
      <c r="O90" s="71"/>
      <c r="P90" s="199"/>
      <c r="Q90" s="199"/>
      <c r="R90" s="199"/>
      <c r="S90" s="199"/>
      <c r="T90" s="199"/>
      <c r="U90" s="199"/>
    </row>
    <row r="91" spans="2:21" x14ac:dyDescent="0.3">
      <c r="J91" s="57"/>
      <c r="K91" s="57"/>
      <c r="L91" s="71"/>
      <c r="M91" s="199"/>
      <c r="N91" s="71"/>
      <c r="O91" s="71"/>
      <c r="P91" s="199"/>
      <c r="Q91" s="199"/>
      <c r="R91" s="199"/>
      <c r="S91" s="199"/>
      <c r="T91" s="199"/>
      <c r="U91" s="199"/>
    </row>
    <row r="92" spans="2:21" x14ac:dyDescent="0.3">
      <c r="J92" s="57"/>
      <c r="K92" s="57"/>
      <c r="L92" s="71"/>
      <c r="M92" s="199"/>
      <c r="N92" s="71"/>
      <c r="O92" s="71"/>
      <c r="P92" s="199"/>
      <c r="Q92" s="199"/>
      <c r="R92" s="199"/>
      <c r="S92" s="199"/>
      <c r="T92" s="199"/>
      <c r="U92" s="199"/>
    </row>
    <row r="93" spans="2:21" x14ac:dyDescent="0.3">
      <c r="B93" s="1"/>
      <c r="E93" s="1"/>
      <c r="F93" s="1"/>
      <c r="J93" s="57"/>
      <c r="K93" s="57"/>
    </row>
    <row r="94" spans="2:21" x14ac:dyDescent="0.3">
      <c r="B94" s="1"/>
      <c r="E94" s="1"/>
      <c r="F94" s="1"/>
      <c r="J94" s="57"/>
      <c r="K94" s="57"/>
    </row>
    <row r="95" spans="2:21" x14ac:dyDescent="0.3">
      <c r="B95" s="1"/>
      <c r="E95" s="1"/>
      <c r="F95" s="1"/>
      <c r="J95" s="57"/>
      <c r="K95" s="57"/>
    </row>
    <row r="96" spans="2:21" x14ac:dyDescent="0.3">
      <c r="G96" s="57"/>
      <c r="H96" s="57"/>
      <c r="I96" s="57"/>
      <c r="J96" s="57"/>
      <c r="K96" s="57"/>
    </row>
    <row r="97" spans="7:11" x14ac:dyDescent="0.3">
      <c r="G97" s="57"/>
      <c r="H97" s="57"/>
      <c r="I97" s="57"/>
      <c r="J97" s="57"/>
      <c r="K97" s="57"/>
    </row>
    <row r="98" spans="7:11" x14ac:dyDescent="0.3">
      <c r="G98" s="57"/>
      <c r="H98" s="57"/>
      <c r="I98" s="57"/>
      <c r="J98" s="57"/>
      <c r="K98" s="57"/>
    </row>
    <row r="99" spans="7:11" x14ac:dyDescent="0.3">
      <c r="G99" s="57"/>
      <c r="H99" s="57"/>
      <c r="I99" s="57"/>
      <c r="J99" s="57"/>
      <c r="K99" s="57"/>
    </row>
    <row r="100" spans="7:11" x14ac:dyDescent="0.3">
      <c r="G100" s="57"/>
      <c r="H100" s="57"/>
      <c r="I100" s="57"/>
      <c r="J100" s="57"/>
      <c r="K100" s="57"/>
    </row>
    <row r="101" spans="7:11" x14ac:dyDescent="0.3">
      <c r="G101" s="57"/>
      <c r="H101" s="57"/>
      <c r="I101" s="57"/>
      <c r="J101" s="57"/>
      <c r="K101" s="57"/>
    </row>
    <row r="102" spans="7:11" x14ac:dyDescent="0.3">
      <c r="G102" s="57"/>
      <c r="H102" s="57"/>
      <c r="I102" s="57"/>
      <c r="J102" s="57"/>
      <c r="K102" s="57"/>
    </row>
    <row r="103" spans="7:11" x14ac:dyDescent="0.3">
      <c r="G103" s="57"/>
      <c r="H103" s="57"/>
      <c r="I103" s="57"/>
      <c r="J103" s="57"/>
      <c r="K103" s="57"/>
    </row>
    <row r="104" spans="7:11" x14ac:dyDescent="0.3">
      <c r="G104" s="57"/>
      <c r="H104" s="57"/>
      <c r="I104" s="57"/>
      <c r="J104" s="57"/>
      <c r="K104" s="57"/>
    </row>
    <row r="105" spans="7:11" x14ac:dyDescent="0.3">
      <c r="G105" s="57"/>
      <c r="H105" s="57"/>
      <c r="I105" s="57"/>
      <c r="J105" s="57"/>
      <c r="K105" s="57"/>
    </row>
    <row r="106" spans="7:11" x14ac:dyDescent="0.3">
      <c r="G106" s="57"/>
      <c r="H106" s="57"/>
      <c r="I106" s="57"/>
      <c r="J106" s="57"/>
      <c r="K106" s="57"/>
    </row>
    <row r="107" spans="7:11" x14ac:dyDescent="0.3">
      <c r="G107" s="57"/>
      <c r="H107" s="57"/>
      <c r="I107" s="57"/>
      <c r="J107" s="57"/>
      <c r="K107" s="57"/>
    </row>
    <row r="108" spans="7:11" x14ac:dyDescent="0.3">
      <c r="G108" s="57"/>
      <c r="H108" s="57"/>
      <c r="I108" s="57"/>
      <c r="J108" s="57"/>
      <c r="K108" s="57"/>
    </row>
    <row r="109" spans="7:11" x14ac:dyDescent="0.3">
      <c r="G109" s="57"/>
      <c r="H109" s="57"/>
      <c r="I109" s="57"/>
      <c r="J109" s="57"/>
      <c r="K109" s="57"/>
    </row>
    <row r="110" spans="7:11" x14ac:dyDescent="0.3">
      <c r="G110" s="57"/>
      <c r="H110" s="57"/>
      <c r="I110" s="57"/>
      <c r="J110" s="57"/>
      <c r="K110" s="57"/>
    </row>
    <row r="111" spans="7:11" x14ac:dyDescent="0.3">
      <c r="G111" s="57"/>
      <c r="H111" s="57"/>
      <c r="I111" s="57"/>
      <c r="J111" s="57"/>
      <c r="K111" s="57"/>
    </row>
    <row r="112" spans="7:11" x14ac:dyDescent="0.3">
      <c r="G112" s="57"/>
      <c r="H112" s="57"/>
      <c r="I112" s="57"/>
      <c r="J112" s="57"/>
      <c r="K112" s="57"/>
    </row>
    <row r="113" spans="7:11" x14ac:dyDescent="0.3">
      <c r="G113" s="57"/>
      <c r="H113" s="57"/>
      <c r="I113" s="57"/>
      <c r="J113" s="57"/>
      <c r="K113" s="57"/>
    </row>
    <row r="114" spans="7:11" x14ac:dyDescent="0.3">
      <c r="G114" s="57"/>
      <c r="H114" s="57"/>
      <c r="I114" s="57"/>
      <c r="J114" s="57"/>
      <c r="K114" s="57"/>
    </row>
    <row r="115" spans="7:11" x14ac:dyDescent="0.3">
      <c r="G115" s="57"/>
      <c r="H115" s="57"/>
      <c r="I115" s="57"/>
      <c r="J115" s="57"/>
      <c r="K115" s="57"/>
    </row>
    <row r="116" spans="7:11" x14ac:dyDescent="0.3">
      <c r="G116" s="57"/>
      <c r="H116" s="57"/>
      <c r="I116" s="57"/>
      <c r="J116" s="57"/>
      <c r="K116" s="57"/>
    </row>
    <row r="117" spans="7:11" x14ac:dyDescent="0.3">
      <c r="G117" s="57"/>
      <c r="H117" s="57"/>
      <c r="I117" s="57"/>
      <c r="J117" s="57"/>
      <c r="K117" s="57"/>
    </row>
    <row r="118" spans="7:11" x14ac:dyDescent="0.3">
      <c r="G118" s="57"/>
      <c r="H118" s="57"/>
      <c r="I118" s="57"/>
      <c r="J118" s="57"/>
      <c r="K118" s="57"/>
    </row>
    <row r="119" spans="7:11" x14ac:dyDescent="0.3">
      <c r="G119" s="57"/>
      <c r="H119" s="57"/>
      <c r="I119" s="57"/>
      <c r="J119" s="57"/>
      <c r="K119" s="57"/>
    </row>
    <row r="120" spans="7:11" x14ac:dyDescent="0.3">
      <c r="G120" s="57"/>
      <c r="H120" s="57"/>
      <c r="I120" s="57"/>
      <c r="J120" s="57"/>
      <c r="K120" s="57"/>
    </row>
    <row r="121" spans="7:11" x14ac:dyDescent="0.3">
      <c r="G121" s="57"/>
      <c r="H121" s="57"/>
      <c r="I121" s="57"/>
      <c r="J121" s="57"/>
      <c r="K121" s="57"/>
    </row>
    <row r="122" spans="7:11" x14ac:dyDescent="0.3">
      <c r="G122" s="57"/>
      <c r="H122" s="57"/>
      <c r="I122" s="57"/>
      <c r="J122" s="57"/>
      <c r="K122" s="57"/>
    </row>
    <row r="123" spans="7:11" x14ac:dyDescent="0.3">
      <c r="G123" s="57"/>
      <c r="H123" s="57"/>
      <c r="I123" s="57"/>
      <c r="J123" s="57"/>
      <c r="K123" s="57"/>
    </row>
    <row r="124" spans="7:11" x14ac:dyDescent="0.3">
      <c r="G124" s="57"/>
      <c r="H124" s="57"/>
      <c r="I124" s="57"/>
      <c r="J124" s="57"/>
      <c r="K124" s="57"/>
    </row>
    <row r="125" spans="7:11" x14ac:dyDescent="0.3">
      <c r="G125" s="57"/>
      <c r="H125" s="57"/>
      <c r="I125" s="57"/>
      <c r="J125" s="57"/>
      <c r="K125" s="57"/>
    </row>
    <row r="126" spans="7:11" x14ac:dyDescent="0.3">
      <c r="G126" s="57"/>
      <c r="H126" s="57"/>
      <c r="I126" s="57"/>
      <c r="J126" s="57"/>
      <c r="K126" s="57"/>
    </row>
    <row r="127" spans="7:11" x14ac:dyDescent="0.3">
      <c r="G127" s="57"/>
      <c r="H127" s="57"/>
      <c r="I127" s="57"/>
      <c r="J127" s="57"/>
      <c r="K127" s="57"/>
    </row>
    <row r="128" spans="7:11" x14ac:dyDescent="0.3">
      <c r="G128" s="57"/>
      <c r="H128" s="57"/>
      <c r="I128" s="57"/>
      <c r="J128" s="57"/>
      <c r="K128" s="57"/>
    </row>
    <row r="129" spans="7:11" x14ac:dyDescent="0.3">
      <c r="G129" s="57"/>
      <c r="H129" s="57"/>
      <c r="I129" s="57"/>
      <c r="J129" s="57"/>
      <c r="K129" s="57"/>
    </row>
    <row r="130" spans="7:11" x14ac:dyDescent="0.3">
      <c r="G130" s="57"/>
      <c r="H130" s="57"/>
      <c r="I130" s="57"/>
      <c r="J130" s="57"/>
      <c r="K130" s="57"/>
    </row>
    <row r="131" spans="7:11" x14ac:dyDescent="0.3">
      <c r="G131" s="57"/>
      <c r="H131" s="57"/>
      <c r="I131" s="57"/>
      <c r="J131" s="57"/>
      <c r="K131" s="57"/>
    </row>
    <row r="132" spans="7:11" x14ac:dyDescent="0.3">
      <c r="G132" s="57"/>
      <c r="H132" s="57"/>
      <c r="I132" s="57"/>
      <c r="J132" s="57"/>
      <c r="K132" s="57"/>
    </row>
    <row r="133" spans="7:11" x14ac:dyDescent="0.3">
      <c r="G133" s="57"/>
      <c r="H133" s="57"/>
      <c r="I133" s="57"/>
      <c r="J133" s="57"/>
      <c r="K133" s="57"/>
    </row>
    <row r="134" spans="7:11" x14ac:dyDescent="0.3">
      <c r="G134" s="57"/>
      <c r="H134" s="57"/>
      <c r="I134" s="57"/>
      <c r="J134" s="57"/>
      <c r="K134" s="57"/>
    </row>
    <row r="135" spans="7:11" x14ac:dyDescent="0.3">
      <c r="G135" s="57"/>
      <c r="H135" s="57"/>
      <c r="I135" s="57"/>
      <c r="J135" s="57"/>
      <c r="K135" s="57"/>
    </row>
    <row r="136" spans="7:11" x14ac:dyDescent="0.3">
      <c r="G136" s="57"/>
      <c r="H136" s="57"/>
      <c r="I136" s="57"/>
      <c r="J136" s="57"/>
      <c r="K136" s="57"/>
    </row>
    <row r="137" spans="7:11" x14ac:dyDescent="0.3">
      <c r="G137" s="57"/>
      <c r="H137" s="57"/>
      <c r="I137" s="57"/>
      <c r="J137" s="57"/>
      <c r="K137" s="57"/>
    </row>
    <row r="138" spans="7:11" x14ac:dyDescent="0.3">
      <c r="G138" s="57"/>
      <c r="H138" s="57"/>
      <c r="I138" s="57"/>
      <c r="J138" s="57"/>
      <c r="K138" s="57"/>
    </row>
    <row r="139" spans="7:11" x14ac:dyDescent="0.3">
      <c r="G139" s="57"/>
      <c r="H139" s="57"/>
      <c r="I139" s="57"/>
      <c r="J139" s="57"/>
      <c r="K139" s="57"/>
    </row>
    <row r="140" spans="7:11" x14ac:dyDescent="0.3">
      <c r="G140" s="57"/>
      <c r="H140" s="57"/>
      <c r="I140" s="57"/>
      <c r="J140" s="57"/>
      <c r="K140" s="57"/>
    </row>
    <row r="141" spans="7:11" x14ac:dyDescent="0.3">
      <c r="G141" s="57"/>
      <c r="H141" s="57"/>
      <c r="I141" s="57"/>
      <c r="J141" s="57"/>
      <c r="K141" s="57"/>
    </row>
    <row r="142" spans="7:11" x14ac:dyDescent="0.3">
      <c r="G142" s="57"/>
      <c r="H142" s="57"/>
      <c r="I142" s="57"/>
      <c r="J142" s="57"/>
      <c r="K142" s="57"/>
    </row>
    <row r="143" spans="7:11" x14ac:dyDescent="0.3">
      <c r="G143" s="57"/>
      <c r="H143" s="57"/>
      <c r="I143" s="57"/>
      <c r="J143" s="57"/>
      <c r="K143" s="57"/>
    </row>
    <row r="144" spans="7:11" x14ac:dyDescent="0.3">
      <c r="G144" s="57"/>
      <c r="H144" s="57"/>
      <c r="I144" s="57"/>
      <c r="J144" s="57"/>
      <c r="K144" s="57"/>
    </row>
    <row r="145" spans="7:11" x14ac:dyDescent="0.3">
      <c r="G145" s="57"/>
      <c r="H145" s="57"/>
      <c r="I145" s="57"/>
      <c r="J145" s="57"/>
      <c r="K145" s="57"/>
    </row>
    <row r="146" spans="7:11" x14ac:dyDescent="0.3">
      <c r="G146" s="57"/>
      <c r="H146" s="57"/>
      <c r="I146" s="57"/>
      <c r="J146" s="57"/>
      <c r="K146" s="57"/>
    </row>
    <row r="147" spans="7:11" x14ac:dyDescent="0.3">
      <c r="G147" s="57"/>
      <c r="H147" s="57"/>
      <c r="I147" s="57"/>
      <c r="J147" s="57"/>
      <c r="K147" s="57"/>
    </row>
    <row r="148" spans="7:11" x14ac:dyDescent="0.3">
      <c r="G148" s="57"/>
      <c r="H148" s="57"/>
      <c r="I148" s="57"/>
      <c r="J148" s="57"/>
      <c r="K148" s="57"/>
    </row>
    <row r="149" spans="7:11" x14ac:dyDescent="0.3">
      <c r="G149" s="57"/>
      <c r="H149" s="57"/>
      <c r="I149" s="57"/>
      <c r="J149" s="57"/>
      <c r="K149" s="57"/>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03"/>
  <sheetViews>
    <sheetView topLeftCell="A43" workbookViewId="0">
      <selection activeCell="L54" sqref="L54"/>
    </sheetView>
  </sheetViews>
  <sheetFormatPr defaultColWidth="9.140625" defaultRowHeight="15" x14ac:dyDescent="0.25"/>
  <cols>
    <col min="1" max="1" width="5.28515625" style="59" customWidth="1"/>
    <col min="2" max="2" width="9.140625" style="59"/>
    <col min="3" max="3" width="11.140625" style="59" customWidth="1"/>
    <col min="4" max="16384" width="9.140625" style="57"/>
  </cols>
  <sheetData>
    <row r="1" spans="1:10" ht="21" x14ac:dyDescent="0.35">
      <c r="A1" s="61" t="s">
        <v>433</v>
      </c>
    </row>
    <row r="2" spans="1:10" x14ac:dyDescent="0.25">
      <c r="B2" s="63">
        <v>1.1000000000000001</v>
      </c>
      <c r="C2" s="59" t="s">
        <v>34</v>
      </c>
      <c r="D2" s="197" t="s">
        <v>467</v>
      </c>
    </row>
    <row r="3" spans="1:10" x14ac:dyDescent="0.25">
      <c r="B3" s="63" t="s">
        <v>73</v>
      </c>
      <c r="C3" s="59" t="s">
        <v>36</v>
      </c>
      <c r="D3" s="197" t="s">
        <v>427</v>
      </c>
    </row>
    <row r="4" spans="1:10" x14ac:dyDescent="0.25">
      <c r="B4" s="36" t="s">
        <v>37</v>
      </c>
      <c r="D4" s="37" t="s">
        <v>390</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222" t="s">
        <v>30</v>
      </c>
      <c r="C7" s="222" t="s">
        <v>32</v>
      </c>
    </row>
    <row r="8" spans="1:10" x14ac:dyDescent="0.25">
      <c r="B8" s="223" t="s">
        <v>41</v>
      </c>
      <c r="C8" s="223" t="s">
        <v>23</v>
      </c>
    </row>
    <row r="9" spans="1:10" x14ac:dyDescent="0.25">
      <c r="A9" s="63">
        <v>1</v>
      </c>
      <c r="B9" s="224">
        <v>1</v>
      </c>
      <c r="C9" s="216">
        <v>25</v>
      </c>
      <c r="E9" s="59" t="s">
        <v>42</v>
      </c>
      <c r="F9" s="59"/>
    </row>
    <row r="10" spans="1:10" x14ac:dyDescent="0.25">
      <c r="A10" s="63">
        <v>1</v>
      </c>
      <c r="B10" s="224">
        <v>2</v>
      </c>
      <c r="C10" s="216">
        <v>25</v>
      </c>
      <c r="E10" s="59" t="s">
        <v>43</v>
      </c>
      <c r="F10" s="59"/>
    </row>
    <row r="11" spans="1:10" x14ac:dyDescent="0.25">
      <c r="A11" s="63">
        <v>1</v>
      </c>
      <c r="B11" s="224">
        <v>3</v>
      </c>
      <c r="C11" s="216">
        <v>25</v>
      </c>
      <c r="E11" s="59" t="s">
        <v>44</v>
      </c>
      <c r="F11" s="59"/>
    </row>
    <row r="12" spans="1:10" x14ac:dyDescent="0.25">
      <c r="A12" s="63">
        <v>1</v>
      </c>
      <c r="B12" s="224">
        <v>4</v>
      </c>
      <c r="C12" s="216">
        <v>21</v>
      </c>
      <c r="E12" s="59"/>
      <c r="F12" s="59"/>
    </row>
    <row r="13" spans="1:10" x14ac:dyDescent="0.25">
      <c r="A13" s="63">
        <v>1</v>
      </c>
      <c r="B13" s="224">
        <v>5</v>
      </c>
      <c r="C13" s="216">
        <v>16</v>
      </c>
      <c r="E13" s="59" t="s">
        <v>45</v>
      </c>
      <c r="F13" s="59"/>
    </row>
    <row r="14" spans="1:10" x14ac:dyDescent="0.25">
      <c r="A14" s="63">
        <v>1</v>
      </c>
      <c r="B14" s="224">
        <v>6</v>
      </c>
      <c r="C14" s="216">
        <v>25</v>
      </c>
      <c r="E14" s="59" t="s">
        <v>46</v>
      </c>
      <c r="F14" s="59"/>
    </row>
    <row r="15" spans="1:10" x14ac:dyDescent="0.25">
      <c r="A15" s="63">
        <v>1</v>
      </c>
      <c r="B15" s="224">
        <v>7</v>
      </c>
      <c r="C15" s="216">
        <v>25</v>
      </c>
      <c r="E15" s="59" t="s">
        <v>47</v>
      </c>
      <c r="F15" s="59"/>
    </row>
    <row r="16" spans="1:10" x14ac:dyDescent="0.25">
      <c r="A16" s="63">
        <v>1</v>
      </c>
      <c r="B16" s="224">
        <v>8</v>
      </c>
      <c r="C16" s="216">
        <v>25</v>
      </c>
      <c r="E16" s="59" t="s">
        <v>48</v>
      </c>
      <c r="F16" s="59"/>
    </row>
    <row r="17" spans="1:6" x14ac:dyDescent="0.25">
      <c r="A17" s="63">
        <v>1</v>
      </c>
      <c r="B17" s="224">
        <v>9</v>
      </c>
      <c r="C17" s="216">
        <v>22</v>
      </c>
      <c r="E17" s="59" t="s">
        <v>49</v>
      </c>
      <c r="F17" s="59"/>
    </row>
    <row r="18" spans="1:6" x14ac:dyDescent="0.25">
      <c r="A18" s="63">
        <v>1</v>
      </c>
      <c r="B18" s="224">
        <v>10</v>
      </c>
      <c r="C18" s="216">
        <v>25</v>
      </c>
      <c r="E18" s="59" t="s">
        <v>50</v>
      </c>
      <c r="F18" s="59"/>
    </row>
    <row r="19" spans="1:6" x14ac:dyDescent="0.25">
      <c r="A19" s="63">
        <v>1</v>
      </c>
      <c r="B19" s="224">
        <v>11</v>
      </c>
      <c r="C19" s="216">
        <v>25</v>
      </c>
      <c r="E19" s="59" t="s">
        <v>51</v>
      </c>
      <c r="F19" s="59"/>
    </row>
    <row r="20" spans="1:6" x14ac:dyDescent="0.25">
      <c r="A20" s="63">
        <v>1</v>
      </c>
      <c r="B20" s="224">
        <v>12</v>
      </c>
      <c r="C20" s="216">
        <v>25</v>
      </c>
      <c r="E20" s="59" t="s">
        <v>52</v>
      </c>
    </row>
    <row r="21" spans="1:6" x14ac:dyDescent="0.25">
      <c r="A21" s="63">
        <v>1</v>
      </c>
      <c r="B21" s="224">
        <v>13</v>
      </c>
      <c r="C21" s="216">
        <v>25</v>
      </c>
      <c r="E21" s="59" t="s">
        <v>53</v>
      </c>
    </row>
    <row r="22" spans="1:6" x14ac:dyDescent="0.25">
      <c r="A22" s="63">
        <v>1</v>
      </c>
      <c r="B22" s="224">
        <v>14</v>
      </c>
      <c r="C22" s="216">
        <v>25</v>
      </c>
    </row>
    <row r="23" spans="1:6" x14ac:dyDescent="0.25">
      <c r="A23" s="63">
        <v>1</v>
      </c>
      <c r="B23" s="224">
        <v>15</v>
      </c>
      <c r="C23" s="216">
        <v>25</v>
      </c>
      <c r="E23" s="59" t="s">
        <v>54</v>
      </c>
    </row>
    <row r="24" spans="1:6" x14ac:dyDescent="0.25">
      <c r="A24" s="63">
        <v>1</v>
      </c>
      <c r="B24" s="224">
        <v>16</v>
      </c>
      <c r="C24" s="216">
        <v>24</v>
      </c>
      <c r="E24" s="59" t="s">
        <v>422</v>
      </c>
    </row>
    <row r="25" spans="1:6" x14ac:dyDescent="0.25">
      <c r="A25" s="63">
        <v>1</v>
      </c>
      <c r="B25" s="224">
        <v>17</v>
      </c>
      <c r="C25" s="216">
        <v>25</v>
      </c>
    </row>
    <row r="26" spans="1:6" x14ac:dyDescent="0.25">
      <c r="A26" s="63">
        <v>1</v>
      </c>
      <c r="B26" s="68">
        <v>18</v>
      </c>
      <c r="C26" s="206">
        <v>24</v>
      </c>
    </row>
    <row r="27" spans="1:6" ht="15.75" x14ac:dyDescent="0.25">
      <c r="A27" s="63">
        <v>1</v>
      </c>
      <c r="B27" s="68">
        <v>19</v>
      </c>
      <c r="C27" s="206">
        <v>21</v>
      </c>
      <c r="E27" s="42"/>
    </row>
    <row r="28" spans="1:6" ht="15.75" x14ac:dyDescent="0.25">
      <c r="A28" s="63"/>
      <c r="B28" s="68"/>
      <c r="C28" s="67"/>
      <c r="E28" s="42"/>
    </row>
    <row r="29" spans="1:6" ht="15.75" x14ac:dyDescent="0.25">
      <c r="A29" s="63"/>
      <c r="B29" s="63"/>
      <c r="C29" s="30"/>
      <c r="E29" s="42"/>
    </row>
    <row r="30" spans="1:6" ht="15.75" x14ac:dyDescent="0.25">
      <c r="A30" s="63"/>
      <c r="B30" s="63"/>
      <c r="C30" s="30"/>
      <c r="E30" s="42"/>
    </row>
    <row r="31" spans="1:6" ht="15.75" x14ac:dyDescent="0.25">
      <c r="A31" s="63"/>
      <c r="B31" s="63"/>
      <c r="C31" s="67"/>
      <c r="E31" s="42"/>
    </row>
    <row r="32" spans="1:6" x14ac:dyDescent="0.25">
      <c r="A32" s="63"/>
      <c r="B32" s="63"/>
      <c r="C32" s="67"/>
    </row>
    <row r="33" spans="1:5" x14ac:dyDescent="0.25">
      <c r="A33" s="63"/>
      <c r="B33" s="63"/>
      <c r="C33" s="67"/>
    </row>
    <row r="34" spans="1:5" x14ac:dyDescent="0.25">
      <c r="A34" s="63"/>
      <c r="B34" s="63"/>
      <c r="C34" s="67"/>
    </row>
    <row r="35" spans="1:5" x14ac:dyDescent="0.25">
      <c r="A35" s="63"/>
      <c r="B35" s="63"/>
      <c r="C35" s="67"/>
    </row>
    <row r="36" spans="1:5" x14ac:dyDescent="0.25">
      <c r="A36" s="63"/>
      <c r="B36" s="63"/>
      <c r="C36" s="67"/>
    </row>
    <row r="37" spans="1:5" x14ac:dyDescent="0.25">
      <c r="A37" s="63"/>
      <c r="B37" s="63"/>
      <c r="C37" s="68"/>
    </row>
    <row r="38" spans="1:5" x14ac:dyDescent="0.25">
      <c r="A38" s="63"/>
      <c r="B38" s="63"/>
      <c r="C38" s="68"/>
    </row>
    <row r="39" spans="1:5" x14ac:dyDescent="0.25">
      <c r="B39" s="62"/>
      <c r="C39" s="62">
        <f>SUM(C9:C38)</f>
        <v>453</v>
      </c>
      <c r="D39" s="59" t="s">
        <v>56</v>
      </c>
    </row>
    <row r="40" spans="1:5" x14ac:dyDescent="0.25">
      <c r="A40" s="62">
        <f>SUM(A9:A38)</f>
        <v>19</v>
      </c>
      <c r="B40" s="59" t="s">
        <v>57</v>
      </c>
    </row>
    <row r="41" spans="1:5" x14ac:dyDescent="0.25">
      <c r="B41" s="62">
        <f>C39/A40</f>
        <v>23.842105263157894</v>
      </c>
      <c r="C41" s="59" t="s">
        <v>58</v>
      </c>
    </row>
    <row r="42" spans="1:5" x14ac:dyDescent="0.25">
      <c r="D42" s="63">
        <v>25</v>
      </c>
      <c r="E42" s="59" t="s">
        <v>59</v>
      </c>
    </row>
    <row r="43" spans="1:5" x14ac:dyDescent="0.25">
      <c r="D43" s="65">
        <f>B41/D42</f>
        <v>0.9536842105263158</v>
      </c>
      <c r="E43" s="59" t="s">
        <v>60</v>
      </c>
    </row>
    <row r="45" spans="1:5" ht="24" customHeight="1" x14ac:dyDescent="0.25"/>
    <row r="46" spans="1:5" ht="15.75" x14ac:dyDescent="0.25">
      <c r="A46" s="120" t="s">
        <v>235</v>
      </c>
      <c r="B46" s="57"/>
      <c r="C46" s="57"/>
    </row>
    <row r="47" spans="1:5" ht="15.75" x14ac:dyDescent="0.25">
      <c r="A47" s="121"/>
      <c r="B47" s="57"/>
      <c r="C47" s="57"/>
    </row>
    <row r="48" spans="1:5" ht="15.75" x14ac:dyDescent="0.25">
      <c r="A48" s="122"/>
      <c r="B48" s="57"/>
      <c r="C48" s="57"/>
    </row>
    <row r="49" spans="1:10" ht="97.5" customHeight="1" x14ac:dyDescent="0.25">
      <c r="A49" s="456"/>
      <c r="B49" s="456"/>
      <c r="C49" s="456"/>
      <c r="D49" s="456"/>
      <c r="E49" s="456"/>
      <c r="F49" s="456"/>
      <c r="G49" s="456"/>
      <c r="H49" s="456"/>
      <c r="I49" s="456"/>
      <c r="J49" s="456"/>
    </row>
    <row r="50" spans="1:10" ht="15.75" x14ac:dyDescent="0.25">
      <c r="A50" s="121"/>
      <c r="B50" s="57"/>
      <c r="C50" s="57"/>
    </row>
    <row r="51" spans="1:10" ht="32.25" customHeight="1" x14ac:dyDescent="0.25">
      <c r="A51" s="457"/>
      <c r="B51" s="457"/>
      <c r="C51" s="457"/>
      <c r="D51" s="457"/>
      <c r="E51" s="457"/>
      <c r="F51" s="457"/>
      <c r="G51" s="457"/>
      <c r="H51" s="457"/>
      <c r="I51" s="457"/>
      <c r="J51" s="457"/>
    </row>
    <row r="52" spans="1:10" ht="15.75" x14ac:dyDescent="0.25">
      <c r="A52" s="121"/>
      <c r="B52" s="57"/>
      <c r="C52" s="57"/>
    </row>
    <row r="53" spans="1:10" ht="32.25" customHeight="1" x14ac:dyDescent="0.25">
      <c r="A53" s="457"/>
      <c r="B53" s="457"/>
      <c r="C53" s="457"/>
      <c r="D53" s="457"/>
      <c r="E53" s="457"/>
      <c r="F53" s="457"/>
      <c r="G53" s="457"/>
      <c r="H53" s="457"/>
      <c r="I53" s="457"/>
      <c r="J53" s="457"/>
    </row>
    <row r="54" spans="1:10" ht="15.75" x14ac:dyDescent="0.25">
      <c r="A54" s="121"/>
      <c r="B54" s="57"/>
      <c r="C54" s="57"/>
    </row>
    <row r="55" spans="1:10" ht="15.75" x14ac:dyDescent="0.25">
      <c r="A55" s="121"/>
      <c r="B55" s="57"/>
      <c r="C55" s="57"/>
    </row>
    <row r="56" spans="1:10" ht="15.75" x14ac:dyDescent="0.25">
      <c r="A56" s="124"/>
      <c r="B56" s="57"/>
      <c r="C56" s="57"/>
      <c r="H56" s="121"/>
      <c r="I56" s="136"/>
    </row>
    <row r="57" spans="1:10" ht="15.75" x14ac:dyDescent="0.25">
      <c r="A57" s="124"/>
      <c r="B57" s="57"/>
      <c r="C57" s="57"/>
      <c r="H57" s="121"/>
      <c r="I57" s="136"/>
    </row>
    <row r="58" spans="1:10" ht="15.75" x14ac:dyDescent="0.25">
      <c r="A58" s="124"/>
      <c r="B58" s="57"/>
      <c r="C58" s="57"/>
      <c r="H58" s="121"/>
      <c r="I58" s="136"/>
    </row>
    <row r="59" spans="1:10" ht="15.75" x14ac:dyDescent="0.25">
      <c r="A59" s="124"/>
      <c r="B59" s="57"/>
      <c r="C59" s="57"/>
      <c r="H59" s="121"/>
      <c r="I59" s="136"/>
    </row>
    <row r="84" spans="1:11" ht="21" x14ac:dyDescent="0.35">
      <c r="A84" s="69"/>
      <c r="B84" s="70"/>
      <c r="C84" s="70"/>
      <c r="D84" s="71"/>
      <c r="E84" s="71"/>
      <c r="F84" s="71"/>
      <c r="G84" s="71"/>
      <c r="H84" s="71"/>
      <c r="I84" s="71"/>
      <c r="J84" s="71"/>
      <c r="K84" s="71"/>
    </row>
    <row r="85" spans="1:11" x14ac:dyDescent="0.25">
      <c r="A85" s="70"/>
      <c r="B85" s="39"/>
      <c r="C85" s="70"/>
      <c r="D85" s="71"/>
      <c r="E85" s="71"/>
      <c r="F85" s="71"/>
      <c r="G85" s="71"/>
      <c r="H85" s="71"/>
      <c r="I85" s="71"/>
      <c r="J85" s="71"/>
      <c r="K85" s="71"/>
    </row>
    <row r="86" spans="1:11" x14ac:dyDescent="0.25">
      <c r="A86" s="70"/>
      <c r="B86" s="70"/>
      <c r="C86" s="70"/>
      <c r="D86" s="71"/>
      <c r="E86" s="71"/>
      <c r="F86" s="71"/>
      <c r="G86" s="71"/>
      <c r="H86" s="71"/>
      <c r="I86" s="71"/>
      <c r="J86" s="71"/>
      <c r="K86" s="71"/>
    </row>
    <row r="87" spans="1:11" x14ac:dyDescent="0.25">
      <c r="A87" s="70"/>
      <c r="B87" s="70"/>
      <c r="C87" s="70"/>
      <c r="D87" s="71"/>
      <c r="E87" s="71"/>
      <c r="F87" s="71"/>
      <c r="G87" s="71"/>
      <c r="H87" s="71"/>
      <c r="I87" s="71"/>
      <c r="J87" s="71"/>
      <c r="K87" s="71"/>
    </row>
    <row r="88" spans="1:11" x14ac:dyDescent="0.25">
      <c r="A88" s="70"/>
      <c r="B88" s="70"/>
      <c r="C88" s="70"/>
      <c r="D88" s="71"/>
      <c r="E88" s="71"/>
      <c r="F88" s="71"/>
      <c r="G88" s="71"/>
      <c r="H88" s="71"/>
      <c r="I88" s="71"/>
      <c r="J88" s="71"/>
      <c r="K88" s="71"/>
    </row>
    <row r="89" spans="1:11" x14ac:dyDescent="0.25">
      <c r="A89" s="70"/>
      <c r="B89" s="70"/>
      <c r="C89" s="70"/>
      <c r="D89" s="71"/>
      <c r="E89" s="71"/>
      <c r="F89" s="71"/>
      <c r="G89" s="71"/>
      <c r="H89" s="71"/>
      <c r="I89" s="71"/>
      <c r="J89" s="71"/>
      <c r="K89" s="71"/>
    </row>
    <row r="90" spans="1:11" x14ac:dyDescent="0.25">
      <c r="A90" s="70"/>
      <c r="B90" s="70"/>
      <c r="C90" s="70"/>
      <c r="D90" s="71"/>
      <c r="E90" s="71"/>
      <c r="F90" s="71"/>
      <c r="G90" s="71"/>
      <c r="H90" s="71"/>
      <c r="I90" s="71"/>
      <c r="J90" s="71"/>
      <c r="K90" s="71"/>
    </row>
    <row r="91" spans="1:11" x14ac:dyDescent="0.25">
      <c r="A91" s="70"/>
      <c r="B91" s="70"/>
      <c r="C91" s="70"/>
      <c r="D91" s="71"/>
      <c r="E91" s="71"/>
      <c r="F91" s="71"/>
      <c r="G91" s="71"/>
      <c r="H91" s="71"/>
      <c r="I91" s="71"/>
      <c r="J91" s="71"/>
      <c r="K91" s="71"/>
    </row>
    <row r="92" spans="1:11" x14ac:dyDescent="0.25">
      <c r="A92" s="70"/>
      <c r="B92" s="70"/>
      <c r="C92" s="70"/>
      <c r="D92" s="71"/>
      <c r="E92" s="71"/>
      <c r="F92" s="71"/>
      <c r="G92" s="71"/>
      <c r="H92" s="71"/>
      <c r="I92" s="71"/>
      <c r="J92" s="71"/>
      <c r="K92" s="71"/>
    </row>
    <row r="93" spans="1:11" x14ac:dyDescent="0.25">
      <c r="A93" s="70"/>
      <c r="B93" s="70"/>
      <c r="C93" s="70"/>
      <c r="D93" s="71"/>
      <c r="E93" s="71"/>
      <c r="F93" s="71"/>
      <c r="G93" s="71"/>
      <c r="H93" s="71"/>
      <c r="I93" s="71"/>
      <c r="J93" s="71"/>
      <c r="K93" s="71"/>
    </row>
    <row r="94" spans="1:11" x14ac:dyDescent="0.25">
      <c r="A94" s="70"/>
      <c r="B94" s="70"/>
      <c r="C94" s="70"/>
      <c r="D94" s="71"/>
      <c r="E94" s="71"/>
      <c r="F94" s="71"/>
      <c r="G94" s="71"/>
      <c r="H94" s="71"/>
      <c r="I94" s="71"/>
      <c r="J94" s="71"/>
      <c r="K94" s="71"/>
    </row>
    <row r="95" spans="1:11" x14ac:dyDescent="0.25">
      <c r="A95" s="70"/>
      <c r="B95" s="70"/>
      <c r="C95" s="70"/>
      <c r="D95" s="71"/>
      <c r="E95" s="71"/>
      <c r="F95" s="71"/>
      <c r="G95" s="71"/>
      <c r="H95" s="71"/>
      <c r="I95" s="71"/>
      <c r="J95" s="71"/>
      <c r="K95" s="71"/>
    </row>
    <row r="96" spans="1:11" x14ac:dyDescent="0.25">
      <c r="A96" s="70"/>
      <c r="B96" s="70"/>
      <c r="C96" s="70"/>
      <c r="D96" s="71"/>
      <c r="E96" s="71"/>
      <c r="F96" s="71"/>
      <c r="G96" s="71"/>
      <c r="H96" s="71"/>
      <c r="I96" s="71"/>
      <c r="J96" s="71"/>
      <c r="K96" s="71"/>
    </row>
    <row r="97" spans="1:11" x14ac:dyDescent="0.25">
      <c r="A97" s="70"/>
      <c r="B97" s="70"/>
      <c r="C97" s="70"/>
      <c r="D97" s="71"/>
      <c r="E97" s="71"/>
      <c r="F97" s="71"/>
      <c r="G97" s="71"/>
      <c r="H97" s="71"/>
      <c r="I97" s="71"/>
      <c r="J97" s="71"/>
      <c r="K97" s="71"/>
    </row>
    <row r="98" spans="1:11" x14ac:dyDescent="0.25">
      <c r="A98" s="70"/>
      <c r="B98" s="70"/>
      <c r="C98" s="70"/>
      <c r="D98" s="71"/>
      <c r="E98" s="71"/>
      <c r="F98" s="71"/>
      <c r="G98" s="71"/>
      <c r="H98" s="71"/>
      <c r="I98" s="71"/>
      <c r="J98" s="71"/>
      <c r="K98" s="71"/>
    </row>
    <row r="99" spans="1:11" x14ac:dyDescent="0.25">
      <c r="A99" s="70"/>
      <c r="B99" s="70"/>
      <c r="C99" s="70"/>
      <c r="D99" s="71"/>
      <c r="E99" s="71"/>
      <c r="F99" s="71"/>
      <c r="G99" s="71"/>
      <c r="H99" s="71"/>
      <c r="I99" s="71"/>
      <c r="J99" s="71"/>
      <c r="K99" s="71"/>
    </row>
    <row r="100" spans="1:11" x14ac:dyDescent="0.25">
      <c r="A100" s="70"/>
      <c r="B100" s="70"/>
      <c r="C100" s="70"/>
      <c r="D100" s="71"/>
      <c r="E100" s="71"/>
      <c r="F100" s="71"/>
      <c r="G100" s="71"/>
      <c r="H100" s="71"/>
      <c r="I100" s="71"/>
      <c r="J100" s="71"/>
      <c r="K100" s="71"/>
    </row>
    <row r="101" spans="1:11" x14ac:dyDescent="0.25">
      <c r="A101" s="70"/>
      <c r="B101" s="70"/>
      <c r="C101" s="70"/>
      <c r="D101" s="71"/>
      <c r="E101" s="71"/>
      <c r="F101" s="71"/>
      <c r="G101" s="71"/>
      <c r="H101" s="71"/>
      <c r="I101" s="71"/>
      <c r="J101" s="71"/>
      <c r="K101" s="71"/>
    </row>
    <row r="102" spans="1:11" x14ac:dyDescent="0.25">
      <c r="A102" s="70"/>
      <c r="B102" s="70"/>
      <c r="C102" s="70"/>
      <c r="D102" s="71"/>
      <c r="E102" s="71"/>
      <c r="F102" s="71"/>
      <c r="G102" s="71"/>
      <c r="H102" s="71"/>
      <c r="I102" s="71"/>
      <c r="J102" s="71"/>
      <c r="K102" s="71"/>
    </row>
    <row r="103" spans="1:11" x14ac:dyDescent="0.25">
      <c r="A103" s="70"/>
      <c r="B103" s="70"/>
      <c r="C103" s="70"/>
      <c r="D103" s="71"/>
      <c r="E103" s="71"/>
      <c r="F103" s="71"/>
      <c r="G103" s="71"/>
      <c r="H103" s="71"/>
      <c r="I103" s="71"/>
      <c r="J103" s="71"/>
      <c r="K103" s="71"/>
    </row>
  </sheetData>
  <mergeCells count="3">
    <mergeCell ref="A49:J49"/>
    <mergeCell ref="A51:J51"/>
    <mergeCell ref="A53:J5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1"/>
  <sheetViews>
    <sheetView topLeftCell="A49" zoomScaleNormal="100" workbookViewId="0">
      <selection activeCell="O59" sqref="O59"/>
    </sheetView>
  </sheetViews>
  <sheetFormatPr defaultColWidth="9.140625" defaultRowHeight="15" x14ac:dyDescent="0.25"/>
  <cols>
    <col min="1" max="1" width="5.28515625" style="59" customWidth="1"/>
    <col min="2" max="2" width="9.140625" style="59"/>
    <col min="3" max="3" width="10.28515625" style="59" customWidth="1"/>
    <col min="4" max="16384" width="9.140625" style="57"/>
  </cols>
  <sheetData>
    <row r="1" spans="1:10" ht="21" x14ac:dyDescent="0.35">
      <c r="A1" s="61" t="s">
        <v>432</v>
      </c>
    </row>
    <row r="2" spans="1:10" x14ac:dyDescent="0.25">
      <c r="B2" s="63">
        <v>5.0999999999999996</v>
      </c>
      <c r="C2" s="59" t="s">
        <v>34</v>
      </c>
      <c r="D2" s="398" t="s">
        <v>578</v>
      </c>
    </row>
    <row r="3" spans="1:10" x14ac:dyDescent="0.25">
      <c r="B3" s="63" t="s">
        <v>79</v>
      </c>
      <c r="C3" s="59" t="s">
        <v>36</v>
      </c>
      <c r="D3" s="398" t="s">
        <v>517</v>
      </c>
    </row>
    <row r="4" spans="1:10" x14ac:dyDescent="0.25">
      <c r="B4" s="36" t="s">
        <v>37</v>
      </c>
      <c r="D4" s="37" t="s">
        <v>80</v>
      </c>
      <c r="E4" s="64"/>
      <c r="F4" s="64"/>
      <c r="G4" s="64"/>
      <c r="H4" s="64"/>
      <c r="I4" s="64"/>
      <c r="J4" s="64"/>
    </row>
    <row r="5" spans="1:10" x14ac:dyDescent="0.25">
      <c r="B5" s="39"/>
    </row>
    <row r="6" spans="1:10" x14ac:dyDescent="0.25">
      <c r="F6" s="37" t="s">
        <v>39</v>
      </c>
      <c r="G6" s="37"/>
      <c r="H6" s="37" t="s">
        <v>522</v>
      </c>
      <c r="I6" s="37"/>
      <c r="J6" s="37"/>
    </row>
    <row r="7" spans="1:10" ht="26.25" x14ac:dyDescent="0.25">
      <c r="A7" s="58" t="s">
        <v>31</v>
      </c>
      <c r="B7" s="58" t="s">
        <v>30</v>
      </c>
      <c r="C7" s="58" t="s">
        <v>32</v>
      </c>
    </row>
    <row r="8" spans="1:10" x14ac:dyDescent="0.25">
      <c r="B8" s="60" t="s">
        <v>41</v>
      </c>
      <c r="C8" s="60" t="s">
        <v>23</v>
      </c>
    </row>
    <row r="9" spans="1:10" x14ac:dyDescent="0.25">
      <c r="A9" s="63">
        <v>1</v>
      </c>
      <c r="B9" s="63"/>
      <c r="C9" s="56">
        <v>24</v>
      </c>
      <c r="E9" s="59" t="s">
        <v>42</v>
      </c>
      <c r="F9" s="59"/>
    </row>
    <row r="10" spans="1:10" x14ac:dyDescent="0.25">
      <c r="A10" s="63">
        <v>1</v>
      </c>
      <c r="B10" s="63"/>
      <c r="C10" s="56">
        <v>24</v>
      </c>
      <c r="E10" s="59" t="s">
        <v>43</v>
      </c>
      <c r="F10" s="59"/>
    </row>
    <row r="11" spans="1:10" x14ac:dyDescent="0.25">
      <c r="A11" s="63">
        <v>1</v>
      </c>
      <c r="B11" s="63"/>
      <c r="C11" s="56">
        <v>28</v>
      </c>
      <c r="E11" s="59" t="s">
        <v>44</v>
      </c>
      <c r="F11" s="59"/>
    </row>
    <row r="12" spans="1:10" x14ac:dyDescent="0.25">
      <c r="A12" s="63">
        <v>1</v>
      </c>
      <c r="B12" s="63"/>
      <c r="C12" s="56">
        <v>30</v>
      </c>
      <c r="E12" s="59"/>
      <c r="F12" s="59"/>
    </row>
    <row r="13" spans="1:10" x14ac:dyDescent="0.25">
      <c r="A13" s="63">
        <v>1</v>
      </c>
      <c r="B13" s="63"/>
      <c r="C13" s="56">
        <v>29</v>
      </c>
      <c r="E13" s="59" t="s">
        <v>45</v>
      </c>
      <c r="F13" s="59"/>
    </row>
    <row r="14" spans="1:10" x14ac:dyDescent="0.25">
      <c r="A14" s="63">
        <v>1</v>
      </c>
      <c r="B14" s="63"/>
      <c r="C14" s="56">
        <v>15</v>
      </c>
      <c r="E14" s="59" t="s">
        <v>46</v>
      </c>
      <c r="F14" s="59"/>
    </row>
    <row r="15" spans="1:10" x14ac:dyDescent="0.25">
      <c r="A15" s="63">
        <v>1</v>
      </c>
      <c r="B15" s="63"/>
      <c r="C15" s="56">
        <v>26</v>
      </c>
      <c r="E15" s="59" t="s">
        <v>47</v>
      </c>
      <c r="F15" s="59"/>
    </row>
    <row r="16" spans="1:10" x14ac:dyDescent="0.25">
      <c r="A16" s="63">
        <v>1</v>
      </c>
      <c r="B16" s="63"/>
      <c r="C16" s="56">
        <v>30</v>
      </c>
      <c r="E16" s="59" t="s">
        <v>48</v>
      </c>
      <c r="F16" s="59"/>
    </row>
    <row r="17" spans="1:6" x14ac:dyDescent="0.25">
      <c r="A17" s="63"/>
      <c r="B17" s="63"/>
      <c r="C17" s="82"/>
      <c r="E17" s="59" t="s">
        <v>49</v>
      </c>
      <c r="F17" s="59"/>
    </row>
    <row r="18" spans="1:6" x14ac:dyDescent="0.25">
      <c r="A18" s="63"/>
      <c r="B18" s="63"/>
      <c r="C18" s="82"/>
      <c r="E18" s="59" t="s">
        <v>50</v>
      </c>
      <c r="F18" s="59"/>
    </row>
    <row r="19" spans="1:6" x14ac:dyDescent="0.25">
      <c r="A19" s="63"/>
      <c r="B19" s="63"/>
      <c r="C19" s="82"/>
      <c r="E19" s="59" t="s">
        <v>51</v>
      </c>
      <c r="F19" s="59"/>
    </row>
    <row r="20" spans="1:6" x14ac:dyDescent="0.25">
      <c r="A20" s="63"/>
      <c r="B20" s="63"/>
      <c r="C20" s="82"/>
      <c r="E20" s="59" t="s">
        <v>52</v>
      </c>
    </row>
    <row r="21" spans="1:6" x14ac:dyDescent="0.25">
      <c r="A21" s="63"/>
      <c r="B21" s="63"/>
      <c r="C21" s="82"/>
      <c r="E21" s="59" t="s">
        <v>53</v>
      </c>
    </row>
    <row r="22" spans="1:6" x14ac:dyDescent="0.25">
      <c r="A22" s="63"/>
      <c r="B22" s="63"/>
      <c r="C22" s="82"/>
      <c r="E22" s="59" t="s">
        <v>411</v>
      </c>
    </row>
    <row r="23" spans="1:6" x14ac:dyDescent="0.25">
      <c r="A23" s="63"/>
      <c r="B23" s="63"/>
      <c r="C23" s="82"/>
      <c r="E23" s="59"/>
    </row>
    <row r="24" spans="1:6" x14ac:dyDescent="0.25">
      <c r="A24" s="63"/>
      <c r="B24" s="63"/>
      <c r="C24" s="82"/>
    </row>
    <row r="25" spans="1:6" x14ac:dyDescent="0.25">
      <c r="A25" s="63"/>
      <c r="B25" s="63"/>
      <c r="C25" s="82"/>
    </row>
    <row r="26" spans="1:6" x14ac:dyDescent="0.25">
      <c r="A26" s="63"/>
      <c r="B26" s="68"/>
      <c r="C26" s="82"/>
    </row>
    <row r="27" spans="1:6" ht="15.75" x14ac:dyDescent="0.25">
      <c r="A27" s="63"/>
      <c r="B27" s="68"/>
      <c r="C27" s="82"/>
      <c r="E27" s="42"/>
    </row>
    <row r="28" spans="1:6" ht="15.75" x14ac:dyDescent="0.25">
      <c r="A28" s="63"/>
      <c r="B28" s="68"/>
      <c r="C28" s="82"/>
      <c r="E28" s="42"/>
    </row>
    <row r="29" spans="1:6" ht="15.75" x14ac:dyDescent="0.25">
      <c r="A29" s="63"/>
      <c r="B29" s="68"/>
      <c r="C29" s="67"/>
      <c r="E29" s="42"/>
    </row>
    <row r="30" spans="1:6" ht="15.75" x14ac:dyDescent="0.25">
      <c r="A30" s="63"/>
      <c r="B30" s="68"/>
      <c r="C30" s="67"/>
      <c r="E30" s="42"/>
    </row>
    <row r="31" spans="1:6" ht="15.75" x14ac:dyDescent="0.25">
      <c r="A31" s="63"/>
      <c r="B31" s="68"/>
      <c r="C31" s="67"/>
      <c r="E31" s="42"/>
    </row>
    <row r="32" spans="1:6" x14ac:dyDescent="0.25">
      <c r="A32" s="63"/>
      <c r="B32" s="68"/>
      <c r="C32" s="67"/>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206</v>
      </c>
      <c r="D39" s="59" t="s">
        <v>56</v>
      </c>
    </row>
    <row r="40" spans="1:11" x14ac:dyDescent="0.25">
      <c r="A40" s="62">
        <f>SUM(A9:A38)</f>
        <v>8</v>
      </c>
      <c r="B40" s="59" t="s">
        <v>57</v>
      </c>
    </row>
    <row r="41" spans="1:11" x14ac:dyDescent="0.25">
      <c r="B41" s="62">
        <f>C39/A40</f>
        <v>25.75</v>
      </c>
      <c r="C41" s="59" t="s">
        <v>58</v>
      </c>
    </row>
    <row r="42" spans="1:11" x14ac:dyDescent="0.25">
      <c r="D42" s="63">
        <v>30</v>
      </c>
      <c r="E42" s="59" t="s">
        <v>59</v>
      </c>
    </row>
    <row r="43" spans="1:11" x14ac:dyDescent="0.25">
      <c r="D43" s="65">
        <f>B41/D42</f>
        <v>0.85833333333333328</v>
      </c>
      <c r="E43" s="59" t="s">
        <v>60</v>
      </c>
    </row>
    <row r="45" spans="1:11" ht="24" customHeight="1" x14ac:dyDescent="0.25">
      <c r="A45" s="120" t="s">
        <v>399</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634305" r:id="rId4">
          <objectPr defaultSize="0" autoPict="0" r:id="rId5">
            <anchor moveWithCells="1">
              <from>
                <xdr:col>1</xdr:col>
                <xdr:colOff>0</xdr:colOff>
                <xdr:row>47</xdr:row>
                <xdr:rowOff>0</xdr:rowOff>
              </from>
              <to>
                <xdr:col>11</xdr:col>
                <xdr:colOff>590550</xdr:colOff>
                <xdr:row>91</xdr:row>
                <xdr:rowOff>180975</xdr:rowOff>
              </to>
            </anchor>
          </objectPr>
        </oleObject>
      </mc:Choice>
      <mc:Fallback>
        <oleObject progId="Acrobat Document" shapeId="1634305" r:id="rId4"/>
      </mc:Fallback>
    </mc:AlternateContent>
  </oleObjec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1"/>
  <sheetViews>
    <sheetView topLeftCell="A49" zoomScaleNormal="100" workbookViewId="0">
      <selection activeCell="N14" sqref="N14"/>
    </sheetView>
  </sheetViews>
  <sheetFormatPr defaultColWidth="9.140625" defaultRowHeight="15" x14ac:dyDescent="0.25"/>
  <cols>
    <col min="1" max="1" width="5.28515625" style="59" customWidth="1"/>
    <col min="2" max="2" width="9.140625" style="59"/>
    <col min="3" max="3" width="10.28515625" style="59" customWidth="1"/>
    <col min="4" max="16384" width="9.140625" style="57"/>
  </cols>
  <sheetData>
    <row r="1" spans="1:10" ht="21" x14ac:dyDescent="0.35">
      <c r="A1" s="61" t="s">
        <v>432</v>
      </c>
    </row>
    <row r="2" spans="1:10" x14ac:dyDescent="0.25">
      <c r="B2" s="63">
        <v>5.0999999999999996</v>
      </c>
      <c r="C2" s="59" t="s">
        <v>34</v>
      </c>
      <c r="D2" s="352" t="s">
        <v>578</v>
      </c>
    </row>
    <row r="3" spans="1:10" x14ac:dyDescent="0.25">
      <c r="B3" s="63" t="s">
        <v>79</v>
      </c>
      <c r="C3" s="59" t="s">
        <v>36</v>
      </c>
      <c r="D3" s="352" t="s">
        <v>517</v>
      </c>
    </row>
    <row r="4" spans="1:10" x14ac:dyDescent="0.25">
      <c r="B4" s="36" t="s">
        <v>37</v>
      </c>
      <c r="D4" s="37" t="s">
        <v>80</v>
      </c>
      <c r="E4" s="64"/>
      <c r="F4" s="64"/>
      <c r="G4" s="64"/>
      <c r="H4" s="64"/>
      <c r="I4" s="64"/>
      <c r="J4" s="64"/>
    </row>
    <row r="5" spans="1:10" x14ac:dyDescent="0.25">
      <c r="B5" s="39"/>
    </row>
    <row r="6" spans="1:10" x14ac:dyDescent="0.25">
      <c r="F6" s="37" t="s">
        <v>39</v>
      </c>
      <c r="G6" s="37"/>
      <c r="H6" s="37" t="s">
        <v>522</v>
      </c>
      <c r="I6" s="37"/>
      <c r="J6" s="37"/>
    </row>
    <row r="7" spans="1:10" ht="26.25" x14ac:dyDescent="0.25">
      <c r="A7" s="58" t="s">
        <v>31</v>
      </c>
      <c r="B7" s="58" t="s">
        <v>30</v>
      </c>
      <c r="C7" s="58" t="s">
        <v>32</v>
      </c>
    </row>
    <row r="8" spans="1:10" x14ac:dyDescent="0.25">
      <c r="B8" s="60" t="s">
        <v>41</v>
      </c>
      <c r="C8" s="60" t="s">
        <v>23</v>
      </c>
    </row>
    <row r="9" spans="1:10" x14ac:dyDescent="0.25">
      <c r="A9" s="63">
        <v>1</v>
      </c>
      <c r="B9" s="63"/>
      <c r="C9" s="56">
        <v>24</v>
      </c>
      <c r="E9" s="59" t="s">
        <v>42</v>
      </c>
      <c r="F9" s="59"/>
    </row>
    <row r="10" spans="1:10" x14ac:dyDescent="0.25">
      <c r="A10" s="63">
        <v>1</v>
      </c>
      <c r="B10" s="63"/>
      <c r="C10" s="56">
        <v>24</v>
      </c>
      <c r="E10" s="59" t="s">
        <v>43</v>
      </c>
      <c r="F10" s="59"/>
    </row>
    <row r="11" spans="1:10" x14ac:dyDescent="0.25">
      <c r="A11" s="63">
        <v>1</v>
      </c>
      <c r="B11" s="63"/>
      <c r="C11" s="56">
        <v>28</v>
      </c>
      <c r="E11" s="59" t="s">
        <v>44</v>
      </c>
      <c r="F11" s="59"/>
    </row>
    <row r="12" spans="1:10" x14ac:dyDescent="0.25">
      <c r="A12" s="63">
        <v>1</v>
      </c>
      <c r="B12" s="63"/>
      <c r="C12" s="56">
        <v>30</v>
      </c>
      <c r="E12" s="59"/>
      <c r="F12" s="59"/>
    </row>
    <row r="13" spans="1:10" x14ac:dyDescent="0.25">
      <c r="A13" s="63">
        <v>1</v>
      </c>
      <c r="B13" s="63"/>
      <c r="C13" s="56">
        <v>29</v>
      </c>
      <c r="E13" s="59" t="s">
        <v>45</v>
      </c>
      <c r="F13" s="59"/>
    </row>
    <row r="14" spans="1:10" x14ac:dyDescent="0.25">
      <c r="A14" s="63">
        <v>1</v>
      </c>
      <c r="B14" s="63"/>
      <c r="C14" s="56">
        <v>15</v>
      </c>
      <c r="E14" s="59" t="s">
        <v>46</v>
      </c>
      <c r="F14" s="59"/>
    </row>
    <row r="15" spans="1:10" x14ac:dyDescent="0.25">
      <c r="A15" s="63">
        <v>1</v>
      </c>
      <c r="B15" s="63"/>
      <c r="C15" s="56">
        <v>26</v>
      </c>
      <c r="E15" s="59" t="s">
        <v>47</v>
      </c>
      <c r="F15" s="59"/>
    </row>
    <row r="16" spans="1:10" x14ac:dyDescent="0.25">
      <c r="A16" s="63">
        <v>1</v>
      </c>
      <c r="B16" s="63"/>
      <c r="C16" s="56">
        <v>30</v>
      </c>
      <c r="E16" s="59" t="s">
        <v>48</v>
      </c>
      <c r="F16" s="59"/>
    </row>
    <row r="17" spans="1:6" x14ac:dyDescent="0.25">
      <c r="A17" s="63"/>
      <c r="B17" s="63"/>
      <c r="C17" s="82"/>
      <c r="E17" s="59" t="s">
        <v>49</v>
      </c>
      <c r="F17" s="59"/>
    </row>
    <row r="18" spans="1:6" x14ac:dyDescent="0.25">
      <c r="A18" s="63"/>
      <c r="B18" s="63"/>
      <c r="C18" s="82"/>
      <c r="E18" s="59" t="s">
        <v>50</v>
      </c>
      <c r="F18" s="59"/>
    </row>
    <row r="19" spans="1:6" x14ac:dyDescent="0.25">
      <c r="A19" s="63"/>
      <c r="B19" s="63"/>
      <c r="C19" s="82"/>
      <c r="E19" s="59" t="s">
        <v>51</v>
      </c>
      <c r="F19" s="59"/>
    </row>
    <row r="20" spans="1:6" x14ac:dyDescent="0.25">
      <c r="A20" s="63"/>
      <c r="B20" s="63"/>
      <c r="C20" s="82"/>
      <c r="E20" s="59" t="s">
        <v>52</v>
      </c>
    </row>
    <row r="21" spans="1:6" x14ac:dyDescent="0.25">
      <c r="A21" s="63"/>
      <c r="B21" s="63"/>
      <c r="C21" s="82"/>
      <c r="E21" s="59" t="s">
        <v>53</v>
      </c>
    </row>
    <row r="22" spans="1:6" x14ac:dyDescent="0.25">
      <c r="A22" s="63"/>
      <c r="B22" s="63"/>
      <c r="C22" s="82"/>
      <c r="E22" s="59" t="s">
        <v>411</v>
      </c>
    </row>
    <row r="23" spans="1:6" x14ac:dyDescent="0.25">
      <c r="A23" s="63"/>
      <c r="B23" s="63"/>
      <c r="C23" s="82"/>
      <c r="E23" s="59"/>
    </row>
    <row r="24" spans="1:6" x14ac:dyDescent="0.25">
      <c r="A24" s="63"/>
      <c r="B24" s="63"/>
      <c r="C24" s="82"/>
    </row>
    <row r="25" spans="1:6" x14ac:dyDescent="0.25">
      <c r="A25" s="63"/>
      <c r="B25" s="63"/>
      <c r="C25" s="82"/>
    </row>
    <row r="26" spans="1:6" x14ac:dyDescent="0.25">
      <c r="A26" s="63"/>
      <c r="B26" s="68"/>
      <c r="C26" s="82"/>
    </row>
    <row r="27" spans="1:6" ht="15.75" x14ac:dyDescent="0.25">
      <c r="A27" s="63"/>
      <c r="B27" s="68"/>
      <c r="C27" s="82"/>
      <c r="E27" s="42"/>
    </row>
    <row r="28" spans="1:6" ht="15.75" x14ac:dyDescent="0.25">
      <c r="A28" s="63"/>
      <c r="B28" s="68"/>
      <c r="C28" s="82"/>
      <c r="E28" s="42"/>
    </row>
    <row r="29" spans="1:6" ht="15.75" x14ac:dyDescent="0.25">
      <c r="A29" s="63"/>
      <c r="B29" s="68"/>
      <c r="C29" s="67"/>
      <c r="E29" s="42"/>
    </row>
    <row r="30" spans="1:6" ht="15.75" x14ac:dyDescent="0.25">
      <c r="A30" s="63"/>
      <c r="B30" s="68"/>
      <c r="C30" s="67"/>
      <c r="E30" s="42"/>
    </row>
    <row r="31" spans="1:6" ht="15.75" x14ac:dyDescent="0.25">
      <c r="A31" s="63"/>
      <c r="B31" s="68"/>
      <c r="C31" s="67"/>
      <c r="E31" s="42"/>
    </row>
    <row r="32" spans="1:6" x14ac:dyDescent="0.25">
      <c r="A32" s="63"/>
      <c r="B32" s="68"/>
      <c r="C32" s="67"/>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206</v>
      </c>
      <c r="D39" s="59" t="s">
        <v>56</v>
      </c>
    </row>
    <row r="40" spans="1:11" x14ac:dyDescent="0.25">
      <c r="A40" s="62">
        <f>SUM(A9:A38)</f>
        <v>8</v>
      </c>
      <c r="B40" s="59" t="s">
        <v>57</v>
      </c>
    </row>
    <row r="41" spans="1:11" x14ac:dyDescent="0.25">
      <c r="B41" s="62">
        <f>C39/A40</f>
        <v>25.75</v>
      </c>
      <c r="C41" s="59" t="s">
        <v>58</v>
      </c>
    </row>
    <row r="42" spans="1:11" x14ac:dyDescent="0.25">
      <c r="D42" s="63">
        <v>30</v>
      </c>
      <c r="E42" s="59" t="s">
        <v>59</v>
      </c>
    </row>
    <row r="43" spans="1:11" x14ac:dyDescent="0.25">
      <c r="D43" s="65">
        <f>B41/D42</f>
        <v>0.85833333333333328</v>
      </c>
      <c r="E43" s="59" t="s">
        <v>60</v>
      </c>
    </row>
    <row r="45" spans="1:11" ht="24" customHeight="1" x14ac:dyDescent="0.25">
      <c r="A45" s="120" t="s">
        <v>399</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150977" r:id="rId4">
          <objectPr defaultSize="0" autoPict="0" r:id="rId5">
            <anchor moveWithCells="1">
              <from>
                <xdr:col>1</xdr:col>
                <xdr:colOff>0</xdr:colOff>
                <xdr:row>47</xdr:row>
                <xdr:rowOff>0</xdr:rowOff>
              </from>
              <to>
                <xdr:col>11</xdr:col>
                <xdr:colOff>590550</xdr:colOff>
                <xdr:row>91</xdr:row>
                <xdr:rowOff>180975</xdr:rowOff>
              </to>
            </anchor>
          </objectPr>
        </oleObject>
      </mc:Choice>
      <mc:Fallback>
        <oleObject progId="Acrobat Document" shapeId="1150977" r:id="rId4"/>
      </mc:Fallback>
    </mc:AlternateContent>
  </oleObjec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1"/>
  <sheetViews>
    <sheetView topLeftCell="A22" zoomScale="70" zoomScaleNormal="70" workbookViewId="0">
      <selection activeCell="N46" sqref="N46"/>
    </sheetView>
  </sheetViews>
  <sheetFormatPr defaultColWidth="9.140625" defaultRowHeight="15" x14ac:dyDescent="0.25"/>
  <cols>
    <col min="1" max="1" width="5.28515625" style="59" customWidth="1"/>
    <col min="2" max="2" width="9.140625" style="59"/>
    <col min="3" max="3" width="10.28515625" style="59" customWidth="1"/>
    <col min="4" max="16384" width="9.140625" style="57"/>
  </cols>
  <sheetData>
    <row r="1" spans="1:10" ht="21" x14ac:dyDescent="0.35">
      <c r="A1" s="61" t="s">
        <v>432</v>
      </c>
    </row>
    <row r="2" spans="1:10" x14ac:dyDescent="0.25">
      <c r="B2" s="63">
        <v>5.0999999999999996</v>
      </c>
      <c r="C2" s="59" t="s">
        <v>34</v>
      </c>
      <c r="D2" s="319" t="s">
        <v>578</v>
      </c>
    </row>
    <row r="3" spans="1:10" x14ac:dyDescent="0.25">
      <c r="B3" s="63" t="s">
        <v>79</v>
      </c>
      <c r="C3" s="59" t="s">
        <v>36</v>
      </c>
      <c r="D3" s="319" t="s">
        <v>517</v>
      </c>
    </row>
    <row r="4" spans="1:10" x14ac:dyDescent="0.25">
      <c r="B4" s="36" t="s">
        <v>37</v>
      </c>
      <c r="D4" s="37" t="s">
        <v>80</v>
      </c>
      <c r="E4" s="64"/>
      <c r="F4" s="64"/>
      <c r="G4" s="64"/>
      <c r="H4" s="64"/>
      <c r="I4" s="64"/>
      <c r="J4" s="64"/>
    </row>
    <row r="5" spans="1:10" x14ac:dyDescent="0.25">
      <c r="B5" s="39"/>
    </row>
    <row r="6" spans="1:10" x14ac:dyDescent="0.25">
      <c r="F6" s="37" t="s">
        <v>39</v>
      </c>
      <c r="G6" s="37"/>
      <c r="H6" s="37" t="s">
        <v>522</v>
      </c>
      <c r="I6" s="37"/>
      <c r="J6" s="37"/>
    </row>
    <row r="7" spans="1:10" ht="26.25" x14ac:dyDescent="0.25">
      <c r="A7" s="58" t="s">
        <v>31</v>
      </c>
      <c r="B7" s="58" t="s">
        <v>30</v>
      </c>
      <c r="C7" s="58" t="s">
        <v>32</v>
      </c>
    </row>
    <row r="8" spans="1:10" x14ac:dyDescent="0.25">
      <c r="B8" s="60" t="s">
        <v>41</v>
      </c>
      <c r="C8" s="60" t="s">
        <v>23</v>
      </c>
    </row>
    <row r="9" spans="1:10" x14ac:dyDescent="0.25">
      <c r="A9" s="63">
        <v>1</v>
      </c>
      <c r="B9" s="63"/>
      <c r="C9" s="56">
        <v>24</v>
      </c>
      <c r="E9" s="59" t="s">
        <v>42</v>
      </c>
      <c r="F9" s="59"/>
    </row>
    <row r="10" spans="1:10" x14ac:dyDescent="0.25">
      <c r="A10" s="63">
        <v>1</v>
      </c>
      <c r="B10" s="63"/>
      <c r="C10" s="56">
        <v>24</v>
      </c>
      <c r="E10" s="59" t="s">
        <v>43</v>
      </c>
      <c r="F10" s="59"/>
    </row>
    <row r="11" spans="1:10" x14ac:dyDescent="0.25">
      <c r="A11" s="63">
        <v>1</v>
      </c>
      <c r="B11" s="63"/>
      <c r="C11" s="56">
        <v>28</v>
      </c>
      <c r="E11" s="59" t="s">
        <v>44</v>
      </c>
      <c r="F11" s="59"/>
    </row>
    <row r="12" spans="1:10" x14ac:dyDescent="0.25">
      <c r="A12" s="63">
        <v>1</v>
      </c>
      <c r="B12" s="63"/>
      <c r="C12" s="56">
        <v>30</v>
      </c>
      <c r="E12" s="59"/>
      <c r="F12" s="59"/>
    </row>
    <row r="13" spans="1:10" x14ac:dyDescent="0.25">
      <c r="A13" s="63">
        <v>1</v>
      </c>
      <c r="B13" s="63"/>
      <c r="C13" s="56">
        <v>29</v>
      </c>
      <c r="E13" s="59" t="s">
        <v>45</v>
      </c>
      <c r="F13" s="59"/>
    </row>
    <row r="14" spans="1:10" x14ac:dyDescent="0.25">
      <c r="A14" s="63">
        <v>1</v>
      </c>
      <c r="B14" s="63"/>
      <c r="C14" s="56">
        <v>15</v>
      </c>
      <c r="E14" s="59" t="s">
        <v>46</v>
      </c>
      <c r="F14" s="59"/>
    </row>
    <row r="15" spans="1:10" x14ac:dyDescent="0.25">
      <c r="A15" s="63">
        <v>1</v>
      </c>
      <c r="B15" s="63"/>
      <c r="C15" s="56">
        <v>26</v>
      </c>
      <c r="E15" s="59" t="s">
        <v>47</v>
      </c>
      <c r="F15" s="59"/>
    </row>
    <row r="16" spans="1:10" x14ac:dyDescent="0.25">
      <c r="A16" s="63">
        <v>1</v>
      </c>
      <c r="B16" s="63"/>
      <c r="C16" s="56">
        <v>30</v>
      </c>
      <c r="E16" s="59" t="s">
        <v>48</v>
      </c>
      <c r="F16" s="59"/>
    </row>
    <row r="17" spans="1:6" x14ac:dyDescent="0.25">
      <c r="A17" s="63"/>
      <c r="B17" s="63"/>
      <c r="C17" s="82"/>
      <c r="E17" s="59" t="s">
        <v>49</v>
      </c>
      <c r="F17" s="59"/>
    </row>
    <row r="18" spans="1:6" x14ac:dyDescent="0.25">
      <c r="A18" s="63"/>
      <c r="B18" s="63"/>
      <c r="C18" s="82"/>
      <c r="E18" s="59" t="s">
        <v>50</v>
      </c>
      <c r="F18" s="59"/>
    </row>
    <row r="19" spans="1:6" x14ac:dyDescent="0.25">
      <c r="A19" s="63"/>
      <c r="B19" s="63"/>
      <c r="C19" s="82"/>
      <c r="E19" s="59" t="s">
        <v>51</v>
      </c>
      <c r="F19" s="59"/>
    </row>
    <row r="20" spans="1:6" x14ac:dyDescent="0.25">
      <c r="A20" s="63"/>
      <c r="B20" s="63"/>
      <c r="C20" s="82"/>
      <c r="E20" s="59" t="s">
        <v>52</v>
      </c>
    </row>
    <row r="21" spans="1:6" x14ac:dyDescent="0.25">
      <c r="A21" s="63"/>
      <c r="B21" s="63"/>
      <c r="C21" s="82"/>
      <c r="E21" s="59" t="s">
        <v>53</v>
      </c>
    </row>
    <row r="22" spans="1:6" x14ac:dyDescent="0.25">
      <c r="A22" s="63"/>
      <c r="B22" s="63"/>
      <c r="C22" s="82"/>
      <c r="E22" s="59" t="s">
        <v>411</v>
      </c>
    </row>
    <row r="23" spans="1:6" x14ac:dyDescent="0.25">
      <c r="A23" s="63"/>
      <c r="B23" s="63"/>
      <c r="C23" s="82"/>
      <c r="E23" s="59"/>
    </row>
    <row r="24" spans="1:6" x14ac:dyDescent="0.25">
      <c r="A24" s="63"/>
      <c r="B24" s="63"/>
      <c r="C24" s="82"/>
    </row>
    <row r="25" spans="1:6" x14ac:dyDescent="0.25">
      <c r="A25" s="63"/>
      <c r="B25" s="63"/>
      <c r="C25" s="82"/>
    </row>
    <row r="26" spans="1:6" x14ac:dyDescent="0.25">
      <c r="A26" s="63"/>
      <c r="B26" s="68"/>
      <c r="C26" s="82"/>
    </row>
    <row r="27" spans="1:6" ht="15.75" x14ac:dyDescent="0.25">
      <c r="A27" s="63"/>
      <c r="B27" s="68"/>
      <c r="C27" s="82"/>
      <c r="E27" s="42"/>
    </row>
    <row r="28" spans="1:6" ht="15.75" x14ac:dyDescent="0.25">
      <c r="A28" s="63"/>
      <c r="B28" s="68"/>
      <c r="C28" s="82"/>
      <c r="E28" s="42"/>
    </row>
    <row r="29" spans="1:6" ht="15.75" x14ac:dyDescent="0.25">
      <c r="A29" s="63"/>
      <c r="B29" s="68"/>
      <c r="C29" s="67"/>
      <c r="E29" s="42"/>
    </row>
    <row r="30" spans="1:6" ht="15.75" x14ac:dyDescent="0.25">
      <c r="A30" s="63"/>
      <c r="B30" s="68"/>
      <c r="C30" s="67"/>
      <c r="E30" s="42"/>
    </row>
    <row r="31" spans="1:6" ht="15.75" x14ac:dyDescent="0.25">
      <c r="A31" s="63"/>
      <c r="B31" s="68"/>
      <c r="C31" s="67"/>
      <c r="E31" s="42"/>
    </row>
    <row r="32" spans="1:6" x14ac:dyDescent="0.25">
      <c r="A32" s="63"/>
      <c r="B32" s="68"/>
      <c r="C32" s="67"/>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206</v>
      </c>
      <c r="D39" s="59" t="s">
        <v>56</v>
      </c>
    </row>
    <row r="40" spans="1:11" x14ac:dyDescent="0.25">
      <c r="A40" s="62">
        <f>SUM(A9:A38)</f>
        <v>8</v>
      </c>
      <c r="B40" s="59" t="s">
        <v>57</v>
      </c>
    </row>
    <row r="41" spans="1:11" x14ac:dyDescent="0.25">
      <c r="B41" s="62">
        <f>C39/A40</f>
        <v>25.75</v>
      </c>
      <c r="C41" s="59" t="s">
        <v>58</v>
      </c>
    </row>
    <row r="42" spans="1:11" x14ac:dyDescent="0.25">
      <c r="D42" s="63">
        <v>30</v>
      </c>
      <c r="E42" s="59" t="s">
        <v>59</v>
      </c>
    </row>
    <row r="43" spans="1:11" x14ac:dyDescent="0.25">
      <c r="D43" s="65">
        <f>B41/D42</f>
        <v>0.85833333333333328</v>
      </c>
      <c r="E43" s="59" t="s">
        <v>60</v>
      </c>
    </row>
    <row r="45" spans="1:11" ht="24" customHeight="1" x14ac:dyDescent="0.25">
      <c r="A45" s="120" t="s">
        <v>399</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487425" r:id="rId4">
          <objectPr defaultSize="0" autoPict="0" r:id="rId5">
            <anchor moveWithCells="1">
              <from>
                <xdr:col>1</xdr:col>
                <xdr:colOff>0</xdr:colOff>
                <xdr:row>47</xdr:row>
                <xdr:rowOff>0</xdr:rowOff>
              </from>
              <to>
                <xdr:col>11</xdr:col>
                <xdr:colOff>590550</xdr:colOff>
                <xdr:row>91</xdr:row>
                <xdr:rowOff>180975</xdr:rowOff>
              </to>
            </anchor>
          </objectPr>
        </oleObject>
      </mc:Choice>
      <mc:Fallback>
        <oleObject progId="Acrobat Document" shapeId="487425" r:id="rId4"/>
      </mc:Fallback>
    </mc:AlternateContent>
  </oleObjec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19" zoomScaleNormal="100" workbookViewId="0">
      <selection activeCell="A25" sqref="A25"/>
    </sheetView>
  </sheetViews>
  <sheetFormatPr defaultColWidth="9.140625" defaultRowHeight="15" x14ac:dyDescent="0.25"/>
  <cols>
    <col min="1" max="1" width="5.28515625" style="59" customWidth="1"/>
    <col min="2" max="2" width="9.140625" style="59"/>
    <col min="3" max="3" width="10.28515625" style="59" customWidth="1"/>
    <col min="4" max="16384" width="9.140625" style="57"/>
  </cols>
  <sheetData>
    <row r="1" spans="1:10" ht="21" x14ac:dyDescent="0.35">
      <c r="A1" s="61" t="s">
        <v>432</v>
      </c>
    </row>
    <row r="2" spans="1:10" x14ac:dyDescent="0.25">
      <c r="B2" s="63">
        <v>5.0999999999999996</v>
      </c>
      <c r="C2" s="59" t="s">
        <v>34</v>
      </c>
      <c r="D2" s="277" t="s">
        <v>489</v>
      </c>
    </row>
    <row r="3" spans="1:10" x14ac:dyDescent="0.25">
      <c r="B3" s="63" t="s">
        <v>79</v>
      </c>
      <c r="C3" s="59" t="s">
        <v>36</v>
      </c>
      <c r="D3" s="277" t="s">
        <v>517</v>
      </c>
    </row>
    <row r="4" spans="1:10" x14ac:dyDescent="0.25">
      <c r="B4" s="36" t="s">
        <v>37</v>
      </c>
      <c r="D4" s="37" t="s">
        <v>80</v>
      </c>
      <c r="E4" s="64"/>
      <c r="F4" s="64"/>
      <c r="G4" s="64"/>
      <c r="H4" s="64"/>
      <c r="I4" s="64"/>
      <c r="J4" s="64"/>
    </row>
    <row r="5" spans="1:10" x14ac:dyDescent="0.25">
      <c r="B5" s="39"/>
    </row>
    <row r="6" spans="1:10" x14ac:dyDescent="0.25">
      <c r="F6" s="37" t="s">
        <v>39</v>
      </c>
      <c r="G6" s="37"/>
      <c r="H6" s="37" t="s">
        <v>522</v>
      </c>
      <c r="I6" s="37"/>
      <c r="J6" s="37"/>
    </row>
    <row r="7" spans="1:10" ht="26.25" x14ac:dyDescent="0.25">
      <c r="A7" s="58" t="s">
        <v>31</v>
      </c>
      <c r="B7" s="58" t="s">
        <v>30</v>
      </c>
      <c r="C7" s="58" t="s">
        <v>32</v>
      </c>
    </row>
    <row r="8" spans="1:10" x14ac:dyDescent="0.25">
      <c r="B8" s="60" t="s">
        <v>41</v>
      </c>
      <c r="C8" s="60" t="s">
        <v>23</v>
      </c>
    </row>
    <row r="9" spans="1:10" x14ac:dyDescent="0.25">
      <c r="A9" s="63">
        <v>1</v>
      </c>
      <c r="B9" s="63"/>
      <c r="C9" s="82">
        <v>29</v>
      </c>
      <c r="E9" s="59" t="s">
        <v>42</v>
      </c>
      <c r="F9" s="59"/>
    </row>
    <row r="10" spans="1:10" x14ac:dyDescent="0.25">
      <c r="A10" s="63">
        <v>1</v>
      </c>
      <c r="B10" s="63"/>
      <c r="C10" s="82">
        <v>30</v>
      </c>
      <c r="E10" s="59" t="s">
        <v>43</v>
      </c>
      <c r="F10" s="59"/>
    </row>
    <row r="11" spans="1:10" x14ac:dyDescent="0.25">
      <c r="A11" s="63">
        <v>1</v>
      </c>
      <c r="B11" s="63"/>
      <c r="C11" s="82">
        <v>30</v>
      </c>
      <c r="E11" s="59" t="s">
        <v>44</v>
      </c>
      <c r="F11" s="59"/>
    </row>
    <row r="12" spans="1:10" x14ac:dyDescent="0.25">
      <c r="A12" s="63">
        <v>1</v>
      </c>
      <c r="B12" s="63"/>
      <c r="C12" s="82">
        <v>30</v>
      </c>
      <c r="E12" s="59"/>
      <c r="F12" s="59"/>
    </row>
    <row r="13" spans="1:10" x14ac:dyDescent="0.25">
      <c r="A13" s="63">
        <v>1</v>
      </c>
      <c r="B13" s="63"/>
      <c r="C13" s="82">
        <v>28</v>
      </c>
      <c r="E13" s="59" t="s">
        <v>45</v>
      </c>
      <c r="F13" s="59"/>
    </row>
    <row r="14" spans="1:10" x14ac:dyDescent="0.25">
      <c r="A14" s="63">
        <v>1</v>
      </c>
      <c r="B14" s="63"/>
      <c r="C14" s="82">
        <v>29</v>
      </c>
      <c r="E14" s="59" t="s">
        <v>46</v>
      </c>
      <c r="F14" s="59"/>
    </row>
    <row r="15" spans="1:10" x14ac:dyDescent="0.25">
      <c r="A15" s="63">
        <v>1</v>
      </c>
      <c r="B15" s="63"/>
      <c r="C15" s="82">
        <v>30</v>
      </c>
      <c r="E15" s="59" t="s">
        <v>47</v>
      </c>
      <c r="F15" s="59"/>
    </row>
    <row r="16" spans="1:10" x14ac:dyDescent="0.25">
      <c r="A16" s="63">
        <v>1</v>
      </c>
      <c r="B16" s="63"/>
      <c r="C16" s="82">
        <v>30</v>
      </c>
      <c r="E16" s="59" t="s">
        <v>48</v>
      </c>
      <c r="F16" s="59"/>
    </row>
    <row r="17" spans="1:6" x14ac:dyDescent="0.25">
      <c r="A17" s="63">
        <v>1</v>
      </c>
      <c r="B17" s="63"/>
      <c r="C17" s="82">
        <v>30</v>
      </c>
      <c r="E17" s="59" t="s">
        <v>49</v>
      </c>
      <c r="F17" s="59"/>
    </row>
    <row r="18" spans="1:6" x14ac:dyDescent="0.25">
      <c r="A18" s="63">
        <v>1</v>
      </c>
      <c r="B18" s="63"/>
      <c r="C18" s="82">
        <v>25</v>
      </c>
      <c r="E18" s="59" t="s">
        <v>50</v>
      </c>
      <c r="F18" s="59"/>
    </row>
    <row r="19" spans="1:6" x14ac:dyDescent="0.25">
      <c r="A19" s="63">
        <v>1</v>
      </c>
      <c r="B19" s="63"/>
      <c r="C19" s="82">
        <v>18</v>
      </c>
      <c r="E19" s="59" t="s">
        <v>51</v>
      </c>
      <c r="F19" s="59"/>
    </row>
    <row r="20" spans="1:6" x14ac:dyDescent="0.25">
      <c r="A20" s="63">
        <v>1</v>
      </c>
      <c r="B20" s="63"/>
      <c r="C20" s="82">
        <v>28</v>
      </c>
      <c r="E20" s="59" t="s">
        <v>52</v>
      </c>
    </row>
    <row r="21" spans="1:6" x14ac:dyDescent="0.25">
      <c r="A21" s="63">
        <v>1</v>
      </c>
      <c r="B21" s="63"/>
      <c r="C21" s="82">
        <v>25</v>
      </c>
      <c r="E21" s="59" t="s">
        <v>53</v>
      </c>
    </row>
    <row r="22" spans="1:6" x14ac:dyDescent="0.25">
      <c r="A22" s="63">
        <v>1</v>
      </c>
      <c r="B22" s="63"/>
      <c r="C22" s="82">
        <v>29</v>
      </c>
      <c r="E22" s="59" t="s">
        <v>411</v>
      </c>
    </row>
    <row r="23" spans="1:6" x14ac:dyDescent="0.25">
      <c r="A23" s="63">
        <v>1</v>
      </c>
      <c r="B23" s="63"/>
      <c r="C23" s="82">
        <v>25</v>
      </c>
      <c r="E23" s="59"/>
    </row>
    <row r="24" spans="1:6" x14ac:dyDescent="0.25">
      <c r="A24" s="63">
        <v>1</v>
      </c>
      <c r="B24" s="63"/>
      <c r="C24" s="82">
        <v>0</v>
      </c>
    </row>
    <row r="25" spans="1:6" x14ac:dyDescent="0.25">
      <c r="A25" s="63">
        <v>1</v>
      </c>
      <c r="B25" s="63"/>
      <c r="C25" s="82">
        <v>30</v>
      </c>
    </row>
    <row r="26" spans="1:6" x14ac:dyDescent="0.25">
      <c r="A26" s="63"/>
      <c r="B26" s="68"/>
      <c r="C26" s="82"/>
    </row>
    <row r="27" spans="1:6" ht="15.75" x14ac:dyDescent="0.25">
      <c r="A27" s="63"/>
      <c r="B27" s="68"/>
      <c r="C27" s="82"/>
      <c r="E27" s="42"/>
    </row>
    <row r="28" spans="1:6" ht="15.75" x14ac:dyDescent="0.25">
      <c r="A28" s="63"/>
      <c r="B28" s="68"/>
      <c r="C28" s="82"/>
      <c r="E28" s="42"/>
    </row>
    <row r="29" spans="1:6" ht="15.75" x14ac:dyDescent="0.25">
      <c r="A29" s="63"/>
      <c r="B29" s="68"/>
      <c r="C29" s="67"/>
      <c r="E29" s="42"/>
    </row>
    <row r="30" spans="1:6" ht="15.75" x14ac:dyDescent="0.25">
      <c r="A30" s="63"/>
      <c r="B30" s="68"/>
      <c r="C30" s="67"/>
      <c r="E30" s="42"/>
    </row>
    <row r="31" spans="1:6" ht="15.75" x14ac:dyDescent="0.25">
      <c r="A31" s="63"/>
      <c r="B31" s="68"/>
      <c r="C31" s="67"/>
      <c r="E31" s="42"/>
    </row>
    <row r="32" spans="1:6" x14ac:dyDescent="0.25">
      <c r="A32" s="63"/>
      <c r="B32" s="68"/>
      <c r="C32" s="67"/>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446</v>
      </c>
      <c r="D39" s="59" t="s">
        <v>56</v>
      </c>
    </row>
    <row r="40" spans="1:11" x14ac:dyDescent="0.25">
      <c r="A40" s="62">
        <f>SUM(A9:A38)</f>
        <v>17</v>
      </c>
      <c r="B40" s="59" t="s">
        <v>57</v>
      </c>
    </row>
    <row r="41" spans="1:11" x14ac:dyDescent="0.25">
      <c r="B41" s="62">
        <f>C39/A40</f>
        <v>26.235294117647058</v>
      </c>
      <c r="C41" s="59" t="s">
        <v>58</v>
      </c>
    </row>
    <row r="42" spans="1:11" x14ac:dyDescent="0.25">
      <c r="D42" s="63">
        <v>30</v>
      </c>
      <c r="E42" s="59" t="s">
        <v>59</v>
      </c>
    </row>
    <row r="43" spans="1:11" x14ac:dyDescent="0.25">
      <c r="D43" s="65">
        <f>B41/D42</f>
        <v>0.87450980392156863</v>
      </c>
      <c r="E43" s="59" t="s">
        <v>60</v>
      </c>
    </row>
    <row r="45" spans="1:11" ht="24" customHeight="1" x14ac:dyDescent="0.25">
      <c r="A45" s="120" t="s">
        <v>399</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211"/>
  <sheetViews>
    <sheetView topLeftCell="A46" workbookViewId="0">
      <selection activeCell="L27" sqref="L27"/>
    </sheetView>
  </sheetViews>
  <sheetFormatPr defaultColWidth="9.140625" defaultRowHeight="15" x14ac:dyDescent="0.25"/>
  <cols>
    <col min="1" max="1" width="5.28515625" style="59" customWidth="1"/>
    <col min="2" max="2" width="9.140625" style="59"/>
    <col min="3" max="3" width="10.28515625" style="59" customWidth="1"/>
    <col min="4" max="16384" width="9.140625" style="57"/>
  </cols>
  <sheetData>
    <row r="1" spans="1:10" ht="21" x14ac:dyDescent="0.35">
      <c r="A1" s="61" t="s">
        <v>432</v>
      </c>
    </row>
    <row r="2" spans="1:10" x14ac:dyDescent="0.25">
      <c r="B2" s="63">
        <v>5.0999999999999996</v>
      </c>
      <c r="C2" s="59" t="s">
        <v>34</v>
      </c>
      <c r="D2" s="238" t="s">
        <v>489</v>
      </c>
    </row>
    <row r="3" spans="1:10" x14ac:dyDescent="0.25">
      <c r="B3" s="63" t="s">
        <v>79</v>
      </c>
      <c r="C3" s="59" t="s">
        <v>36</v>
      </c>
      <c r="D3" s="238" t="s">
        <v>429</v>
      </c>
    </row>
    <row r="4" spans="1:10" x14ac:dyDescent="0.25">
      <c r="B4" s="36" t="s">
        <v>37</v>
      </c>
      <c r="D4" s="37" t="s">
        <v>80</v>
      </c>
      <c r="E4" s="64"/>
      <c r="F4" s="64"/>
      <c r="G4" s="64"/>
      <c r="H4" s="64"/>
      <c r="I4" s="64"/>
      <c r="J4" s="64"/>
    </row>
    <row r="5" spans="1:10" x14ac:dyDescent="0.25">
      <c r="B5" s="39"/>
    </row>
    <row r="6" spans="1:10" x14ac:dyDescent="0.25">
      <c r="F6" s="37" t="s">
        <v>39</v>
      </c>
      <c r="G6" s="37"/>
      <c r="H6" s="37" t="s">
        <v>435</v>
      </c>
      <c r="I6" s="37"/>
      <c r="J6" s="37"/>
    </row>
    <row r="7" spans="1:10" ht="26.25" x14ac:dyDescent="0.25">
      <c r="A7" s="58" t="s">
        <v>31</v>
      </c>
      <c r="B7" s="58" t="s">
        <v>30</v>
      </c>
      <c r="C7" s="58" t="s">
        <v>32</v>
      </c>
    </row>
    <row r="8" spans="1:10" x14ac:dyDescent="0.25">
      <c r="B8" s="60" t="s">
        <v>41</v>
      </c>
      <c r="C8" s="60" t="s">
        <v>23</v>
      </c>
    </row>
    <row r="9" spans="1:10" x14ac:dyDescent="0.25">
      <c r="A9" s="63">
        <v>1</v>
      </c>
      <c r="B9" s="63">
        <v>1</v>
      </c>
      <c r="C9" s="82">
        <v>0</v>
      </c>
      <c r="E9" s="59" t="s">
        <v>42</v>
      </c>
      <c r="F9" s="59"/>
    </row>
    <row r="10" spans="1:10" x14ac:dyDescent="0.25">
      <c r="A10" s="63">
        <v>1</v>
      </c>
      <c r="B10" s="63">
        <v>2</v>
      </c>
      <c r="C10" s="82">
        <v>75</v>
      </c>
      <c r="E10" s="59" t="s">
        <v>43</v>
      </c>
      <c r="F10" s="59"/>
    </row>
    <row r="11" spans="1:10" x14ac:dyDescent="0.25">
      <c r="A11" s="63">
        <v>1</v>
      </c>
      <c r="B11" s="63">
        <v>3</v>
      </c>
      <c r="C11" s="82">
        <v>95</v>
      </c>
      <c r="E11" s="59" t="s">
        <v>44</v>
      </c>
      <c r="F11" s="59"/>
    </row>
    <row r="12" spans="1:10" x14ac:dyDescent="0.25">
      <c r="A12" s="63">
        <v>1</v>
      </c>
      <c r="B12" s="63">
        <v>4</v>
      </c>
      <c r="C12" s="82">
        <v>100</v>
      </c>
      <c r="E12" s="59"/>
      <c r="F12" s="59"/>
    </row>
    <row r="13" spans="1:10" x14ac:dyDescent="0.25">
      <c r="A13" s="63">
        <v>1</v>
      </c>
      <c r="B13" s="63">
        <v>5</v>
      </c>
      <c r="C13" s="82">
        <v>100</v>
      </c>
      <c r="E13" s="59" t="s">
        <v>45</v>
      </c>
      <c r="F13" s="59"/>
    </row>
    <row r="14" spans="1:10" x14ac:dyDescent="0.25">
      <c r="A14" s="63">
        <v>1</v>
      </c>
      <c r="B14" s="63">
        <v>6</v>
      </c>
      <c r="C14" s="82">
        <v>80</v>
      </c>
      <c r="E14" s="59" t="s">
        <v>46</v>
      </c>
      <c r="F14" s="59"/>
    </row>
    <row r="15" spans="1:10" x14ac:dyDescent="0.25">
      <c r="A15" s="63">
        <v>1</v>
      </c>
      <c r="B15" s="63">
        <v>7</v>
      </c>
      <c r="C15" s="82">
        <v>80</v>
      </c>
      <c r="E15" s="59" t="s">
        <v>47</v>
      </c>
      <c r="F15" s="59"/>
    </row>
    <row r="16" spans="1:10" x14ac:dyDescent="0.25">
      <c r="A16" s="63">
        <v>1</v>
      </c>
      <c r="B16" s="63">
        <v>8</v>
      </c>
      <c r="C16" s="82">
        <v>100</v>
      </c>
      <c r="E16" s="59" t="s">
        <v>48</v>
      </c>
      <c r="F16" s="59"/>
    </row>
    <row r="17" spans="1:6" x14ac:dyDescent="0.25">
      <c r="A17" s="63">
        <v>1</v>
      </c>
      <c r="B17" s="63">
        <v>9</v>
      </c>
      <c r="C17" s="82">
        <v>80</v>
      </c>
      <c r="E17" s="59" t="s">
        <v>49</v>
      </c>
      <c r="F17" s="59"/>
    </row>
    <row r="18" spans="1:6" x14ac:dyDescent="0.25">
      <c r="A18" s="63">
        <v>1</v>
      </c>
      <c r="B18" s="63">
        <v>10</v>
      </c>
      <c r="C18" s="82">
        <v>100</v>
      </c>
      <c r="E18" s="59" t="s">
        <v>50</v>
      </c>
      <c r="F18" s="59"/>
    </row>
    <row r="19" spans="1:6" x14ac:dyDescent="0.25">
      <c r="A19" s="63">
        <v>1</v>
      </c>
      <c r="B19" s="63">
        <v>11</v>
      </c>
      <c r="C19" s="82">
        <v>95</v>
      </c>
      <c r="E19" s="59" t="s">
        <v>51</v>
      </c>
      <c r="F19" s="59"/>
    </row>
    <row r="20" spans="1:6" x14ac:dyDescent="0.25">
      <c r="A20" s="63">
        <v>1</v>
      </c>
      <c r="B20" s="63">
        <v>12</v>
      </c>
      <c r="C20" s="82">
        <v>100</v>
      </c>
      <c r="E20" s="59" t="s">
        <v>52</v>
      </c>
    </row>
    <row r="21" spans="1:6" x14ac:dyDescent="0.25">
      <c r="A21" s="63">
        <v>1</v>
      </c>
      <c r="B21" s="63">
        <v>13</v>
      </c>
      <c r="C21" s="82">
        <v>100</v>
      </c>
      <c r="E21" s="59" t="s">
        <v>53</v>
      </c>
    </row>
    <row r="22" spans="1:6" x14ac:dyDescent="0.25">
      <c r="A22" s="63">
        <v>1</v>
      </c>
      <c r="B22" s="63">
        <v>14</v>
      </c>
      <c r="C22" s="82">
        <v>100</v>
      </c>
      <c r="E22" s="59" t="s">
        <v>411</v>
      </c>
    </row>
    <row r="23" spans="1:6" x14ac:dyDescent="0.25">
      <c r="A23" s="63">
        <v>1</v>
      </c>
      <c r="B23" s="63">
        <v>15</v>
      </c>
      <c r="C23" s="82">
        <v>100</v>
      </c>
      <c r="E23" s="59"/>
    </row>
    <row r="24" spans="1:6" x14ac:dyDescent="0.25">
      <c r="A24" s="63">
        <v>1</v>
      </c>
      <c r="B24" s="63">
        <v>16</v>
      </c>
      <c r="C24" s="82">
        <v>100</v>
      </c>
    </row>
    <row r="25" spans="1:6" x14ac:dyDescent="0.25">
      <c r="A25" s="63">
        <v>1</v>
      </c>
      <c r="B25" s="63">
        <v>17</v>
      </c>
      <c r="C25" s="82">
        <v>100</v>
      </c>
    </row>
    <row r="26" spans="1:6" x14ac:dyDescent="0.25">
      <c r="A26" s="63">
        <v>1</v>
      </c>
      <c r="B26" s="68">
        <v>18</v>
      </c>
      <c r="C26" s="82">
        <v>100</v>
      </c>
    </row>
    <row r="27" spans="1:6" ht="15.75" x14ac:dyDescent="0.25">
      <c r="A27" s="63">
        <v>1</v>
      </c>
      <c r="B27" s="68">
        <v>19</v>
      </c>
      <c r="C27" s="82">
        <v>85</v>
      </c>
      <c r="E27" s="42"/>
    </row>
    <row r="28" spans="1:6" ht="15.75" x14ac:dyDescent="0.25">
      <c r="A28" s="63">
        <v>1</v>
      </c>
      <c r="B28" s="68">
        <v>20</v>
      </c>
      <c r="C28" s="82">
        <v>95</v>
      </c>
      <c r="E28" s="42"/>
    </row>
    <row r="29" spans="1:6" ht="15.75" x14ac:dyDescent="0.25">
      <c r="A29" s="63">
        <v>1</v>
      </c>
      <c r="B29" s="68">
        <v>21</v>
      </c>
      <c r="C29" s="67">
        <v>75</v>
      </c>
      <c r="E29" s="42"/>
    </row>
    <row r="30" spans="1:6" ht="15.75" x14ac:dyDescent="0.25">
      <c r="A30" s="63"/>
      <c r="B30" s="68"/>
      <c r="C30" s="67"/>
      <c r="E30" s="42"/>
    </row>
    <row r="31" spans="1:6" ht="15.75" x14ac:dyDescent="0.25">
      <c r="A31" s="63"/>
      <c r="B31" s="68"/>
      <c r="C31" s="67"/>
      <c r="E31" s="42"/>
    </row>
    <row r="32" spans="1:6" x14ac:dyDescent="0.25">
      <c r="A32" s="63"/>
      <c r="B32" s="68"/>
      <c r="C32" s="67"/>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B39" s="62"/>
      <c r="C39" s="62">
        <f>SUM(C9:C38)</f>
        <v>1860</v>
      </c>
      <c r="D39" s="59" t="s">
        <v>56</v>
      </c>
    </row>
    <row r="40" spans="1:11" x14ac:dyDescent="0.25">
      <c r="A40" s="62">
        <f>SUM(A9:A38)</f>
        <v>21</v>
      </c>
      <c r="B40" s="59" t="s">
        <v>57</v>
      </c>
    </row>
    <row r="41" spans="1:11" x14ac:dyDescent="0.25">
      <c r="B41" s="62">
        <f>C39/A40</f>
        <v>88.571428571428569</v>
      </c>
      <c r="C41" s="59" t="s">
        <v>58</v>
      </c>
    </row>
    <row r="42" spans="1:11" x14ac:dyDescent="0.25">
      <c r="D42" s="63">
        <v>100</v>
      </c>
      <c r="E42" s="59" t="s">
        <v>59</v>
      </c>
    </row>
    <row r="43" spans="1:11" x14ac:dyDescent="0.25">
      <c r="D43" s="65">
        <f>B41/D42</f>
        <v>0.88571428571428568</v>
      </c>
      <c r="E43" s="59" t="s">
        <v>60</v>
      </c>
    </row>
    <row r="45" spans="1:11" ht="24" customHeight="1" x14ac:dyDescent="0.25">
      <c r="A45" s="120" t="s">
        <v>399</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x14ac:dyDescent="0.25">
      <c r="A72" s="39"/>
      <c r="B72" s="76"/>
      <c r="C72" s="77"/>
      <c r="D72" s="75"/>
      <c r="E72" s="79"/>
      <c r="F72" s="71"/>
      <c r="G72" s="71"/>
      <c r="H72" s="71"/>
      <c r="I72" s="71"/>
      <c r="J72" s="71"/>
      <c r="K72" s="71"/>
    </row>
    <row r="73" spans="1:11" ht="15.75" x14ac:dyDescent="0.25">
      <c r="A73" s="39"/>
      <c r="B73" s="76"/>
      <c r="C73" s="77"/>
      <c r="D73" s="75"/>
      <c r="E73" s="79"/>
      <c r="F73" s="71"/>
      <c r="G73" s="71"/>
      <c r="H73" s="71"/>
      <c r="I73" s="71"/>
      <c r="J73" s="71"/>
      <c r="K73" s="71"/>
    </row>
    <row r="74" spans="1:11" ht="15.75" x14ac:dyDescent="0.25">
      <c r="A74" s="39"/>
      <c r="B74" s="76"/>
      <c r="C74" s="77"/>
      <c r="D74" s="75"/>
      <c r="E74" s="79"/>
      <c r="F74" s="71"/>
      <c r="G74" s="71"/>
      <c r="H74" s="71"/>
      <c r="I74" s="71"/>
      <c r="J74" s="71"/>
      <c r="K74" s="71"/>
    </row>
    <row r="75" spans="1:11" ht="15.75" x14ac:dyDescent="0.25">
      <c r="A75" s="39"/>
      <c r="B75" s="76"/>
      <c r="C75" s="77"/>
      <c r="D75" s="75"/>
      <c r="E75" s="79"/>
      <c r="F75" s="71"/>
      <c r="G75" s="71"/>
      <c r="H75" s="71"/>
      <c r="I75" s="71"/>
      <c r="J75" s="71"/>
      <c r="K75" s="71"/>
    </row>
    <row r="76" spans="1:11" ht="15.75"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211"/>
  <sheetViews>
    <sheetView topLeftCell="A40" zoomScaleNormal="100" workbookViewId="0">
      <selection activeCell="J16" sqref="J16"/>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71</v>
      </c>
    </row>
    <row r="2" spans="1:10" x14ac:dyDescent="0.25">
      <c r="B2" s="63">
        <v>5.0999999999999996</v>
      </c>
      <c r="C2" s="59" t="s">
        <v>34</v>
      </c>
      <c r="E2" s="57" t="s">
        <v>76</v>
      </c>
    </row>
    <row r="3" spans="1:10" x14ac:dyDescent="0.25">
      <c r="B3" s="63" t="s">
        <v>79</v>
      </c>
      <c r="C3" s="59" t="s">
        <v>36</v>
      </c>
    </row>
    <row r="4" spans="1:10" x14ac:dyDescent="0.25">
      <c r="B4" s="36" t="s">
        <v>37</v>
      </c>
      <c r="D4" s="37" t="s">
        <v>80</v>
      </c>
      <c r="E4" s="64"/>
      <c r="F4" s="64"/>
      <c r="G4" s="64"/>
      <c r="H4" s="64"/>
      <c r="I4" s="64"/>
      <c r="J4" s="64"/>
    </row>
    <row r="5" spans="1:10" x14ac:dyDescent="0.25">
      <c r="B5" s="39"/>
    </row>
    <row r="6" spans="1:10" x14ac:dyDescent="0.25">
      <c r="F6" s="37" t="s">
        <v>39</v>
      </c>
      <c r="G6" s="37"/>
      <c r="H6" s="37" t="s">
        <v>75</v>
      </c>
      <c r="I6" s="37"/>
      <c r="J6" s="37"/>
    </row>
    <row r="7" spans="1:10" ht="26.25" x14ac:dyDescent="0.25">
      <c r="A7" s="58" t="s">
        <v>31</v>
      </c>
      <c r="B7" s="58" t="s">
        <v>30</v>
      </c>
      <c r="C7" s="58" t="s">
        <v>32</v>
      </c>
    </row>
    <row r="8" spans="1:10" x14ac:dyDescent="0.25">
      <c r="B8" s="60" t="s">
        <v>41</v>
      </c>
      <c r="C8" s="60" t="s">
        <v>23</v>
      </c>
    </row>
    <row r="9" spans="1:10" x14ac:dyDescent="0.25">
      <c r="A9" s="63"/>
      <c r="B9" s="63">
        <v>1</v>
      </c>
      <c r="C9" s="72">
        <v>150</v>
      </c>
      <c r="E9" s="59" t="s">
        <v>42</v>
      </c>
      <c r="F9" s="59"/>
    </row>
    <row r="10" spans="1:10" x14ac:dyDescent="0.25">
      <c r="A10" s="63"/>
      <c r="B10" s="63">
        <v>2</v>
      </c>
      <c r="C10" s="72">
        <v>111</v>
      </c>
      <c r="E10" s="59" t="s">
        <v>43</v>
      </c>
      <c r="F10" s="59"/>
    </row>
    <row r="11" spans="1:10" x14ac:dyDescent="0.25">
      <c r="A11" s="63"/>
      <c r="B11" s="63">
        <v>3</v>
      </c>
      <c r="C11" s="72">
        <v>148</v>
      </c>
      <c r="E11" s="59" t="s">
        <v>44</v>
      </c>
      <c r="F11" s="59"/>
    </row>
    <row r="12" spans="1:10" x14ac:dyDescent="0.25">
      <c r="A12" s="63"/>
      <c r="B12" s="63">
        <v>4</v>
      </c>
      <c r="C12" s="72">
        <v>136</v>
      </c>
      <c r="E12" s="59"/>
      <c r="F12" s="59"/>
    </row>
    <row r="13" spans="1:10" x14ac:dyDescent="0.25">
      <c r="A13" s="63"/>
      <c r="B13" s="63">
        <v>5</v>
      </c>
      <c r="C13" s="72">
        <v>150</v>
      </c>
      <c r="E13" s="59" t="s">
        <v>45</v>
      </c>
      <c r="F13" s="59"/>
    </row>
    <row r="14" spans="1:10" x14ac:dyDescent="0.25">
      <c r="A14" s="63"/>
      <c r="B14" s="63">
        <v>6</v>
      </c>
      <c r="C14" s="72">
        <v>150</v>
      </c>
      <c r="E14" s="59" t="s">
        <v>46</v>
      </c>
      <c r="F14" s="59"/>
    </row>
    <row r="15" spans="1:10" x14ac:dyDescent="0.25">
      <c r="A15" s="63"/>
      <c r="B15" s="63">
        <v>7</v>
      </c>
      <c r="C15" s="72">
        <v>109</v>
      </c>
      <c r="E15" s="59" t="s">
        <v>47</v>
      </c>
      <c r="F15" s="59"/>
    </row>
    <row r="16" spans="1:10" x14ac:dyDescent="0.25">
      <c r="A16" s="63"/>
      <c r="B16" s="63">
        <v>8</v>
      </c>
      <c r="C16" s="72">
        <v>150</v>
      </c>
      <c r="E16" s="59" t="s">
        <v>48</v>
      </c>
      <c r="F16" s="59"/>
    </row>
    <row r="17" spans="1:6" x14ac:dyDescent="0.25">
      <c r="A17" s="63"/>
      <c r="B17" s="63">
        <v>9</v>
      </c>
      <c r="C17" s="72">
        <v>150</v>
      </c>
      <c r="E17" s="59" t="s">
        <v>49</v>
      </c>
      <c r="F17" s="59"/>
    </row>
    <row r="18" spans="1:6" x14ac:dyDescent="0.25">
      <c r="A18" s="63"/>
      <c r="B18" s="63">
        <v>10</v>
      </c>
      <c r="C18" s="72">
        <v>140</v>
      </c>
      <c r="E18" s="59" t="s">
        <v>50</v>
      </c>
      <c r="F18" s="59"/>
    </row>
    <row r="19" spans="1:6" x14ac:dyDescent="0.25">
      <c r="A19" s="63"/>
      <c r="B19" s="63">
        <v>11</v>
      </c>
      <c r="C19" s="72">
        <v>150</v>
      </c>
      <c r="E19" s="59" t="s">
        <v>51</v>
      </c>
      <c r="F19" s="59"/>
    </row>
    <row r="20" spans="1:6" x14ac:dyDescent="0.25">
      <c r="A20" s="63"/>
      <c r="B20" s="63">
        <v>12</v>
      </c>
      <c r="C20" s="72">
        <v>148</v>
      </c>
      <c r="E20" s="59" t="s">
        <v>52</v>
      </c>
    </row>
    <row r="21" spans="1:6" x14ac:dyDescent="0.25">
      <c r="A21" s="63"/>
      <c r="B21" s="63">
        <v>13</v>
      </c>
      <c r="C21" s="72">
        <v>140</v>
      </c>
      <c r="E21" s="59" t="s">
        <v>53</v>
      </c>
    </row>
    <row r="22" spans="1:6" x14ac:dyDescent="0.25">
      <c r="A22" s="63"/>
      <c r="B22" s="63">
        <v>14</v>
      </c>
      <c r="C22" s="72">
        <v>135</v>
      </c>
    </row>
    <row r="23" spans="1:6" x14ac:dyDescent="0.25">
      <c r="A23" s="63"/>
      <c r="B23" s="63">
        <v>15</v>
      </c>
      <c r="C23" s="72">
        <v>146</v>
      </c>
      <c r="E23" s="59" t="s">
        <v>54</v>
      </c>
    </row>
    <row r="24" spans="1:6" x14ac:dyDescent="0.25">
      <c r="A24" s="63"/>
      <c r="B24" s="63">
        <v>16</v>
      </c>
      <c r="C24" s="72">
        <v>57</v>
      </c>
      <c r="E24" s="59" t="s">
        <v>422</v>
      </c>
    </row>
    <row r="25" spans="1:6" x14ac:dyDescent="0.25">
      <c r="A25" s="63"/>
      <c r="B25" s="63">
        <v>17</v>
      </c>
      <c r="C25" s="72">
        <v>150</v>
      </c>
    </row>
    <row r="26" spans="1:6" x14ac:dyDescent="0.25">
      <c r="A26" s="63"/>
      <c r="B26" s="68">
        <v>18</v>
      </c>
      <c r="C26" s="72">
        <v>140</v>
      </c>
    </row>
    <row r="27" spans="1:6" ht="15.75" x14ac:dyDescent="0.25">
      <c r="A27" s="63"/>
      <c r="B27" s="68">
        <v>19</v>
      </c>
      <c r="C27" s="72">
        <v>132</v>
      </c>
      <c r="E27" s="42"/>
    </row>
    <row r="28" spans="1:6" ht="15.75" x14ac:dyDescent="0.25">
      <c r="A28" s="63"/>
      <c r="B28" s="68">
        <v>20</v>
      </c>
      <c r="C28" s="72">
        <v>150</v>
      </c>
      <c r="E28" s="42"/>
    </row>
    <row r="29" spans="1:6" ht="15.75" x14ac:dyDescent="0.25">
      <c r="A29" s="63"/>
      <c r="B29" s="68"/>
      <c r="C29" s="67"/>
      <c r="E29" s="42"/>
    </row>
    <row r="30" spans="1:6" ht="15.75" x14ac:dyDescent="0.25">
      <c r="A30" s="63"/>
      <c r="B30" s="68"/>
      <c r="C30" s="67"/>
      <c r="E30" s="42"/>
    </row>
    <row r="31" spans="1:6" ht="15.75" x14ac:dyDescent="0.25">
      <c r="A31" s="63"/>
      <c r="B31" s="68"/>
      <c r="C31" s="67"/>
      <c r="E31" s="42"/>
    </row>
    <row r="32" spans="1:6" x14ac:dyDescent="0.25">
      <c r="A32" s="63"/>
      <c r="B32" s="68"/>
      <c r="C32" s="67"/>
    </row>
    <row r="33" spans="1:11" x14ac:dyDescent="0.25">
      <c r="A33" s="63"/>
      <c r="B33" s="68"/>
      <c r="C33" s="67"/>
    </row>
    <row r="34" spans="1:11" x14ac:dyDescent="0.25">
      <c r="A34" s="63"/>
      <c r="B34" s="68"/>
      <c r="C34" s="67"/>
    </row>
    <row r="35" spans="1:11" x14ac:dyDescent="0.25">
      <c r="A35" s="63"/>
      <c r="B35" s="68"/>
      <c r="C35" s="67"/>
    </row>
    <row r="36" spans="1:11" x14ac:dyDescent="0.25">
      <c r="A36" s="63"/>
      <c r="B36" s="68"/>
      <c r="C36" s="67"/>
    </row>
    <row r="37" spans="1:11" x14ac:dyDescent="0.25">
      <c r="A37" s="63"/>
      <c r="B37" s="68"/>
      <c r="C37" s="68"/>
    </row>
    <row r="38" spans="1:11" x14ac:dyDescent="0.25">
      <c r="A38" s="63"/>
      <c r="B38" s="68"/>
      <c r="C38" s="68"/>
    </row>
    <row r="39" spans="1:11" x14ac:dyDescent="0.25">
      <c r="C39" s="62">
        <f>SUM(C9:C38)</f>
        <v>2742</v>
      </c>
      <c r="D39" s="59" t="s">
        <v>56</v>
      </c>
    </row>
    <row r="40" spans="1:11" x14ac:dyDescent="0.25">
      <c r="A40" s="62">
        <v>20</v>
      </c>
      <c r="B40" s="59" t="s">
        <v>57</v>
      </c>
    </row>
    <row r="41" spans="1:11" x14ac:dyDescent="0.25">
      <c r="B41" s="62">
        <f>C39/A40</f>
        <v>137.1</v>
      </c>
      <c r="C41" s="59" t="s">
        <v>58</v>
      </c>
    </row>
    <row r="42" spans="1:11" x14ac:dyDescent="0.25">
      <c r="D42" s="63">
        <v>150</v>
      </c>
      <c r="E42" s="59" t="s">
        <v>59</v>
      </c>
    </row>
    <row r="43" spans="1:11" x14ac:dyDescent="0.25">
      <c r="D43" s="65">
        <f>B41/D42</f>
        <v>0.91399999999999992</v>
      </c>
      <c r="E43" s="59" t="s">
        <v>60</v>
      </c>
    </row>
    <row r="45" spans="1:11" ht="24" customHeight="1" x14ac:dyDescent="0.25">
      <c r="A45" s="120" t="s">
        <v>399</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70"/>
      <c r="B50" s="39"/>
      <c r="C50" s="70"/>
      <c r="D50" s="71"/>
      <c r="E50" s="71"/>
      <c r="F50" s="71"/>
      <c r="G50" s="71"/>
      <c r="H50" s="71"/>
      <c r="I50" s="71"/>
      <c r="J50" s="71"/>
      <c r="K50" s="71"/>
    </row>
    <row r="51" spans="1:11" x14ac:dyDescent="0.25">
      <c r="A51" s="70"/>
      <c r="B51" s="70"/>
      <c r="C51" s="70"/>
      <c r="D51" s="71"/>
      <c r="E51" s="71"/>
      <c r="F51" s="70"/>
      <c r="G51" s="70"/>
      <c r="H51" s="70"/>
      <c r="I51" s="70"/>
      <c r="J51" s="70"/>
      <c r="K51" s="71"/>
    </row>
    <row r="52" spans="1:11" ht="26.25" customHeight="1" x14ac:dyDescent="0.25">
      <c r="A52" s="73"/>
      <c r="B52" s="74"/>
      <c r="C52" s="74"/>
      <c r="D52" s="75"/>
      <c r="E52" s="75"/>
      <c r="F52" s="71"/>
      <c r="G52" s="71"/>
      <c r="H52" s="71"/>
      <c r="I52" s="71"/>
      <c r="J52" s="71"/>
      <c r="K52" s="71"/>
    </row>
    <row r="53" spans="1:11" x14ac:dyDescent="0.25">
      <c r="A53" s="70"/>
      <c r="B53" s="76"/>
      <c r="C53" s="76"/>
      <c r="D53" s="75"/>
      <c r="E53" s="75"/>
      <c r="F53" s="71"/>
      <c r="G53" s="71"/>
      <c r="H53" s="71"/>
      <c r="I53" s="71"/>
      <c r="J53" s="71"/>
      <c r="K53" s="71"/>
    </row>
    <row r="54" spans="1:11" x14ac:dyDescent="0.25">
      <c r="A54" s="39"/>
      <c r="B54" s="76"/>
      <c r="C54" s="77"/>
      <c r="D54" s="75"/>
      <c r="E54" s="78"/>
      <c r="F54" s="70"/>
      <c r="G54" s="71"/>
      <c r="H54" s="71"/>
      <c r="I54" s="71"/>
      <c r="J54" s="71"/>
      <c r="K54" s="71"/>
    </row>
    <row r="55" spans="1:11" x14ac:dyDescent="0.25">
      <c r="A55" s="39"/>
      <c r="B55" s="76"/>
      <c r="C55" s="77"/>
      <c r="D55" s="75"/>
      <c r="E55" s="78"/>
      <c r="F55" s="70"/>
      <c r="G55" s="71"/>
      <c r="H55" s="71"/>
      <c r="I55" s="71"/>
      <c r="J55" s="71"/>
      <c r="K55" s="71"/>
    </row>
    <row r="56" spans="1:11" x14ac:dyDescent="0.25">
      <c r="A56" s="39"/>
      <c r="B56" s="76"/>
      <c r="C56" s="77"/>
      <c r="D56" s="75"/>
      <c r="E56" s="78"/>
      <c r="F56" s="70"/>
      <c r="G56" s="71"/>
      <c r="H56" s="71"/>
      <c r="I56" s="71"/>
      <c r="J56" s="71"/>
      <c r="K56" s="71"/>
    </row>
    <row r="57" spans="1:11" x14ac:dyDescent="0.25">
      <c r="A57" s="39"/>
      <c r="B57" s="76"/>
      <c r="C57" s="77"/>
      <c r="D57" s="75"/>
      <c r="E57" s="78"/>
      <c r="F57" s="70"/>
      <c r="G57" s="71"/>
      <c r="H57" s="71"/>
      <c r="I57" s="71"/>
      <c r="J57" s="71"/>
      <c r="K57" s="71"/>
    </row>
    <row r="58" spans="1:11" x14ac:dyDescent="0.25">
      <c r="A58" s="39"/>
      <c r="B58" s="76"/>
      <c r="C58" s="77"/>
      <c r="D58" s="75"/>
      <c r="E58" s="78"/>
      <c r="F58" s="70"/>
      <c r="G58" s="71"/>
      <c r="H58" s="71"/>
      <c r="I58" s="71"/>
      <c r="J58" s="71"/>
      <c r="K58" s="71"/>
    </row>
    <row r="59" spans="1:11" x14ac:dyDescent="0.25">
      <c r="A59" s="39"/>
      <c r="B59" s="76"/>
      <c r="C59" s="77"/>
      <c r="D59" s="75"/>
      <c r="E59" s="78"/>
      <c r="F59" s="70"/>
      <c r="G59" s="71"/>
      <c r="H59" s="71"/>
      <c r="I59" s="71"/>
      <c r="J59" s="71"/>
      <c r="K59" s="71"/>
    </row>
    <row r="60" spans="1:11" x14ac:dyDescent="0.25">
      <c r="A60" s="39"/>
      <c r="B60" s="76"/>
      <c r="C60" s="77"/>
      <c r="D60" s="75"/>
      <c r="E60" s="78"/>
      <c r="F60" s="70"/>
      <c r="G60" s="71"/>
      <c r="H60" s="71"/>
      <c r="I60" s="71"/>
      <c r="J60" s="71"/>
      <c r="K60" s="71"/>
    </row>
    <row r="61" spans="1:11" x14ac:dyDescent="0.25">
      <c r="A61" s="39"/>
      <c r="B61" s="76"/>
      <c r="C61" s="77"/>
      <c r="D61" s="75"/>
      <c r="E61" s="78"/>
      <c r="F61" s="70"/>
      <c r="G61" s="71"/>
      <c r="H61" s="71"/>
      <c r="I61" s="71"/>
      <c r="J61" s="71"/>
      <c r="K61" s="71"/>
    </row>
    <row r="62" spans="1:11" x14ac:dyDescent="0.25">
      <c r="A62" s="39"/>
      <c r="B62" s="76"/>
      <c r="C62" s="77"/>
      <c r="D62" s="75"/>
      <c r="E62" s="78"/>
      <c r="F62" s="70"/>
      <c r="G62" s="71"/>
      <c r="H62" s="71"/>
      <c r="I62" s="71"/>
      <c r="J62" s="71"/>
      <c r="K62" s="71"/>
    </row>
    <row r="63" spans="1:11" x14ac:dyDescent="0.25">
      <c r="A63" s="39"/>
      <c r="B63" s="76"/>
      <c r="C63" s="77"/>
      <c r="D63" s="75"/>
      <c r="E63" s="78"/>
      <c r="F63" s="70"/>
      <c r="G63" s="71"/>
      <c r="H63" s="71"/>
      <c r="I63" s="71"/>
      <c r="J63" s="71"/>
      <c r="K63" s="71"/>
    </row>
    <row r="64" spans="1:11" x14ac:dyDescent="0.25">
      <c r="A64" s="39"/>
      <c r="B64" s="76"/>
      <c r="C64" s="77"/>
      <c r="D64" s="75"/>
      <c r="E64" s="78"/>
      <c r="F64" s="70"/>
      <c r="G64" s="71"/>
      <c r="H64" s="71"/>
      <c r="I64" s="71"/>
      <c r="J64" s="71"/>
      <c r="K64" s="71"/>
    </row>
    <row r="65" spans="1:11" x14ac:dyDescent="0.25">
      <c r="A65" s="39"/>
      <c r="B65" s="76"/>
      <c r="C65" s="77"/>
      <c r="D65" s="75"/>
      <c r="E65" s="78"/>
      <c r="F65" s="71"/>
      <c r="G65" s="71"/>
      <c r="H65" s="71"/>
      <c r="I65" s="71"/>
      <c r="J65" s="71"/>
      <c r="K65" s="71"/>
    </row>
    <row r="66" spans="1:11" x14ac:dyDescent="0.25">
      <c r="A66" s="39"/>
      <c r="B66" s="76"/>
      <c r="C66" s="77"/>
      <c r="D66" s="75"/>
      <c r="E66" s="78"/>
      <c r="F66" s="71"/>
      <c r="G66" s="71"/>
      <c r="H66" s="71"/>
      <c r="I66" s="71"/>
      <c r="J66" s="71"/>
      <c r="K66" s="71"/>
    </row>
    <row r="67" spans="1:11" x14ac:dyDescent="0.25">
      <c r="A67" s="39"/>
      <c r="B67" s="76"/>
      <c r="C67" s="77"/>
      <c r="D67" s="75"/>
      <c r="E67" s="75"/>
      <c r="F67" s="71"/>
      <c r="G67" s="71"/>
      <c r="H67" s="71"/>
      <c r="I67" s="71"/>
      <c r="J67" s="71"/>
      <c r="K67" s="71"/>
    </row>
    <row r="68" spans="1:11" x14ac:dyDescent="0.25">
      <c r="A68" s="39"/>
      <c r="B68" s="76"/>
      <c r="C68" s="77"/>
      <c r="D68" s="75"/>
      <c r="E68" s="78"/>
      <c r="F68" s="71"/>
      <c r="G68" s="71"/>
      <c r="H68" s="71"/>
      <c r="I68" s="71"/>
      <c r="J68" s="71"/>
      <c r="K68" s="71"/>
    </row>
    <row r="69" spans="1:11" x14ac:dyDescent="0.25">
      <c r="A69" s="39"/>
      <c r="B69" s="76"/>
      <c r="C69" s="77"/>
      <c r="D69" s="75"/>
      <c r="E69" s="78"/>
      <c r="F69" s="71"/>
      <c r="G69" s="71"/>
      <c r="H69" s="71"/>
      <c r="I69" s="71"/>
      <c r="J69" s="71"/>
      <c r="K69" s="71"/>
    </row>
    <row r="70" spans="1:11" x14ac:dyDescent="0.25">
      <c r="A70" s="39"/>
      <c r="B70" s="76"/>
      <c r="C70" s="77"/>
      <c r="D70" s="75"/>
      <c r="E70" s="75"/>
      <c r="F70" s="71"/>
      <c r="G70" s="71"/>
      <c r="H70" s="71"/>
      <c r="I70" s="71"/>
      <c r="J70" s="71"/>
      <c r="K70" s="71"/>
    </row>
    <row r="71" spans="1:11" x14ac:dyDescent="0.25">
      <c r="A71" s="39"/>
      <c r="B71" s="76"/>
      <c r="C71" s="77"/>
      <c r="D71" s="75"/>
      <c r="E71" s="75"/>
      <c r="F71" s="71"/>
      <c r="G71" s="71"/>
      <c r="H71" s="71"/>
      <c r="I71" s="71"/>
      <c r="J71" s="71"/>
      <c r="K71" s="71"/>
    </row>
    <row r="72" spans="1:11" ht="15.75" customHeight="1" x14ac:dyDescent="0.25">
      <c r="A72" s="39"/>
      <c r="B72" s="76"/>
      <c r="C72" s="77"/>
      <c r="D72" s="75"/>
      <c r="E72" s="79"/>
      <c r="F72" s="71"/>
      <c r="G72" s="71"/>
      <c r="H72" s="71"/>
      <c r="I72" s="71"/>
      <c r="J72" s="71"/>
      <c r="K72" s="71"/>
    </row>
    <row r="73" spans="1:11" ht="15.75" customHeight="1" x14ac:dyDescent="0.25">
      <c r="A73" s="39"/>
      <c r="B73" s="76"/>
      <c r="C73" s="77"/>
      <c r="D73" s="75"/>
      <c r="E73" s="79"/>
      <c r="F73" s="71"/>
      <c r="G73" s="71"/>
      <c r="H73" s="71"/>
      <c r="I73" s="71"/>
      <c r="J73" s="71"/>
      <c r="K73" s="71"/>
    </row>
    <row r="74" spans="1:11" ht="15.75" customHeight="1" x14ac:dyDescent="0.25">
      <c r="A74" s="39"/>
      <c r="B74" s="76"/>
      <c r="C74" s="77"/>
      <c r="D74" s="75"/>
      <c r="E74" s="79"/>
      <c r="F74" s="71"/>
      <c r="G74" s="71"/>
      <c r="H74" s="71"/>
      <c r="I74" s="71"/>
      <c r="J74" s="71"/>
      <c r="K74" s="71"/>
    </row>
    <row r="75" spans="1:11" ht="15.75" customHeight="1" x14ac:dyDescent="0.25">
      <c r="A75" s="39"/>
      <c r="B75" s="76"/>
      <c r="C75" s="77"/>
      <c r="D75" s="75"/>
      <c r="E75" s="79"/>
      <c r="F75" s="71"/>
      <c r="G75" s="71"/>
      <c r="H75" s="71"/>
      <c r="I75" s="71"/>
      <c r="J75" s="71"/>
      <c r="K75" s="71"/>
    </row>
    <row r="76" spans="1:11" ht="15.75" customHeight="1" x14ac:dyDescent="0.25">
      <c r="A76" s="39"/>
      <c r="B76" s="76"/>
      <c r="C76" s="77"/>
      <c r="D76" s="75"/>
      <c r="E76" s="79"/>
      <c r="F76" s="71"/>
      <c r="G76" s="71"/>
      <c r="H76" s="71"/>
      <c r="I76" s="71"/>
      <c r="J76" s="71"/>
      <c r="K76" s="71"/>
    </row>
    <row r="77" spans="1:11" x14ac:dyDescent="0.25">
      <c r="A77" s="39"/>
      <c r="B77" s="76"/>
      <c r="C77" s="77"/>
      <c r="D77" s="75"/>
      <c r="E77" s="75"/>
      <c r="F77" s="71"/>
      <c r="G77" s="71"/>
      <c r="H77" s="71"/>
      <c r="I77" s="71"/>
      <c r="J77" s="71"/>
      <c r="K77" s="71"/>
    </row>
    <row r="78" spans="1:11" x14ac:dyDescent="0.25">
      <c r="A78" s="39"/>
      <c r="B78" s="76"/>
      <c r="C78" s="77"/>
      <c r="D78" s="75"/>
      <c r="E78" s="75"/>
      <c r="F78" s="71"/>
      <c r="G78" s="71"/>
      <c r="H78" s="71"/>
      <c r="I78" s="71"/>
      <c r="J78" s="71"/>
      <c r="K78" s="71"/>
    </row>
    <row r="79" spans="1:11" x14ac:dyDescent="0.25">
      <c r="A79" s="39"/>
      <c r="B79" s="76"/>
      <c r="C79" s="77"/>
      <c r="D79" s="75"/>
      <c r="E79" s="75"/>
      <c r="F79" s="71"/>
      <c r="G79" s="71"/>
      <c r="H79" s="71"/>
      <c r="I79" s="71"/>
      <c r="J79" s="71"/>
      <c r="K79" s="71"/>
    </row>
    <row r="80" spans="1:11" x14ac:dyDescent="0.25">
      <c r="A80" s="39"/>
      <c r="B80" s="76"/>
      <c r="C80" s="77"/>
      <c r="D80" s="75"/>
      <c r="E80" s="75"/>
      <c r="F80" s="71"/>
      <c r="G80" s="71"/>
      <c r="H80" s="71"/>
      <c r="I80" s="71"/>
      <c r="J80" s="71"/>
      <c r="K80" s="71"/>
    </row>
    <row r="81" spans="1:11" x14ac:dyDescent="0.25">
      <c r="A81" s="39"/>
      <c r="B81" s="76"/>
      <c r="C81" s="77"/>
      <c r="D81" s="75"/>
      <c r="E81" s="75"/>
      <c r="F81" s="71"/>
      <c r="G81" s="71"/>
      <c r="H81" s="71"/>
      <c r="I81" s="71"/>
      <c r="J81" s="71"/>
      <c r="K81" s="71"/>
    </row>
    <row r="82" spans="1:11" x14ac:dyDescent="0.25">
      <c r="A82" s="39"/>
      <c r="B82" s="76"/>
      <c r="C82" s="76"/>
      <c r="D82" s="75"/>
      <c r="E82" s="75"/>
      <c r="F82" s="71"/>
      <c r="G82" s="71"/>
      <c r="H82" s="71"/>
      <c r="I82" s="71"/>
      <c r="J82" s="71"/>
      <c r="K82" s="71"/>
    </row>
    <row r="83" spans="1:11" x14ac:dyDescent="0.25">
      <c r="A83" s="39"/>
      <c r="B83" s="76"/>
      <c r="C83" s="76"/>
      <c r="D83" s="75"/>
      <c r="E83" s="75"/>
      <c r="F83" s="71"/>
      <c r="G83" s="71"/>
      <c r="H83" s="71"/>
      <c r="I83" s="71"/>
      <c r="J83" s="71"/>
      <c r="K83" s="71"/>
    </row>
    <row r="84" spans="1:11" x14ac:dyDescent="0.25">
      <c r="A84" s="70"/>
      <c r="B84" s="78"/>
      <c r="C84" s="78"/>
      <c r="D84" s="78"/>
      <c r="E84" s="75"/>
      <c r="F84" s="71"/>
      <c r="G84" s="71"/>
      <c r="H84" s="71"/>
      <c r="I84" s="71"/>
      <c r="J84" s="71"/>
      <c r="K84" s="71"/>
    </row>
    <row r="85" spans="1:11" x14ac:dyDescent="0.25">
      <c r="A85" s="70"/>
      <c r="B85" s="78"/>
      <c r="C85" s="78"/>
      <c r="D85" s="75"/>
      <c r="E85" s="75"/>
      <c r="F85" s="71"/>
      <c r="G85" s="71"/>
      <c r="H85" s="71"/>
      <c r="I85" s="71"/>
      <c r="J85" s="71"/>
      <c r="K85" s="71"/>
    </row>
    <row r="86" spans="1:11" x14ac:dyDescent="0.25">
      <c r="A86" s="70"/>
      <c r="B86" s="78"/>
      <c r="C86" s="78"/>
      <c r="D86" s="75"/>
      <c r="E86" s="75"/>
      <c r="F86" s="71"/>
      <c r="G86" s="71"/>
      <c r="H86" s="71"/>
      <c r="I86" s="71"/>
      <c r="J86" s="71"/>
      <c r="K86" s="71"/>
    </row>
    <row r="87" spans="1:11" x14ac:dyDescent="0.25">
      <c r="A87" s="70"/>
      <c r="B87" s="78"/>
      <c r="C87" s="78"/>
      <c r="D87" s="76"/>
      <c r="E87" s="78"/>
      <c r="F87" s="71"/>
      <c r="G87" s="71"/>
      <c r="H87" s="71"/>
      <c r="I87" s="71"/>
      <c r="J87" s="71"/>
      <c r="K87" s="71"/>
    </row>
    <row r="88" spans="1:11" x14ac:dyDescent="0.25">
      <c r="A88" s="70"/>
      <c r="B88" s="78"/>
      <c r="C88" s="78"/>
      <c r="D88" s="80"/>
      <c r="E88" s="78"/>
      <c r="F88" s="71"/>
      <c r="G88" s="71"/>
      <c r="H88" s="71"/>
      <c r="I88" s="71"/>
      <c r="J88" s="71"/>
      <c r="K88" s="71"/>
    </row>
    <row r="89" spans="1:11" x14ac:dyDescent="0.25">
      <c r="A89" s="70"/>
      <c r="B89" s="78"/>
      <c r="C89" s="78"/>
      <c r="D89" s="75"/>
      <c r="E89" s="75"/>
      <c r="F89" s="71"/>
      <c r="G89" s="71"/>
      <c r="H89" s="71"/>
      <c r="I89" s="71"/>
      <c r="J89" s="71"/>
      <c r="K89" s="71"/>
    </row>
    <row r="90" spans="1:11" x14ac:dyDescent="0.25">
      <c r="A90" s="70"/>
      <c r="B90" s="78"/>
      <c r="C90" s="78"/>
      <c r="D90" s="75"/>
      <c r="E90" s="75"/>
      <c r="F90" s="71"/>
      <c r="G90" s="71"/>
      <c r="H90" s="71"/>
      <c r="I90" s="71"/>
      <c r="J90" s="71"/>
      <c r="K90" s="71"/>
    </row>
    <row r="91" spans="1:11" x14ac:dyDescent="0.25">
      <c r="A91" s="70"/>
      <c r="B91" s="78"/>
      <c r="C91" s="78"/>
      <c r="D91" s="75"/>
      <c r="E91" s="75"/>
      <c r="F91" s="71"/>
      <c r="G91" s="71"/>
      <c r="H91" s="71"/>
      <c r="I91" s="71"/>
      <c r="J91" s="71"/>
      <c r="K91" s="71"/>
    </row>
    <row r="92" spans="1:11" x14ac:dyDescent="0.25">
      <c r="A92" s="70"/>
      <c r="B92" s="78"/>
      <c r="C92" s="78"/>
      <c r="D92" s="75"/>
      <c r="E92" s="75"/>
      <c r="F92" s="71"/>
      <c r="G92" s="71"/>
      <c r="H92" s="71"/>
      <c r="I92" s="71"/>
      <c r="J92" s="71"/>
      <c r="K92" s="71"/>
    </row>
    <row r="93" spans="1:11" x14ac:dyDescent="0.25">
      <c r="A93" s="70"/>
      <c r="B93" s="78"/>
      <c r="C93" s="78"/>
      <c r="D93" s="75"/>
      <c r="E93" s="75"/>
      <c r="F93" s="71"/>
      <c r="G93" s="71"/>
      <c r="H93" s="71"/>
      <c r="I93" s="71"/>
      <c r="J93" s="71"/>
      <c r="K93" s="71"/>
    </row>
    <row r="94" spans="1:11" x14ac:dyDescent="0.25">
      <c r="A94" s="70"/>
      <c r="B94" s="78"/>
      <c r="C94" s="78"/>
      <c r="D94" s="75"/>
      <c r="E94" s="75"/>
      <c r="F94" s="71"/>
      <c r="G94" s="71"/>
      <c r="H94" s="71"/>
      <c r="I94" s="71"/>
      <c r="J94" s="71"/>
      <c r="K94" s="71"/>
    </row>
    <row r="95" spans="1:11" x14ac:dyDescent="0.25">
      <c r="A95" s="70"/>
      <c r="B95" s="78"/>
      <c r="C95" s="78"/>
      <c r="D95" s="75"/>
      <c r="E95" s="75"/>
      <c r="F95" s="71"/>
      <c r="G95" s="71"/>
      <c r="H95" s="71"/>
      <c r="I95" s="71"/>
      <c r="J95" s="71"/>
      <c r="K95" s="71"/>
    </row>
    <row r="96" spans="1:11" x14ac:dyDescent="0.25">
      <c r="A96" s="70"/>
      <c r="B96" s="78"/>
      <c r="C96" s="78"/>
      <c r="D96" s="75"/>
      <c r="E96" s="75"/>
      <c r="F96" s="71"/>
      <c r="G96" s="71"/>
      <c r="H96" s="71"/>
      <c r="I96" s="71"/>
      <c r="J96" s="71"/>
      <c r="K96" s="71"/>
    </row>
    <row r="97" spans="1:11" x14ac:dyDescent="0.25">
      <c r="A97" s="70"/>
      <c r="B97" s="78"/>
      <c r="C97" s="78"/>
      <c r="D97" s="75"/>
      <c r="E97" s="75"/>
      <c r="F97" s="71"/>
      <c r="G97" s="71"/>
      <c r="H97" s="71"/>
      <c r="I97" s="71"/>
      <c r="J97" s="71"/>
      <c r="K97" s="71"/>
    </row>
    <row r="98" spans="1:11" x14ac:dyDescent="0.25">
      <c r="A98" s="70"/>
      <c r="B98" s="78"/>
      <c r="C98" s="78"/>
      <c r="D98" s="75"/>
      <c r="E98" s="75"/>
      <c r="F98" s="71"/>
      <c r="G98" s="71"/>
      <c r="H98" s="71"/>
      <c r="I98" s="71"/>
      <c r="J98" s="71"/>
      <c r="K98" s="71"/>
    </row>
    <row r="99" spans="1:11" x14ac:dyDescent="0.25">
      <c r="A99" s="70"/>
      <c r="B99" s="78"/>
      <c r="C99" s="78"/>
      <c r="D99" s="75"/>
      <c r="E99" s="75"/>
      <c r="F99" s="71"/>
      <c r="G99" s="71"/>
      <c r="H99" s="71"/>
      <c r="I99" s="71"/>
      <c r="J99" s="71"/>
      <c r="K99" s="71"/>
    </row>
    <row r="100" spans="1:11" x14ac:dyDescent="0.25">
      <c r="A100" s="70"/>
      <c r="B100" s="78"/>
      <c r="C100" s="78"/>
      <c r="D100" s="75"/>
      <c r="E100" s="75"/>
      <c r="F100" s="71"/>
      <c r="G100" s="71"/>
      <c r="H100" s="71"/>
      <c r="I100" s="71"/>
      <c r="J100" s="71"/>
      <c r="K100" s="71"/>
    </row>
    <row r="101" spans="1:11" x14ac:dyDescent="0.25">
      <c r="A101" s="70"/>
      <c r="B101" s="78"/>
      <c r="C101" s="78"/>
      <c r="D101" s="75"/>
      <c r="E101" s="75"/>
      <c r="F101" s="71"/>
      <c r="G101" s="71"/>
      <c r="H101" s="71"/>
      <c r="I101" s="71"/>
      <c r="J101" s="71"/>
      <c r="K101" s="71"/>
    </row>
    <row r="102" spans="1:11" x14ac:dyDescent="0.25">
      <c r="A102" s="70"/>
      <c r="B102" s="78"/>
      <c r="C102" s="78"/>
      <c r="D102" s="75"/>
      <c r="E102" s="75"/>
      <c r="F102" s="71"/>
      <c r="G102" s="71"/>
      <c r="H102" s="71"/>
      <c r="I102" s="71"/>
      <c r="J102" s="71"/>
      <c r="K102" s="71"/>
    </row>
    <row r="103" spans="1:11" x14ac:dyDescent="0.25">
      <c r="A103" s="70"/>
      <c r="B103" s="78"/>
      <c r="C103" s="78"/>
      <c r="D103" s="75"/>
      <c r="E103" s="75"/>
      <c r="F103" s="71"/>
      <c r="G103" s="71"/>
      <c r="H103" s="71"/>
      <c r="I103" s="71"/>
      <c r="J103" s="71"/>
      <c r="K103" s="71"/>
    </row>
    <row r="104" spans="1:11" x14ac:dyDescent="0.25">
      <c r="A104" s="70"/>
      <c r="B104" s="78"/>
      <c r="C104" s="78"/>
      <c r="D104" s="75"/>
      <c r="E104" s="75"/>
      <c r="F104" s="71"/>
      <c r="G104" s="71"/>
      <c r="H104" s="71"/>
      <c r="I104" s="71"/>
      <c r="J104" s="71"/>
      <c r="K104" s="71"/>
    </row>
    <row r="105" spans="1:11" x14ac:dyDescent="0.25">
      <c r="A105" s="70"/>
      <c r="B105" s="78"/>
      <c r="C105" s="78"/>
      <c r="D105" s="75"/>
      <c r="E105" s="75"/>
      <c r="F105" s="71"/>
      <c r="G105" s="71"/>
      <c r="H105" s="71"/>
      <c r="I105" s="71"/>
      <c r="J105" s="71"/>
      <c r="K105" s="71"/>
    </row>
    <row r="106" spans="1:11" x14ac:dyDescent="0.25">
      <c r="A106" s="70"/>
      <c r="B106" s="78"/>
      <c r="C106" s="78"/>
      <c r="D106" s="75"/>
      <c r="E106" s="75"/>
      <c r="F106" s="71"/>
      <c r="G106" s="71"/>
      <c r="H106" s="71"/>
      <c r="I106" s="71"/>
      <c r="J106" s="71"/>
      <c r="K106" s="71"/>
    </row>
    <row r="107" spans="1:11" x14ac:dyDescent="0.25">
      <c r="A107" s="70"/>
      <c r="B107" s="78"/>
      <c r="C107" s="78"/>
      <c r="D107" s="75"/>
      <c r="E107" s="75"/>
      <c r="F107" s="71"/>
      <c r="G107" s="71"/>
      <c r="H107" s="71"/>
      <c r="I107" s="71"/>
      <c r="J107" s="71"/>
      <c r="K107" s="71"/>
    </row>
    <row r="108" spans="1:11" x14ac:dyDescent="0.25">
      <c r="A108" s="70"/>
      <c r="B108" s="78"/>
      <c r="C108" s="78"/>
      <c r="D108" s="75"/>
      <c r="E108" s="75"/>
      <c r="F108" s="71"/>
      <c r="G108" s="71"/>
      <c r="H108" s="71"/>
      <c r="I108" s="71"/>
      <c r="J108" s="71"/>
      <c r="K108" s="71"/>
    </row>
    <row r="109" spans="1:11" x14ac:dyDescent="0.25">
      <c r="A109" s="70"/>
      <c r="B109" s="78"/>
      <c r="C109" s="78"/>
      <c r="D109" s="75"/>
      <c r="E109" s="75"/>
      <c r="F109" s="71"/>
      <c r="G109" s="71"/>
      <c r="H109" s="71"/>
      <c r="I109" s="71"/>
      <c r="J109" s="71"/>
      <c r="K109" s="71"/>
    </row>
    <row r="110" spans="1:11" x14ac:dyDescent="0.25">
      <c r="A110" s="70"/>
      <c r="B110" s="78"/>
      <c r="C110" s="78"/>
      <c r="D110" s="75"/>
      <c r="E110" s="75"/>
      <c r="F110" s="71"/>
      <c r="G110" s="71"/>
      <c r="H110" s="71"/>
      <c r="I110" s="71"/>
      <c r="J110" s="71"/>
      <c r="K110" s="71"/>
    </row>
    <row r="111" spans="1:11" x14ac:dyDescent="0.25">
      <c r="A111" s="70"/>
      <c r="B111" s="78"/>
      <c r="C111" s="78"/>
      <c r="D111" s="75"/>
      <c r="E111" s="75"/>
      <c r="F111" s="71"/>
      <c r="G111" s="71"/>
      <c r="H111" s="71"/>
      <c r="I111" s="71"/>
      <c r="J111" s="71"/>
      <c r="K111" s="71"/>
    </row>
    <row r="112" spans="1:11" x14ac:dyDescent="0.25">
      <c r="A112" s="70"/>
      <c r="B112" s="78"/>
      <c r="C112" s="78"/>
      <c r="D112" s="75"/>
      <c r="E112" s="75"/>
      <c r="F112" s="71"/>
      <c r="G112" s="71"/>
      <c r="H112" s="71"/>
      <c r="I112" s="71"/>
      <c r="J112" s="71"/>
      <c r="K112" s="71"/>
    </row>
    <row r="113" spans="1:11" x14ac:dyDescent="0.25">
      <c r="A113" s="70"/>
      <c r="B113" s="78"/>
      <c r="C113" s="78"/>
      <c r="D113" s="75"/>
      <c r="E113" s="75"/>
      <c r="F113" s="71"/>
      <c r="G113" s="71"/>
      <c r="H113" s="71"/>
      <c r="I113" s="71"/>
      <c r="J113" s="71"/>
      <c r="K113" s="71"/>
    </row>
    <row r="114" spans="1:11" x14ac:dyDescent="0.25">
      <c r="A114" s="70"/>
      <c r="B114" s="78"/>
      <c r="C114" s="78"/>
      <c r="D114" s="75"/>
      <c r="E114" s="75"/>
      <c r="F114" s="71"/>
      <c r="G114" s="71"/>
      <c r="H114" s="71"/>
      <c r="I114" s="71"/>
      <c r="J114" s="71"/>
      <c r="K114" s="71"/>
    </row>
    <row r="115" spans="1:11" x14ac:dyDescent="0.25">
      <c r="A115" s="70"/>
      <c r="B115" s="78"/>
      <c r="C115" s="78"/>
      <c r="D115" s="75"/>
      <c r="E115" s="75"/>
      <c r="F115" s="71"/>
      <c r="G115" s="71"/>
      <c r="H115" s="71"/>
      <c r="I115" s="71"/>
      <c r="J115" s="71"/>
      <c r="K115" s="71"/>
    </row>
    <row r="116" spans="1:11" x14ac:dyDescent="0.25">
      <c r="A116" s="70"/>
      <c r="B116" s="78"/>
      <c r="C116" s="78"/>
      <c r="D116" s="75"/>
      <c r="E116" s="75"/>
      <c r="F116" s="71"/>
      <c r="G116" s="71"/>
      <c r="H116" s="71"/>
      <c r="I116" s="71"/>
      <c r="J116" s="71"/>
      <c r="K116" s="71"/>
    </row>
    <row r="117" spans="1:11" x14ac:dyDescent="0.25">
      <c r="A117" s="70"/>
      <c r="B117" s="78"/>
      <c r="C117" s="78"/>
      <c r="D117" s="75"/>
      <c r="E117" s="75"/>
      <c r="F117" s="71"/>
      <c r="G117" s="71"/>
      <c r="H117" s="71"/>
      <c r="I117" s="71"/>
      <c r="J117" s="71"/>
      <c r="K117" s="71"/>
    </row>
    <row r="118" spans="1:11" x14ac:dyDescent="0.25">
      <c r="A118" s="70"/>
      <c r="B118" s="78"/>
      <c r="C118" s="78"/>
      <c r="D118" s="75"/>
      <c r="E118" s="75"/>
      <c r="F118" s="71"/>
      <c r="G118" s="71"/>
      <c r="H118" s="71"/>
      <c r="I118" s="71"/>
      <c r="J118" s="71"/>
      <c r="K118" s="71"/>
    </row>
    <row r="119" spans="1:11" x14ac:dyDescent="0.25">
      <c r="A119" s="70"/>
      <c r="B119" s="78"/>
      <c r="C119" s="78"/>
      <c r="D119" s="75"/>
      <c r="E119" s="75"/>
      <c r="F119" s="71"/>
      <c r="G119" s="71"/>
      <c r="H119" s="71"/>
      <c r="I119" s="71"/>
      <c r="J119" s="71"/>
      <c r="K119" s="71"/>
    </row>
    <row r="120" spans="1:11" x14ac:dyDescent="0.25">
      <c r="A120" s="70"/>
      <c r="B120" s="78"/>
      <c r="C120" s="78"/>
      <c r="D120" s="75"/>
      <c r="E120" s="75"/>
      <c r="F120" s="71"/>
      <c r="G120" s="71"/>
      <c r="H120" s="71"/>
      <c r="I120" s="71"/>
      <c r="J120" s="71"/>
      <c r="K120" s="71"/>
    </row>
    <row r="121" spans="1:11" x14ac:dyDescent="0.25">
      <c r="A121" s="70"/>
      <c r="B121" s="78"/>
      <c r="C121" s="78"/>
      <c r="D121" s="75"/>
      <c r="E121" s="75"/>
      <c r="F121" s="71"/>
      <c r="G121" s="71"/>
      <c r="H121" s="71"/>
      <c r="I121" s="71"/>
      <c r="J121" s="71"/>
      <c r="K121" s="71"/>
    </row>
    <row r="122" spans="1:11" x14ac:dyDescent="0.25">
      <c r="A122" s="70"/>
      <c r="B122" s="78"/>
      <c r="C122" s="78"/>
      <c r="D122" s="75"/>
      <c r="E122" s="75"/>
      <c r="F122" s="71"/>
      <c r="G122" s="71"/>
      <c r="H122" s="71"/>
      <c r="I122" s="71"/>
      <c r="J122" s="71"/>
      <c r="K122" s="71"/>
    </row>
    <row r="123" spans="1:11" x14ac:dyDescent="0.25">
      <c r="A123" s="70"/>
      <c r="B123" s="78"/>
      <c r="C123" s="78"/>
      <c r="D123" s="75"/>
      <c r="E123" s="75"/>
      <c r="F123" s="71"/>
      <c r="G123" s="71"/>
      <c r="H123" s="71"/>
      <c r="I123" s="71"/>
      <c r="J123" s="71"/>
      <c r="K123" s="71"/>
    </row>
    <row r="124" spans="1:11" x14ac:dyDescent="0.25">
      <c r="A124" s="70"/>
      <c r="B124" s="78"/>
      <c r="C124" s="78"/>
      <c r="D124" s="75"/>
      <c r="E124" s="75"/>
      <c r="F124" s="71"/>
      <c r="G124" s="71"/>
      <c r="H124" s="71"/>
      <c r="I124" s="71"/>
      <c r="J124" s="71"/>
      <c r="K124" s="71"/>
    </row>
    <row r="125" spans="1:11" x14ac:dyDescent="0.25">
      <c r="A125" s="70"/>
      <c r="B125" s="78"/>
      <c r="C125" s="78"/>
      <c r="D125" s="75"/>
      <c r="E125" s="75"/>
      <c r="F125" s="71"/>
      <c r="G125" s="71"/>
      <c r="H125" s="71"/>
      <c r="I125" s="71"/>
      <c r="J125" s="71"/>
      <c r="K125" s="71"/>
    </row>
    <row r="126" spans="1:11" x14ac:dyDescent="0.25">
      <c r="A126" s="70"/>
      <c r="B126" s="78"/>
      <c r="C126" s="78"/>
      <c r="D126" s="75"/>
      <c r="E126" s="75"/>
      <c r="F126" s="71"/>
      <c r="G126" s="71"/>
      <c r="H126" s="71"/>
      <c r="I126" s="71"/>
      <c r="J126" s="71"/>
      <c r="K126" s="71"/>
    </row>
    <row r="127" spans="1:11" x14ac:dyDescent="0.25">
      <c r="A127" s="70"/>
      <c r="B127" s="78"/>
      <c r="C127" s="78"/>
      <c r="D127" s="75"/>
      <c r="E127" s="75"/>
      <c r="F127" s="71"/>
      <c r="G127" s="71"/>
      <c r="H127" s="71"/>
      <c r="I127" s="71"/>
      <c r="J127" s="71"/>
      <c r="K127" s="71"/>
    </row>
    <row r="128" spans="1:11" x14ac:dyDescent="0.25">
      <c r="A128" s="70"/>
      <c r="B128" s="78"/>
      <c r="C128" s="78"/>
      <c r="D128" s="75"/>
      <c r="E128" s="75"/>
      <c r="F128" s="71"/>
      <c r="G128" s="71"/>
      <c r="H128" s="71"/>
      <c r="I128" s="71"/>
      <c r="J128" s="71"/>
      <c r="K128" s="71"/>
    </row>
    <row r="129" spans="1:11" x14ac:dyDescent="0.25">
      <c r="A129" s="70"/>
      <c r="B129" s="78"/>
      <c r="C129" s="78"/>
      <c r="D129" s="75"/>
      <c r="E129" s="75"/>
      <c r="F129" s="71"/>
      <c r="G129" s="71"/>
      <c r="H129" s="71"/>
      <c r="I129" s="71"/>
      <c r="J129" s="71"/>
      <c r="K129" s="71"/>
    </row>
    <row r="130" spans="1:11" x14ac:dyDescent="0.25">
      <c r="A130" s="70"/>
      <c r="B130" s="78"/>
      <c r="C130" s="78"/>
      <c r="D130" s="75"/>
      <c r="E130" s="75"/>
      <c r="F130" s="71"/>
      <c r="G130" s="71"/>
      <c r="H130" s="71"/>
      <c r="I130" s="71"/>
      <c r="J130" s="71"/>
      <c r="K130" s="71"/>
    </row>
    <row r="131" spans="1:11" x14ac:dyDescent="0.25">
      <c r="A131" s="70"/>
      <c r="B131" s="78"/>
      <c r="C131" s="78"/>
      <c r="D131" s="75"/>
      <c r="E131" s="75"/>
      <c r="F131" s="71"/>
      <c r="G131" s="71"/>
      <c r="H131" s="71"/>
      <c r="I131" s="71"/>
      <c r="J131" s="71"/>
      <c r="K131" s="71"/>
    </row>
    <row r="132" spans="1:11" x14ac:dyDescent="0.25">
      <c r="A132" s="70"/>
      <c r="B132" s="78"/>
      <c r="C132" s="78"/>
      <c r="D132" s="75"/>
      <c r="E132" s="75"/>
      <c r="F132" s="71"/>
      <c r="G132" s="71"/>
      <c r="H132" s="71"/>
      <c r="I132" s="71"/>
      <c r="J132" s="71"/>
      <c r="K132" s="71"/>
    </row>
    <row r="133" spans="1:11" x14ac:dyDescent="0.25">
      <c r="A133" s="70"/>
      <c r="B133" s="78"/>
      <c r="C133" s="78"/>
      <c r="D133" s="75"/>
      <c r="E133" s="75"/>
      <c r="F133" s="71"/>
      <c r="G133" s="71"/>
      <c r="H133" s="71"/>
      <c r="I133" s="71"/>
      <c r="J133" s="71"/>
      <c r="K133" s="71"/>
    </row>
    <row r="134" spans="1:11" x14ac:dyDescent="0.25">
      <c r="A134" s="70"/>
      <c r="B134" s="78"/>
      <c r="C134" s="78"/>
      <c r="D134" s="75"/>
      <c r="E134" s="75"/>
      <c r="F134" s="71"/>
      <c r="G134" s="71"/>
      <c r="H134" s="71"/>
      <c r="I134" s="71"/>
      <c r="J134" s="71"/>
      <c r="K134" s="71"/>
    </row>
    <row r="135" spans="1:11" x14ac:dyDescent="0.25">
      <c r="A135" s="70"/>
      <c r="B135" s="78"/>
      <c r="C135" s="78"/>
      <c r="D135" s="75"/>
      <c r="E135" s="75"/>
      <c r="F135" s="71"/>
      <c r="G135" s="71"/>
      <c r="H135" s="71"/>
      <c r="I135" s="71"/>
      <c r="J135" s="71"/>
      <c r="K135" s="71"/>
    </row>
    <row r="136" spans="1:11" x14ac:dyDescent="0.25">
      <c r="A136" s="70"/>
      <c r="B136" s="78"/>
      <c r="C136" s="78"/>
      <c r="D136" s="75"/>
      <c r="E136" s="75"/>
      <c r="F136" s="71"/>
      <c r="G136" s="71"/>
      <c r="H136" s="71"/>
      <c r="I136" s="71"/>
      <c r="J136" s="71"/>
      <c r="K136" s="71"/>
    </row>
    <row r="137" spans="1:11" x14ac:dyDescent="0.25">
      <c r="A137" s="70"/>
      <c r="B137" s="78"/>
      <c r="C137" s="78"/>
      <c r="D137" s="75"/>
      <c r="E137" s="75"/>
      <c r="F137" s="71"/>
      <c r="G137" s="71"/>
      <c r="H137" s="71"/>
      <c r="I137" s="71"/>
      <c r="J137" s="71"/>
      <c r="K137" s="71"/>
    </row>
    <row r="138" spans="1:11" x14ac:dyDescent="0.25">
      <c r="A138" s="70"/>
      <c r="B138" s="78"/>
      <c r="C138" s="78"/>
      <c r="D138" s="75"/>
      <c r="E138" s="75"/>
      <c r="F138" s="71"/>
      <c r="G138" s="71"/>
      <c r="H138" s="71"/>
      <c r="I138" s="71"/>
      <c r="J138" s="71"/>
      <c r="K138" s="71"/>
    </row>
    <row r="139" spans="1:11" x14ac:dyDescent="0.25">
      <c r="A139" s="70"/>
      <c r="B139" s="78"/>
      <c r="C139" s="78"/>
      <c r="D139" s="75"/>
      <c r="E139" s="75"/>
      <c r="F139" s="71"/>
      <c r="G139" s="71"/>
      <c r="H139" s="71"/>
      <c r="I139" s="71"/>
      <c r="J139" s="71"/>
      <c r="K139" s="71"/>
    </row>
    <row r="140" spans="1:11" x14ac:dyDescent="0.25">
      <c r="A140" s="70"/>
      <c r="B140" s="78"/>
      <c r="C140" s="78"/>
      <c r="D140" s="75"/>
      <c r="E140" s="75"/>
      <c r="F140" s="71"/>
      <c r="G140" s="71"/>
      <c r="H140" s="71"/>
      <c r="I140" s="71"/>
      <c r="J140" s="71"/>
      <c r="K140" s="71"/>
    </row>
    <row r="141" spans="1:11" x14ac:dyDescent="0.25">
      <c r="A141" s="70"/>
      <c r="B141" s="78"/>
      <c r="C141" s="78"/>
      <c r="D141" s="75"/>
      <c r="E141" s="75"/>
      <c r="F141" s="71"/>
      <c r="G141" s="71"/>
      <c r="H141" s="71"/>
      <c r="I141" s="71"/>
      <c r="J141" s="71"/>
      <c r="K141" s="71"/>
    </row>
    <row r="142" spans="1:11" x14ac:dyDescent="0.25">
      <c r="A142" s="70"/>
      <c r="B142" s="78"/>
      <c r="C142" s="78"/>
      <c r="D142" s="75"/>
      <c r="E142" s="75"/>
      <c r="F142" s="71"/>
      <c r="G142" s="71"/>
      <c r="H142" s="71"/>
      <c r="I142" s="71"/>
      <c r="J142" s="71"/>
      <c r="K142" s="71"/>
    </row>
    <row r="143" spans="1:11" x14ac:dyDescent="0.25">
      <c r="A143" s="70"/>
      <c r="B143" s="78"/>
      <c r="C143" s="78"/>
      <c r="D143" s="75"/>
      <c r="E143" s="75"/>
      <c r="F143" s="71"/>
      <c r="G143" s="71"/>
      <c r="H143" s="71"/>
      <c r="I143" s="71"/>
      <c r="J143" s="71"/>
      <c r="K143" s="71"/>
    </row>
    <row r="144" spans="1:11" x14ac:dyDescent="0.25">
      <c r="A144" s="70"/>
      <c r="B144" s="78"/>
      <c r="C144" s="78"/>
      <c r="D144" s="75"/>
      <c r="E144" s="75"/>
      <c r="F144" s="71"/>
      <c r="G144" s="71"/>
      <c r="H144" s="71"/>
      <c r="I144" s="71"/>
      <c r="J144" s="71"/>
      <c r="K144" s="71"/>
    </row>
    <row r="145" spans="1:11" x14ac:dyDescent="0.25">
      <c r="A145" s="70"/>
      <c r="B145" s="78"/>
      <c r="C145" s="78"/>
      <c r="D145" s="75"/>
      <c r="E145" s="75"/>
      <c r="F145" s="71"/>
      <c r="G145" s="71"/>
      <c r="H145" s="71"/>
      <c r="I145" s="71"/>
      <c r="J145" s="71"/>
      <c r="K145" s="71"/>
    </row>
    <row r="146" spans="1:11" x14ac:dyDescent="0.25">
      <c r="A146" s="70"/>
      <c r="B146" s="78"/>
      <c r="C146" s="78"/>
      <c r="D146" s="75"/>
      <c r="E146" s="75"/>
      <c r="F146" s="71"/>
      <c r="G146" s="71"/>
      <c r="H146" s="71"/>
      <c r="I146" s="71"/>
      <c r="J146" s="71"/>
      <c r="K146" s="71"/>
    </row>
    <row r="147" spans="1:11" x14ac:dyDescent="0.25">
      <c r="A147" s="70"/>
      <c r="B147" s="78"/>
      <c r="C147" s="78"/>
      <c r="D147" s="75"/>
      <c r="E147" s="75"/>
      <c r="F147" s="71"/>
      <c r="G147" s="71"/>
      <c r="H147" s="71"/>
      <c r="I147" s="71"/>
      <c r="J147" s="71"/>
      <c r="K147" s="71"/>
    </row>
    <row r="148" spans="1:11" x14ac:dyDescent="0.25">
      <c r="A148" s="70"/>
      <c r="B148" s="78"/>
      <c r="C148" s="78"/>
      <c r="D148" s="75"/>
      <c r="E148" s="75"/>
      <c r="F148" s="71"/>
      <c r="G148" s="71"/>
      <c r="H148" s="71"/>
      <c r="I148" s="71"/>
      <c r="J148" s="71"/>
      <c r="K148" s="71"/>
    </row>
    <row r="149" spans="1:11" x14ac:dyDescent="0.25">
      <c r="A149" s="70"/>
      <c r="B149" s="78"/>
      <c r="C149" s="78"/>
      <c r="D149" s="75"/>
      <c r="E149" s="75"/>
      <c r="F149" s="71"/>
      <c r="G149" s="71"/>
      <c r="H149" s="71"/>
      <c r="I149" s="71"/>
      <c r="J149" s="71"/>
      <c r="K149" s="71"/>
    </row>
    <row r="150" spans="1:11" x14ac:dyDescent="0.25">
      <c r="A150" s="70"/>
      <c r="B150" s="78"/>
      <c r="C150" s="78"/>
      <c r="D150" s="75"/>
      <c r="E150" s="75"/>
      <c r="F150" s="71"/>
      <c r="G150" s="71"/>
      <c r="H150" s="71"/>
      <c r="I150" s="71"/>
      <c r="J150" s="71"/>
      <c r="K150" s="71"/>
    </row>
    <row r="151" spans="1:11" x14ac:dyDescent="0.25">
      <c r="A151" s="70"/>
      <c r="B151" s="78"/>
      <c r="C151" s="78"/>
      <c r="D151" s="75"/>
      <c r="E151" s="75"/>
      <c r="F151" s="71"/>
      <c r="G151" s="71"/>
      <c r="H151" s="71"/>
      <c r="I151" s="71"/>
      <c r="J151" s="71"/>
      <c r="K151" s="71"/>
    </row>
    <row r="152" spans="1:11" x14ac:dyDescent="0.25">
      <c r="A152" s="70"/>
      <c r="B152" s="78"/>
      <c r="C152" s="78"/>
      <c r="D152" s="75"/>
      <c r="E152" s="75"/>
      <c r="F152" s="71"/>
      <c r="G152" s="71"/>
      <c r="H152" s="71"/>
      <c r="I152" s="71"/>
      <c r="J152" s="71"/>
      <c r="K152" s="71"/>
    </row>
    <row r="153" spans="1:11" x14ac:dyDescent="0.25">
      <c r="A153" s="70"/>
      <c r="B153" s="78"/>
      <c r="C153" s="78"/>
      <c r="D153" s="75"/>
      <c r="E153" s="75"/>
      <c r="F153" s="71"/>
      <c r="G153" s="71"/>
      <c r="H153" s="71"/>
      <c r="I153" s="71"/>
      <c r="J153" s="71"/>
      <c r="K153" s="71"/>
    </row>
    <row r="154" spans="1:11" x14ac:dyDescent="0.25">
      <c r="A154" s="70"/>
      <c r="B154" s="78"/>
      <c r="C154" s="78"/>
      <c r="D154" s="75"/>
      <c r="E154" s="75"/>
      <c r="F154" s="71"/>
      <c r="G154" s="71"/>
      <c r="H154" s="71"/>
      <c r="I154" s="71"/>
      <c r="J154" s="71"/>
      <c r="K154" s="71"/>
    </row>
    <row r="155" spans="1:11" x14ac:dyDescent="0.25">
      <c r="A155" s="70"/>
      <c r="B155" s="78"/>
      <c r="C155" s="78"/>
      <c r="D155" s="75"/>
      <c r="E155" s="75"/>
      <c r="F155" s="71"/>
      <c r="G155" s="71"/>
      <c r="H155" s="71"/>
      <c r="I155" s="71"/>
      <c r="J155" s="71"/>
      <c r="K155" s="71"/>
    </row>
    <row r="156" spans="1:11" x14ac:dyDescent="0.25">
      <c r="A156" s="70"/>
      <c r="B156" s="78"/>
      <c r="C156" s="78"/>
      <c r="D156" s="75"/>
      <c r="E156" s="75"/>
      <c r="F156" s="71"/>
      <c r="G156" s="71"/>
      <c r="H156" s="71"/>
      <c r="I156" s="71"/>
      <c r="J156" s="71"/>
      <c r="K156" s="71"/>
    </row>
    <row r="157" spans="1:11" x14ac:dyDescent="0.25">
      <c r="A157" s="70"/>
      <c r="B157" s="78"/>
      <c r="C157" s="78"/>
      <c r="D157" s="75"/>
      <c r="E157" s="75"/>
      <c r="F157" s="71"/>
      <c r="G157" s="71"/>
      <c r="H157" s="71"/>
      <c r="I157" s="71"/>
      <c r="J157" s="71"/>
      <c r="K157" s="71"/>
    </row>
    <row r="158" spans="1:11" x14ac:dyDescent="0.25">
      <c r="A158" s="70"/>
      <c r="B158" s="78"/>
      <c r="C158" s="78"/>
      <c r="D158" s="75"/>
      <c r="E158" s="75"/>
      <c r="F158" s="71"/>
      <c r="G158" s="71"/>
      <c r="H158" s="71"/>
      <c r="I158" s="71"/>
      <c r="J158" s="71"/>
      <c r="K158" s="71"/>
    </row>
    <row r="159" spans="1:11" x14ac:dyDescent="0.25">
      <c r="A159" s="70"/>
      <c r="B159" s="78"/>
      <c r="C159" s="78"/>
      <c r="D159" s="75"/>
      <c r="E159" s="75"/>
      <c r="F159" s="71"/>
      <c r="G159" s="71"/>
      <c r="H159" s="71"/>
      <c r="I159" s="71"/>
      <c r="J159" s="71"/>
      <c r="K159" s="71"/>
    </row>
    <row r="160" spans="1:11" x14ac:dyDescent="0.25">
      <c r="A160" s="70"/>
      <c r="B160" s="78"/>
      <c r="C160" s="78"/>
      <c r="D160" s="75"/>
      <c r="E160" s="75"/>
      <c r="F160" s="71"/>
      <c r="G160" s="71"/>
      <c r="H160" s="71"/>
      <c r="I160" s="71"/>
      <c r="J160" s="71"/>
      <c r="K160" s="71"/>
    </row>
    <row r="161" spans="1:11" x14ac:dyDescent="0.25">
      <c r="A161" s="70"/>
      <c r="B161" s="78"/>
      <c r="C161" s="78"/>
      <c r="D161" s="75"/>
      <c r="E161" s="75"/>
      <c r="F161" s="71"/>
      <c r="G161" s="71"/>
      <c r="H161" s="71"/>
      <c r="I161" s="71"/>
      <c r="J161" s="71"/>
      <c r="K161" s="71"/>
    </row>
    <row r="162" spans="1:11" x14ac:dyDescent="0.25">
      <c r="A162" s="70"/>
      <c r="B162" s="78"/>
      <c r="C162" s="78"/>
      <c r="D162" s="75"/>
      <c r="E162" s="75"/>
      <c r="F162" s="71"/>
      <c r="G162" s="71"/>
      <c r="H162" s="71"/>
      <c r="I162" s="71"/>
      <c r="J162" s="71"/>
      <c r="K162" s="71"/>
    </row>
    <row r="163" spans="1:11" x14ac:dyDescent="0.25">
      <c r="A163" s="70"/>
      <c r="B163" s="78"/>
      <c r="C163" s="78"/>
      <c r="D163" s="75"/>
      <c r="E163" s="75"/>
      <c r="F163" s="71"/>
      <c r="G163" s="71"/>
      <c r="H163" s="71"/>
      <c r="I163" s="71"/>
      <c r="J163" s="71"/>
      <c r="K163" s="71"/>
    </row>
    <row r="164" spans="1:11" x14ac:dyDescent="0.25">
      <c r="A164" s="70"/>
      <c r="B164" s="78"/>
      <c r="C164" s="78"/>
      <c r="D164" s="75"/>
      <c r="E164" s="75"/>
      <c r="F164" s="71"/>
      <c r="G164" s="71"/>
      <c r="H164" s="71"/>
      <c r="I164" s="71"/>
      <c r="J164" s="71"/>
      <c r="K164" s="71"/>
    </row>
    <row r="165" spans="1:11" x14ac:dyDescent="0.25">
      <c r="A165" s="70"/>
      <c r="B165" s="78"/>
      <c r="C165" s="78"/>
      <c r="D165" s="75"/>
      <c r="E165" s="75"/>
      <c r="F165" s="71"/>
      <c r="G165" s="71"/>
      <c r="H165" s="71"/>
      <c r="I165" s="71"/>
      <c r="J165" s="71"/>
      <c r="K165" s="71"/>
    </row>
    <row r="166" spans="1:11" x14ac:dyDescent="0.25">
      <c r="A166" s="70"/>
      <c r="B166" s="78"/>
      <c r="C166" s="78"/>
      <c r="D166" s="75"/>
      <c r="E166" s="75"/>
      <c r="F166" s="71"/>
      <c r="G166" s="71"/>
      <c r="H166" s="71"/>
      <c r="I166" s="71"/>
      <c r="J166" s="71"/>
      <c r="K166" s="71"/>
    </row>
    <row r="167" spans="1:11" x14ac:dyDescent="0.25">
      <c r="A167" s="70"/>
      <c r="B167" s="78"/>
      <c r="C167" s="78"/>
      <c r="D167" s="75"/>
      <c r="E167" s="75"/>
      <c r="F167" s="71"/>
      <c r="G167" s="71"/>
      <c r="H167" s="71"/>
      <c r="I167" s="71"/>
      <c r="J167" s="71"/>
      <c r="K167" s="71"/>
    </row>
    <row r="168" spans="1:11" x14ac:dyDescent="0.25">
      <c r="A168" s="70"/>
      <c r="B168" s="70"/>
      <c r="C168" s="70"/>
      <c r="D168" s="71"/>
      <c r="E168" s="71"/>
      <c r="F168" s="71"/>
      <c r="G168" s="71"/>
      <c r="H168" s="71"/>
      <c r="I168" s="71"/>
      <c r="J168" s="71"/>
      <c r="K168" s="71"/>
    </row>
    <row r="169" spans="1:11" x14ac:dyDescent="0.25">
      <c r="A169" s="70"/>
      <c r="B169" s="70"/>
      <c r="C169" s="70"/>
      <c r="D169" s="71"/>
      <c r="E169" s="71"/>
      <c r="F169" s="71"/>
      <c r="G169" s="71"/>
      <c r="H169" s="71"/>
      <c r="I169" s="71"/>
      <c r="J169" s="71"/>
      <c r="K169" s="71"/>
    </row>
    <row r="170" spans="1:11" x14ac:dyDescent="0.25">
      <c r="A170" s="70"/>
      <c r="B170" s="70"/>
      <c r="C170" s="70"/>
      <c r="D170" s="71"/>
      <c r="E170" s="71"/>
      <c r="F170" s="71"/>
      <c r="G170" s="71"/>
      <c r="H170" s="71"/>
      <c r="I170" s="71"/>
      <c r="J170" s="71"/>
      <c r="K170" s="71"/>
    </row>
    <row r="171" spans="1:11" x14ac:dyDescent="0.25">
      <c r="A171" s="70"/>
      <c r="B171" s="70"/>
      <c r="C171" s="70"/>
      <c r="D171" s="71"/>
      <c r="E171" s="71"/>
      <c r="F171" s="71"/>
      <c r="G171" s="71"/>
      <c r="H171" s="71"/>
      <c r="I171" s="71"/>
      <c r="J171" s="71"/>
      <c r="K171" s="71"/>
    </row>
    <row r="172" spans="1:11" x14ac:dyDescent="0.25">
      <c r="A172" s="70"/>
      <c r="B172" s="70"/>
      <c r="C172" s="70"/>
      <c r="D172" s="71"/>
      <c r="E172" s="71"/>
      <c r="F172" s="71"/>
      <c r="G172" s="71"/>
      <c r="H172" s="71"/>
      <c r="I172" s="71"/>
      <c r="J172" s="71"/>
      <c r="K172" s="71"/>
    </row>
    <row r="173" spans="1:11" x14ac:dyDescent="0.25">
      <c r="A173" s="70"/>
      <c r="B173" s="70"/>
      <c r="C173" s="70"/>
      <c r="D173" s="71"/>
      <c r="E173" s="71"/>
      <c r="F173" s="71"/>
      <c r="G173" s="71"/>
      <c r="H173" s="71"/>
      <c r="I173" s="71"/>
      <c r="J173" s="71"/>
      <c r="K173" s="71"/>
    </row>
    <row r="174" spans="1:11" x14ac:dyDescent="0.25">
      <c r="A174" s="70"/>
      <c r="B174" s="70"/>
      <c r="C174" s="70"/>
      <c r="D174" s="71"/>
      <c r="E174" s="71"/>
      <c r="F174" s="71"/>
      <c r="G174" s="71"/>
      <c r="H174" s="71"/>
      <c r="I174" s="71"/>
      <c r="J174" s="71"/>
      <c r="K174" s="71"/>
    </row>
    <row r="175" spans="1:11" x14ac:dyDescent="0.25">
      <c r="A175" s="70"/>
      <c r="B175" s="70"/>
      <c r="C175" s="70"/>
      <c r="D175" s="71"/>
      <c r="E175" s="71"/>
      <c r="F175" s="71"/>
      <c r="G175" s="71"/>
      <c r="H175" s="71"/>
      <c r="I175" s="71"/>
      <c r="J175" s="71"/>
      <c r="K175" s="71"/>
    </row>
    <row r="176" spans="1:11" x14ac:dyDescent="0.25">
      <c r="A176" s="70"/>
      <c r="B176" s="70"/>
      <c r="C176" s="70"/>
      <c r="D176" s="71"/>
      <c r="E176" s="71"/>
      <c r="F176" s="71"/>
      <c r="G176" s="71"/>
      <c r="H176" s="71"/>
      <c r="I176" s="71"/>
      <c r="J176" s="71"/>
      <c r="K176" s="71"/>
    </row>
    <row r="177" spans="1:11" x14ac:dyDescent="0.25">
      <c r="A177" s="70"/>
      <c r="B177" s="70"/>
      <c r="C177" s="70"/>
      <c r="D177" s="71"/>
      <c r="E177" s="71"/>
      <c r="F177" s="71"/>
      <c r="G177" s="71"/>
      <c r="H177" s="71"/>
      <c r="I177" s="71"/>
      <c r="J177" s="71"/>
      <c r="K177" s="71"/>
    </row>
    <row r="178" spans="1:11" x14ac:dyDescent="0.25">
      <c r="A178" s="70"/>
      <c r="B178" s="70"/>
      <c r="C178" s="70"/>
      <c r="D178" s="71"/>
      <c r="E178" s="71"/>
      <c r="F178" s="71"/>
      <c r="G178" s="71"/>
      <c r="H178" s="71"/>
      <c r="I178" s="71"/>
      <c r="J178" s="71"/>
      <c r="K178" s="71"/>
    </row>
    <row r="179" spans="1:11" x14ac:dyDescent="0.25">
      <c r="A179" s="70"/>
      <c r="B179" s="70"/>
      <c r="C179" s="70"/>
      <c r="D179" s="71"/>
      <c r="E179" s="71"/>
      <c r="F179" s="71"/>
      <c r="G179" s="71"/>
      <c r="H179" s="71"/>
      <c r="I179" s="71"/>
      <c r="J179" s="71"/>
      <c r="K179" s="71"/>
    </row>
    <row r="180" spans="1:11" x14ac:dyDescent="0.25">
      <c r="A180" s="70"/>
      <c r="B180" s="70"/>
      <c r="C180" s="70"/>
      <c r="D180" s="71"/>
      <c r="E180" s="71"/>
      <c r="F180" s="71"/>
      <c r="G180" s="71"/>
      <c r="H180" s="71"/>
      <c r="I180" s="71"/>
      <c r="J180" s="71"/>
      <c r="K180" s="71"/>
    </row>
    <row r="181" spans="1:11" x14ac:dyDescent="0.25">
      <c r="A181" s="70"/>
      <c r="B181" s="70"/>
      <c r="C181" s="70"/>
      <c r="D181" s="71"/>
      <c r="E181" s="71"/>
      <c r="F181" s="71"/>
      <c r="G181" s="71"/>
      <c r="H181" s="71"/>
      <c r="I181" s="71"/>
      <c r="J181" s="71"/>
      <c r="K181" s="71"/>
    </row>
    <row r="182" spans="1:11" x14ac:dyDescent="0.25">
      <c r="A182" s="70"/>
      <c r="B182" s="70"/>
      <c r="C182" s="70"/>
      <c r="D182" s="71"/>
      <c r="E182" s="71"/>
      <c r="F182" s="71"/>
      <c r="G182" s="71"/>
      <c r="H182" s="71"/>
      <c r="I182" s="71"/>
      <c r="J182" s="71"/>
      <c r="K182" s="71"/>
    </row>
    <row r="183" spans="1:11" x14ac:dyDescent="0.25">
      <c r="A183" s="70"/>
      <c r="B183" s="70"/>
      <c r="C183" s="70"/>
      <c r="D183" s="71"/>
      <c r="E183" s="71"/>
      <c r="F183" s="71"/>
      <c r="G183" s="71"/>
      <c r="H183" s="71"/>
      <c r="I183" s="71"/>
      <c r="J183" s="71"/>
      <c r="K183" s="71"/>
    </row>
    <row r="184" spans="1:11" x14ac:dyDescent="0.25">
      <c r="A184" s="70"/>
      <c r="B184" s="70"/>
      <c r="C184" s="70"/>
      <c r="D184" s="71"/>
      <c r="E184" s="71"/>
      <c r="F184" s="71"/>
      <c r="G184" s="71"/>
      <c r="H184" s="71"/>
      <c r="I184" s="71"/>
      <c r="J184" s="71"/>
      <c r="K184" s="71"/>
    </row>
    <row r="185" spans="1:11" x14ac:dyDescent="0.25">
      <c r="A185" s="70"/>
      <c r="B185" s="70"/>
      <c r="C185" s="70"/>
      <c r="D185" s="71"/>
      <c r="E185" s="71"/>
      <c r="F185" s="71"/>
      <c r="G185" s="71"/>
      <c r="H185" s="71"/>
      <c r="I185" s="71"/>
      <c r="J185" s="71"/>
      <c r="K185" s="71"/>
    </row>
    <row r="186" spans="1:11" x14ac:dyDescent="0.25">
      <c r="A186" s="70"/>
      <c r="B186" s="70"/>
      <c r="C186" s="70"/>
      <c r="D186" s="71"/>
      <c r="E186" s="71"/>
      <c r="F186" s="71"/>
      <c r="G186" s="71"/>
      <c r="H186" s="71"/>
      <c r="I186" s="71"/>
      <c r="J186" s="71"/>
      <c r="K186" s="71"/>
    </row>
    <row r="187" spans="1:11" x14ac:dyDescent="0.25">
      <c r="A187" s="70"/>
      <c r="B187" s="70"/>
      <c r="C187" s="70"/>
      <c r="D187" s="71"/>
      <c r="E187" s="71"/>
      <c r="F187" s="71"/>
      <c r="G187" s="71"/>
      <c r="H187" s="71"/>
      <c r="I187" s="71"/>
      <c r="J187" s="71"/>
      <c r="K187" s="71"/>
    </row>
    <row r="188" spans="1:11" x14ac:dyDescent="0.25">
      <c r="A188" s="70"/>
      <c r="B188" s="70"/>
      <c r="C188" s="70"/>
      <c r="D188" s="71"/>
      <c r="E188" s="71"/>
      <c r="F188" s="71"/>
      <c r="G188" s="71"/>
      <c r="H188" s="71"/>
      <c r="I188" s="71"/>
      <c r="J188" s="71"/>
      <c r="K188" s="71"/>
    </row>
    <row r="189" spans="1:11" x14ac:dyDescent="0.25">
      <c r="A189" s="70"/>
      <c r="B189" s="70"/>
      <c r="C189" s="70"/>
      <c r="D189" s="71"/>
      <c r="E189" s="71"/>
      <c r="F189" s="71"/>
      <c r="G189" s="71"/>
      <c r="H189" s="71"/>
      <c r="I189" s="71"/>
      <c r="J189" s="71"/>
      <c r="K189" s="71"/>
    </row>
    <row r="190" spans="1:11" x14ac:dyDescent="0.25">
      <c r="A190" s="70"/>
      <c r="B190" s="70"/>
      <c r="C190" s="70"/>
      <c r="D190" s="71"/>
      <c r="E190" s="71"/>
      <c r="F190" s="71"/>
      <c r="G190" s="71"/>
      <c r="H190" s="71"/>
      <c r="I190" s="71"/>
      <c r="J190" s="71"/>
      <c r="K190" s="71"/>
    </row>
    <row r="191" spans="1:11" x14ac:dyDescent="0.25">
      <c r="A191" s="70"/>
      <c r="B191" s="70"/>
      <c r="C191" s="70"/>
      <c r="D191" s="71"/>
      <c r="E191" s="71"/>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55" workbookViewId="0">
      <selection activeCell="N67" sqref="N67"/>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5.2</v>
      </c>
      <c r="C2" s="59" t="s">
        <v>34</v>
      </c>
      <c r="D2" s="398" t="s">
        <v>579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79</v>
      </c>
      <c r="C3" s="59" t="s">
        <v>36</v>
      </c>
      <c r="D3" s="398"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25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56">
        <v>24</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56">
        <v>27.5</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28</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25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17.5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22.5</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30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213"/>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67"/>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67"/>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199.5</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8</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24.9375</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30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0.83125000000000004</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399</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Acrobat Document" shapeId="1635329" r:id="rId4">
          <objectPr defaultSize="0" autoPict="0" r:id="rId5">
            <anchor moveWithCells="1">
              <from>
                <xdr:col>1</xdr:col>
                <xdr:colOff>0</xdr:colOff>
                <xdr:row>46</xdr:row>
                <xdr:rowOff>0</xdr:rowOff>
              </from>
              <to>
                <xdr:col>11</xdr:col>
                <xdr:colOff>400050</xdr:colOff>
                <xdr:row>81</xdr:row>
                <xdr:rowOff>200025</xdr:rowOff>
              </to>
            </anchor>
          </objectPr>
        </oleObject>
      </mc:Choice>
      <mc:Fallback>
        <oleObject progId="Acrobat Document" shapeId="1635329" r:id="rId4"/>
      </mc:Fallback>
    </mc:AlternateContent>
  </oleObjec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55" workbookViewId="0">
      <selection activeCell="N47" sqref="N47"/>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5.2</v>
      </c>
      <c r="C2" s="59" t="s">
        <v>34</v>
      </c>
      <c r="D2" s="352" t="s">
        <v>579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79</v>
      </c>
      <c r="C3" s="59" t="s">
        <v>36</v>
      </c>
      <c r="D3" s="352"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25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56">
        <v>24</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56">
        <v>27.5</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28</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25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17.5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22.5</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30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213"/>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67"/>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67"/>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199.5</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8</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24.9375</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30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0.83125000000000004</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399</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Acrobat Document" shapeId="1152001" r:id="rId4">
          <objectPr defaultSize="0" autoPict="0" r:id="rId5">
            <anchor moveWithCells="1">
              <from>
                <xdr:col>1</xdr:col>
                <xdr:colOff>0</xdr:colOff>
                <xdr:row>46</xdr:row>
                <xdr:rowOff>0</xdr:rowOff>
              </from>
              <to>
                <xdr:col>11</xdr:col>
                <xdr:colOff>400050</xdr:colOff>
                <xdr:row>81</xdr:row>
                <xdr:rowOff>200025</xdr:rowOff>
              </to>
            </anchor>
          </objectPr>
        </oleObject>
      </mc:Choice>
      <mc:Fallback>
        <oleObject progId="Acrobat Document" shapeId="1152001" r:id="rId4"/>
      </mc:Fallback>
    </mc:AlternateContent>
  </oleObjec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46" zoomScaleNormal="100" workbookViewId="0">
      <selection activeCell="P50" sqref="P50"/>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5.2</v>
      </c>
      <c r="C2" s="59" t="s">
        <v>34</v>
      </c>
      <c r="D2" s="319" t="s">
        <v>579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79</v>
      </c>
      <c r="C3" s="59" t="s">
        <v>36</v>
      </c>
      <c r="D3" s="319"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25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56">
        <v>24</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56">
        <v>27.5</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28</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25</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17.5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22.5</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30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213"/>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67"/>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67"/>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199.5</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8</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24.9375</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30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0.83125000000000004</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399</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Acrobat Document" shapeId="720897" r:id="rId4">
          <objectPr defaultSize="0" autoPict="0" r:id="rId5">
            <anchor moveWithCells="1">
              <from>
                <xdr:col>1</xdr:col>
                <xdr:colOff>0</xdr:colOff>
                <xdr:row>46</xdr:row>
                <xdr:rowOff>0</xdr:rowOff>
              </from>
              <to>
                <xdr:col>11</xdr:col>
                <xdr:colOff>400050</xdr:colOff>
                <xdr:row>81</xdr:row>
                <xdr:rowOff>200025</xdr:rowOff>
              </to>
            </anchor>
          </objectPr>
        </oleObject>
      </mc:Choice>
      <mc:Fallback>
        <oleObject progId="Acrobat Document" shapeId="720897" r:id="rId4"/>
      </mc:Fallback>
    </mc:AlternateContent>
  </oleObjec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5"/>
  <sheetViews>
    <sheetView topLeftCell="A31" zoomScaleNormal="100" workbookViewId="0">
      <selection activeCell="L3" sqref="L3"/>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5.2</v>
      </c>
      <c r="C2" s="59" t="s">
        <v>34</v>
      </c>
      <c r="D2" s="277" t="s">
        <v>648</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79</v>
      </c>
      <c r="C3" s="59" t="s">
        <v>36</v>
      </c>
      <c r="D3" s="277" t="s">
        <v>517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c r="B9" s="63"/>
      <c r="C9" s="67"/>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c r="B10" s="63"/>
      <c r="C10" s="67"/>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c r="B11" s="63"/>
      <c r="C11" s="67"/>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c r="B12" s="63"/>
      <c r="C12" s="67"/>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c r="B13" s="63"/>
      <c r="C13" s="67"/>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c r="B14" s="63"/>
      <c r="C14" s="67"/>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c r="B15" s="63"/>
      <c r="C15" s="67"/>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67"/>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213"/>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67"/>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67"/>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0</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t="e">
        <f>C39/A40</f>
        <v>#DIV/0!</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30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t="e">
        <f>B41/D42</f>
        <v>#DIV/0!</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399</v>
      </c>
    </row>
  </sheetData>
  <pageMargins left="0.7" right="0.7" top="0.75" bottom="0.75" header="0.3" footer="0.3"/>
  <pageSetup scale="9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03"/>
  <sheetViews>
    <sheetView topLeftCell="A31" workbookViewId="0">
      <selection activeCell="E24" sqref="E24"/>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71</v>
      </c>
    </row>
    <row r="2" spans="1:10" x14ac:dyDescent="0.25">
      <c r="B2" s="63">
        <v>1.1000000000000001</v>
      </c>
      <c r="C2" s="59" t="s">
        <v>34</v>
      </c>
      <c r="E2" s="57" t="s">
        <v>72</v>
      </c>
    </row>
    <row r="3" spans="1:10" x14ac:dyDescent="0.25">
      <c r="B3" s="63" t="s">
        <v>73</v>
      </c>
      <c r="C3" s="59" t="s">
        <v>36</v>
      </c>
    </row>
    <row r="4" spans="1:10" x14ac:dyDescent="0.25">
      <c r="B4" s="36" t="s">
        <v>37</v>
      </c>
      <c r="D4" s="37" t="s">
        <v>74</v>
      </c>
      <c r="E4" s="64"/>
      <c r="F4" s="64"/>
      <c r="G4" s="64"/>
      <c r="H4" s="64"/>
      <c r="I4" s="64"/>
      <c r="J4" s="64"/>
    </row>
    <row r="5" spans="1:10" x14ac:dyDescent="0.25">
      <c r="B5" s="39"/>
    </row>
    <row r="6" spans="1:10" x14ac:dyDescent="0.25">
      <c r="F6" s="37" t="s">
        <v>39</v>
      </c>
      <c r="G6" s="37"/>
      <c r="H6" s="37" t="s">
        <v>75</v>
      </c>
      <c r="I6" s="37"/>
      <c r="J6" s="37"/>
    </row>
    <row r="7" spans="1:10" ht="26.25" x14ac:dyDescent="0.25">
      <c r="A7" s="58" t="s">
        <v>31</v>
      </c>
      <c r="B7" s="58" t="s">
        <v>30</v>
      </c>
      <c r="C7" s="58" t="s">
        <v>32</v>
      </c>
    </row>
    <row r="8" spans="1:10" x14ac:dyDescent="0.25">
      <c r="B8" s="60" t="s">
        <v>41</v>
      </c>
      <c r="C8" s="60" t="s">
        <v>23</v>
      </c>
    </row>
    <row r="9" spans="1:10" x14ac:dyDescent="0.25">
      <c r="A9" s="63"/>
      <c r="B9" s="63">
        <v>1</v>
      </c>
      <c r="C9" s="66">
        <f>100+100</f>
        <v>200</v>
      </c>
      <c r="E9" s="59" t="s">
        <v>42</v>
      </c>
      <c r="F9" s="59"/>
    </row>
    <row r="10" spans="1:10" x14ac:dyDescent="0.25">
      <c r="A10" s="63"/>
      <c r="B10" s="63">
        <v>2</v>
      </c>
      <c r="C10" s="66">
        <f>100+100</f>
        <v>200</v>
      </c>
      <c r="E10" s="59" t="s">
        <v>43</v>
      </c>
      <c r="F10" s="59"/>
    </row>
    <row r="11" spans="1:10" x14ac:dyDescent="0.25">
      <c r="A11" s="63"/>
      <c r="B11" s="63">
        <v>3</v>
      </c>
      <c r="C11" s="66">
        <f>90+100</f>
        <v>190</v>
      </c>
      <c r="E11" s="59" t="s">
        <v>44</v>
      </c>
      <c r="F11" s="59"/>
    </row>
    <row r="12" spans="1:10" x14ac:dyDescent="0.25">
      <c r="A12" s="63"/>
      <c r="B12" s="63">
        <v>4</v>
      </c>
      <c r="C12" s="66">
        <f>85+95</f>
        <v>180</v>
      </c>
      <c r="E12" s="59"/>
      <c r="F12" s="59"/>
    </row>
    <row r="13" spans="1:10" x14ac:dyDescent="0.25">
      <c r="A13" s="63"/>
      <c r="B13" s="63">
        <v>5</v>
      </c>
      <c r="C13" s="66">
        <f>100+95</f>
        <v>195</v>
      </c>
      <c r="E13" s="59" t="s">
        <v>45</v>
      </c>
      <c r="F13" s="59"/>
    </row>
    <row r="14" spans="1:10" x14ac:dyDescent="0.25">
      <c r="A14" s="63"/>
      <c r="B14" s="63">
        <v>6</v>
      </c>
      <c r="C14" s="66">
        <f>100+95</f>
        <v>195</v>
      </c>
      <c r="E14" s="59" t="s">
        <v>46</v>
      </c>
      <c r="F14" s="59"/>
    </row>
    <row r="15" spans="1:10" x14ac:dyDescent="0.25">
      <c r="A15" s="63"/>
      <c r="B15" s="63">
        <v>7</v>
      </c>
      <c r="C15" s="66">
        <f>90+99</f>
        <v>189</v>
      </c>
      <c r="E15" s="59" t="s">
        <v>47</v>
      </c>
      <c r="F15" s="59"/>
    </row>
    <row r="16" spans="1:10" x14ac:dyDescent="0.25">
      <c r="A16" s="63"/>
      <c r="B16" s="63">
        <v>8</v>
      </c>
      <c r="C16" s="66">
        <f>100+100</f>
        <v>200</v>
      </c>
      <c r="E16" s="59" t="s">
        <v>48</v>
      </c>
      <c r="F16" s="59"/>
    </row>
    <row r="17" spans="1:6" x14ac:dyDescent="0.25">
      <c r="A17" s="63"/>
      <c r="B17" s="63">
        <v>9</v>
      </c>
      <c r="C17" s="66">
        <f>100+0</f>
        <v>100</v>
      </c>
      <c r="E17" s="59" t="s">
        <v>49</v>
      </c>
      <c r="F17" s="59"/>
    </row>
    <row r="18" spans="1:6" x14ac:dyDescent="0.25">
      <c r="A18" s="63"/>
      <c r="B18" s="63">
        <v>10</v>
      </c>
      <c r="C18" s="66">
        <f>100+95</f>
        <v>195</v>
      </c>
      <c r="E18" s="59" t="s">
        <v>50</v>
      </c>
      <c r="F18" s="59"/>
    </row>
    <row r="19" spans="1:6" x14ac:dyDescent="0.25">
      <c r="A19" s="63"/>
      <c r="B19" s="63">
        <v>11</v>
      </c>
      <c r="C19" s="66">
        <f>100+100</f>
        <v>200</v>
      </c>
      <c r="E19" s="59" t="s">
        <v>51</v>
      </c>
      <c r="F19" s="59"/>
    </row>
    <row r="20" spans="1:6" x14ac:dyDescent="0.25">
      <c r="A20" s="63"/>
      <c r="B20" s="63">
        <v>12</v>
      </c>
      <c r="C20" s="66">
        <f>100+95</f>
        <v>195</v>
      </c>
      <c r="E20" s="59" t="s">
        <v>52</v>
      </c>
    </row>
    <row r="21" spans="1:6" x14ac:dyDescent="0.25">
      <c r="A21" s="63"/>
      <c r="B21" s="63">
        <v>13</v>
      </c>
      <c r="C21" s="66">
        <f>100+100</f>
        <v>200</v>
      </c>
      <c r="E21" s="59" t="s">
        <v>53</v>
      </c>
    </row>
    <row r="22" spans="1:6" x14ac:dyDescent="0.25">
      <c r="A22" s="63"/>
      <c r="B22" s="63">
        <v>14</v>
      </c>
      <c r="C22" s="66">
        <f>95+100</f>
        <v>195</v>
      </c>
    </row>
    <row r="23" spans="1:6" x14ac:dyDescent="0.25">
      <c r="A23" s="63"/>
      <c r="B23" s="63">
        <v>15</v>
      </c>
      <c r="C23" s="66">
        <f>80+90</f>
        <v>170</v>
      </c>
      <c r="E23" s="59" t="s">
        <v>54</v>
      </c>
    </row>
    <row r="24" spans="1:6" x14ac:dyDescent="0.25">
      <c r="A24" s="63"/>
      <c r="B24" s="63">
        <v>16</v>
      </c>
      <c r="C24" s="66">
        <f>90+100</f>
        <v>190</v>
      </c>
      <c r="E24" s="59" t="s">
        <v>422</v>
      </c>
    </row>
    <row r="25" spans="1:6" x14ac:dyDescent="0.25">
      <c r="A25" s="63"/>
      <c r="B25" s="63">
        <v>17</v>
      </c>
      <c r="C25" s="66">
        <f>40+100</f>
        <v>140</v>
      </c>
    </row>
    <row r="26" spans="1:6" x14ac:dyDescent="0.25">
      <c r="A26" s="63"/>
      <c r="B26" s="63">
        <v>18</v>
      </c>
      <c r="C26" s="66">
        <v>95</v>
      </c>
    </row>
    <row r="27" spans="1:6" ht="15.75" x14ac:dyDescent="0.25">
      <c r="A27" s="63"/>
      <c r="B27" s="63">
        <v>19</v>
      </c>
      <c r="C27" s="66">
        <v>100</v>
      </c>
      <c r="E27" s="42"/>
    </row>
    <row r="28" spans="1:6" ht="15.75" x14ac:dyDescent="0.25">
      <c r="A28" s="63"/>
      <c r="B28" s="63">
        <v>20</v>
      </c>
      <c r="C28" s="66">
        <v>100</v>
      </c>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9" x14ac:dyDescent="0.25">
      <c r="A33" s="63"/>
      <c r="B33" s="63"/>
      <c r="C33" s="67"/>
    </row>
    <row r="34" spans="1:9" ht="15.75" x14ac:dyDescent="0.25">
      <c r="A34" s="63"/>
      <c r="B34" s="63"/>
      <c r="C34" s="67"/>
      <c r="E34" s="118" t="s">
        <v>130</v>
      </c>
    </row>
    <row r="35" spans="1:9" x14ac:dyDescent="0.25">
      <c r="A35" s="63"/>
      <c r="B35" s="63"/>
      <c r="C35" s="67"/>
    </row>
    <row r="36" spans="1:9" x14ac:dyDescent="0.25">
      <c r="A36" s="63"/>
      <c r="B36" s="63"/>
      <c r="C36" s="67"/>
      <c r="E36" s="188" t="s">
        <v>416</v>
      </c>
    </row>
    <row r="37" spans="1:9" x14ac:dyDescent="0.25">
      <c r="A37" s="63"/>
      <c r="B37" s="63"/>
      <c r="C37" s="68"/>
    </row>
    <row r="38" spans="1:9" x14ac:dyDescent="0.25">
      <c r="A38" s="63"/>
      <c r="B38" s="63"/>
      <c r="C38" s="63"/>
    </row>
    <row r="39" spans="1:9" x14ac:dyDescent="0.25">
      <c r="C39" s="62">
        <f>SUM(C9:C38)/1.86</f>
        <v>1843.5483870967741</v>
      </c>
      <c r="D39" s="59" t="s">
        <v>56</v>
      </c>
    </row>
    <row r="40" spans="1:9" x14ac:dyDescent="0.25">
      <c r="A40" s="62">
        <v>20</v>
      </c>
      <c r="B40" s="59" t="s">
        <v>57</v>
      </c>
    </row>
    <row r="41" spans="1:9" x14ac:dyDescent="0.25">
      <c r="B41" s="62">
        <f>C39/A40</f>
        <v>92.177419354838705</v>
      </c>
      <c r="C41" s="59" t="s">
        <v>58</v>
      </c>
    </row>
    <row r="42" spans="1:9" x14ac:dyDescent="0.25">
      <c r="D42" s="63">
        <v>100</v>
      </c>
      <c r="E42" s="59" t="s">
        <v>59</v>
      </c>
    </row>
    <row r="43" spans="1:9" x14ac:dyDescent="0.25">
      <c r="D43" s="65">
        <f>B41/D42</f>
        <v>0.92177419354838708</v>
      </c>
      <c r="E43" s="59" t="s">
        <v>60</v>
      </c>
    </row>
    <row r="45" spans="1:9" ht="24" customHeight="1" x14ac:dyDescent="0.25"/>
    <row r="46" spans="1:9" ht="15.75" x14ac:dyDescent="0.25">
      <c r="A46" s="120" t="s">
        <v>235</v>
      </c>
      <c r="B46"/>
      <c r="C46"/>
      <c r="D46"/>
      <c r="E46"/>
      <c r="F46"/>
      <c r="G46"/>
      <c r="H46"/>
      <c r="I46"/>
    </row>
    <row r="47" spans="1:9" ht="15.75" x14ac:dyDescent="0.25">
      <c r="A47" s="121" t="s">
        <v>236</v>
      </c>
      <c r="B47"/>
      <c r="C47"/>
      <c r="D47"/>
      <c r="E47"/>
      <c r="F47"/>
      <c r="G47"/>
      <c r="H47"/>
      <c r="I47"/>
    </row>
    <row r="48" spans="1:9" ht="15.75" x14ac:dyDescent="0.25">
      <c r="A48" s="122"/>
      <c r="B48"/>
      <c r="C48"/>
      <c r="D48"/>
      <c r="E48"/>
      <c r="F48"/>
      <c r="G48"/>
      <c r="H48"/>
      <c r="I48"/>
    </row>
    <row r="49" spans="1:10" ht="97.5" customHeight="1" x14ac:dyDescent="0.25">
      <c r="A49" s="456" t="s">
        <v>237</v>
      </c>
      <c r="B49" s="456"/>
      <c r="C49" s="456"/>
      <c r="D49" s="456"/>
      <c r="E49" s="456"/>
      <c r="F49" s="456"/>
      <c r="G49" s="456"/>
      <c r="H49" s="456"/>
      <c r="I49" s="456"/>
      <c r="J49" s="456"/>
    </row>
    <row r="50" spans="1:10" ht="15.75" x14ac:dyDescent="0.25">
      <c r="A50" s="121" t="s">
        <v>238</v>
      </c>
      <c r="B50"/>
      <c r="C50"/>
      <c r="D50"/>
      <c r="E50"/>
      <c r="F50"/>
      <c r="G50"/>
      <c r="H50"/>
      <c r="I50"/>
    </row>
    <row r="51" spans="1:10" ht="32.25" customHeight="1" x14ac:dyDescent="0.25">
      <c r="A51" s="457" t="s">
        <v>239</v>
      </c>
      <c r="B51" s="457"/>
      <c r="C51" s="457"/>
      <c r="D51" s="457"/>
      <c r="E51" s="457"/>
      <c r="F51" s="457"/>
      <c r="G51" s="457"/>
      <c r="H51" s="457"/>
      <c r="I51" s="457"/>
      <c r="J51" s="457"/>
    </row>
    <row r="52" spans="1:10" ht="15.75" x14ac:dyDescent="0.25">
      <c r="A52" s="121"/>
      <c r="B52"/>
      <c r="C52"/>
      <c r="D52"/>
      <c r="E52"/>
      <c r="F52"/>
      <c r="G52"/>
      <c r="H52"/>
      <c r="I52"/>
    </row>
    <row r="53" spans="1:10" ht="32.25" customHeight="1" x14ac:dyDescent="0.25">
      <c r="A53" s="457" t="s">
        <v>147</v>
      </c>
      <c r="B53" s="457"/>
      <c r="C53" s="457"/>
      <c r="D53" s="457"/>
      <c r="E53" s="457"/>
      <c r="F53" s="457"/>
      <c r="G53" s="457"/>
      <c r="H53" s="457"/>
      <c r="I53" s="457"/>
      <c r="J53" s="457"/>
    </row>
    <row r="54" spans="1:10" ht="15.75" x14ac:dyDescent="0.25">
      <c r="A54" s="121"/>
      <c r="B54"/>
      <c r="C54"/>
      <c r="D54"/>
      <c r="E54"/>
      <c r="F54"/>
      <c r="G54"/>
      <c r="H54"/>
      <c r="I54"/>
    </row>
    <row r="55" spans="1:10" ht="15.75" x14ac:dyDescent="0.25">
      <c r="A55" s="121"/>
      <c r="B55"/>
      <c r="C55"/>
      <c r="D55"/>
      <c r="E55"/>
      <c r="F55"/>
      <c r="G55"/>
      <c r="H55"/>
      <c r="I55"/>
    </row>
    <row r="56" spans="1:10" ht="15.75" x14ac:dyDescent="0.25">
      <c r="A56" s="124" t="s">
        <v>240</v>
      </c>
      <c r="B56"/>
      <c r="C56" s="57"/>
      <c r="E56"/>
      <c r="F56"/>
      <c r="G56"/>
      <c r="H56" s="121" t="s">
        <v>241</v>
      </c>
      <c r="I56" s="136"/>
    </row>
    <row r="57" spans="1:10" ht="15.75" x14ac:dyDescent="0.25">
      <c r="A57" s="124" t="s">
        <v>242</v>
      </c>
      <c r="B57"/>
      <c r="C57"/>
      <c r="D57"/>
      <c r="E57"/>
      <c r="F57"/>
      <c r="G57"/>
      <c r="H57" s="121" t="s">
        <v>241</v>
      </c>
      <c r="I57" s="136"/>
    </row>
    <row r="58" spans="1:10" ht="15.75" x14ac:dyDescent="0.25">
      <c r="A58" s="124" t="s">
        <v>243</v>
      </c>
      <c r="B58"/>
      <c r="C58"/>
      <c r="D58"/>
      <c r="E58"/>
      <c r="F58"/>
      <c r="G58"/>
      <c r="H58" s="121" t="s">
        <v>241</v>
      </c>
      <c r="I58" s="136"/>
    </row>
    <row r="59" spans="1:10" ht="15.75" x14ac:dyDescent="0.25">
      <c r="A59" s="124" t="s">
        <v>244</v>
      </c>
      <c r="B59"/>
      <c r="C59"/>
      <c r="D59"/>
      <c r="E59"/>
      <c r="H59" s="121" t="s">
        <v>245</v>
      </c>
      <c r="I59" s="136"/>
    </row>
    <row r="84" spans="1:11" ht="21" x14ac:dyDescent="0.35">
      <c r="A84" s="69"/>
      <c r="B84" s="70"/>
      <c r="C84" s="70"/>
      <c r="D84" s="71"/>
      <c r="E84" s="71"/>
      <c r="F84" s="71"/>
      <c r="G84" s="71"/>
      <c r="H84" s="71"/>
      <c r="I84" s="71"/>
      <c r="J84" s="71"/>
      <c r="K84" s="71"/>
    </row>
    <row r="85" spans="1:11" x14ac:dyDescent="0.25">
      <c r="A85" s="70"/>
      <c r="B85" s="39"/>
      <c r="C85" s="70"/>
      <c r="D85" s="71"/>
      <c r="E85" s="71"/>
      <c r="F85" s="71"/>
      <c r="G85" s="71"/>
      <c r="H85" s="71"/>
      <c r="I85" s="71"/>
      <c r="J85" s="71"/>
      <c r="K85" s="71"/>
    </row>
    <row r="86" spans="1:11" x14ac:dyDescent="0.25">
      <c r="A86" s="70"/>
      <c r="B86" s="70"/>
      <c r="C86" s="70"/>
      <c r="D86" s="71"/>
      <c r="E86" s="71"/>
      <c r="F86" s="71"/>
      <c r="G86" s="71"/>
      <c r="H86" s="71"/>
      <c r="I86" s="71"/>
      <c r="J86" s="71"/>
      <c r="K86" s="71"/>
    </row>
    <row r="87" spans="1:11" x14ac:dyDescent="0.25">
      <c r="A87" s="70"/>
      <c r="B87" s="70"/>
      <c r="C87" s="70"/>
      <c r="D87" s="71"/>
      <c r="E87" s="71"/>
      <c r="F87" s="71"/>
      <c r="G87" s="71"/>
      <c r="H87" s="71"/>
      <c r="I87" s="71"/>
      <c r="J87" s="71"/>
      <c r="K87" s="71"/>
    </row>
    <row r="88" spans="1:11" x14ac:dyDescent="0.25">
      <c r="A88" s="70"/>
      <c r="B88" s="70"/>
      <c r="C88" s="70"/>
      <c r="D88" s="71"/>
      <c r="E88" s="71"/>
      <c r="F88" s="71"/>
      <c r="G88" s="71"/>
      <c r="H88" s="71"/>
      <c r="I88" s="71"/>
      <c r="J88" s="71"/>
      <c r="K88" s="71"/>
    </row>
    <row r="89" spans="1:11" x14ac:dyDescent="0.25">
      <c r="A89" s="70"/>
      <c r="B89" s="70"/>
      <c r="C89" s="70"/>
      <c r="D89" s="71"/>
      <c r="E89" s="71"/>
      <c r="F89" s="71"/>
      <c r="G89" s="71"/>
      <c r="H89" s="71"/>
      <c r="I89" s="71"/>
      <c r="J89" s="71"/>
      <c r="K89" s="71"/>
    </row>
    <row r="90" spans="1:11" x14ac:dyDescent="0.25">
      <c r="A90" s="70"/>
      <c r="B90" s="70"/>
      <c r="C90" s="70"/>
      <c r="D90" s="71"/>
      <c r="E90" s="71"/>
      <c r="F90" s="71"/>
      <c r="G90" s="71"/>
      <c r="H90" s="71"/>
      <c r="I90" s="71"/>
      <c r="J90" s="71"/>
      <c r="K90" s="71"/>
    </row>
    <row r="91" spans="1:11" x14ac:dyDescent="0.25">
      <c r="A91" s="70"/>
      <c r="B91" s="70"/>
      <c r="C91" s="70"/>
      <c r="D91" s="71"/>
      <c r="E91" s="71"/>
      <c r="F91" s="71"/>
      <c r="G91" s="71"/>
      <c r="H91" s="71"/>
      <c r="I91" s="71"/>
      <c r="J91" s="71"/>
      <c r="K91" s="71"/>
    </row>
    <row r="92" spans="1:11" x14ac:dyDescent="0.25">
      <c r="A92" s="70"/>
      <c r="B92" s="70"/>
      <c r="C92" s="70"/>
      <c r="D92" s="71"/>
      <c r="E92" s="71"/>
      <c r="F92" s="71"/>
      <c r="G92" s="71"/>
      <c r="H92" s="71"/>
      <c r="I92" s="71"/>
      <c r="J92" s="71"/>
      <c r="K92" s="71"/>
    </row>
    <row r="93" spans="1:11" x14ac:dyDescent="0.25">
      <c r="A93" s="70"/>
      <c r="B93" s="70"/>
      <c r="C93" s="70"/>
      <c r="D93" s="71"/>
      <c r="E93" s="71"/>
      <c r="F93" s="71"/>
      <c r="G93" s="71"/>
      <c r="H93" s="71"/>
      <c r="I93" s="71"/>
      <c r="J93" s="71"/>
      <c r="K93" s="71"/>
    </row>
    <row r="94" spans="1:11" x14ac:dyDescent="0.25">
      <c r="A94" s="70"/>
      <c r="B94" s="70"/>
      <c r="C94" s="70"/>
      <c r="D94" s="71"/>
      <c r="E94" s="71"/>
      <c r="F94" s="71"/>
      <c r="G94" s="71"/>
      <c r="H94" s="71"/>
      <c r="I94" s="71"/>
      <c r="J94" s="71"/>
      <c r="K94" s="71"/>
    </row>
    <row r="95" spans="1:11" x14ac:dyDescent="0.25">
      <c r="A95" s="70"/>
      <c r="B95" s="70"/>
      <c r="C95" s="70"/>
      <c r="D95" s="71"/>
      <c r="E95" s="71"/>
      <c r="F95" s="71"/>
      <c r="G95" s="71"/>
      <c r="H95" s="71"/>
      <c r="I95" s="71"/>
      <c r="J95" s="71"/>
      <c r="K95" s="71"/>
    </row>
    <row r="96" spans="1:11" x14ac:dyDescent="0.25">
      <c r="A96" s="70"/>
      <c r="B96" s="70"/>
      <c r="C96" s="70"/>
      <c r="D96" s="71"/>
      <c r="E96" s="71"/>
      <c r="F96" s="71"/>
      <c r="G96" s="71"/>
      <c r="H96" s="71"/>
      <c r="I96" s="71"/>
      <c r="J96" s="71"/>
      <c r="K96" s="71"/>
    </row>
    <row r="97" spans="1:11" x14ac:dyDescent="0.25">
      <c r="A97" s="70"/>
      <c r="B97" s="70"/>
      <c r="C97" s="70"/>
      <c r="D97" s="71"/>
      <c r="E97" s="71"/>
      <c r="F97" s="71"/>
      <c r="G97" s="71"/>
      <c r="H97" s="71"/>
      <c r="I97" s="71"/>
      <c r="J97" s="71"/>
      <c r="K97" s="71"/>
    </row>
    <row r="98" spans="1:11" x14ac:dyDescent="0.25">
      <c r="A98" s="70"/>
      <c r="B98" s="70"/>
      <c r="C98" s="70"/>
      <c r="D98" s="71"/>
      <c r="E98" s="71"/>
      <c r="F98" s="71"/>
      <c r="G98" s="71"/>
      <c r="H98" s="71"/>
      <c r="I98" s="71"/>
      <c r="J98" s="71"/>
      <c r="K98" s="71"/>
    </row>
    <row r="99" spans="1:11" x14ac:dyDescent="0.25">
      <c r="A99" s="70"/>
      <c r="B99" s="70"/>
      <c r="C99" s="70"/>
      <c r="D99" s="71"/>
      <c r="E99" s="71"/>
      <c r="F99" s="71"/>
      <c r="G99" s="71"/>
      <c r="H99" s="71"/>
      <c r="I99" s="71"/>
      <c r="J99" s="71"/>
      <c r="K99" s="71"/>
    </row>
    <row r="100" spans="1:11" x14ac:dyDescent="0.25">
      <c r="A100" s="70"/>
      <c r="B100" s="70"/>
      <c r="C100" s="70"/>
      <c r="D100" s="71"/>
      <c r="E100" s="71"/>
      <c r="F100" s="71"/>
      <c r="G100" s="71"/>
      <c r="H100" s="71"/>
      <c r="I100" s="71"/>
      <c r="J100" s="71"/>
      <c r="K100" s="71"/>
    </row>
    <row r="101" spans="1:11" x14ac:dyDescent="0.25">
      <c r="A101" s="70"/>
      <c r="B101" s="70"/>
      <c r="C101" s="70"/>
      <c r="D101" s="71"/>
      <c r="E101" s="71"/>
      <c r="F101" s="71"/>
      <c r="G101" s="71"/>
      <c r="H101" s="71"/>
      <c r="I101" s="71"/>
      <c r="J101" s="71"/>
      <c r="K101" s="71"/>
    </row>
    <row r="102" spans="1:11" x14ac:dyDescent="0.25">
      <c r="A102" s="70"/>
      <c r="B102" s="70"/>
      <c r="C102" s="70"/>
      <c r="D102" s="71"/>
      <c r="E102" s="71"/>
      <c r="F102" s="71"/>
      <c r="G102" s="71"/>
      <c r="H102" s="71"/>
      <c r="I102" s="71"/>
      <c r="J102" s="71"/>
      <c r="K102" s="71"/>
    </row>
    <row r="103" spans="1:11" x14ac:dyDescent="0.25">
      <c r="A103" s="70"/>
      <c r="B103" s="70"/>
      <c r="C103" s="70"/>
      <c r="D103" s="71"/>
      <c r="E103" s="71"/>
      <c r="F103" s="71"/>
      <c r="G103" s="71"/>
      <c r="H103" s="71"/>
      <c r="I103" s="71"/>
      <c r="J103" s="71"/>
      <c r="K103" s="71"/>
    </row>
  </sheetData>
  <mergeCells count="3">
    <mergeCell ref="A49:J49"/>
    <mergeCell ref="A51:J51"/>
    <mergeCell ref="A53:J53"/>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C45"/>
  <sheetViews>
    <sheetView topLeftCell="A34" workbookViewId="0"/>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5.2</v>
      </c>
      <c r="C2" s="59" t="s">
        <v>34</v>
      </c>
      <c r="D2" s="238" t="s">
        <v>488</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79</v>
      </c>
      <c r="C3" s="59" t="s">
        <v>36</v>
      </c>
      <c r="D3" s="238" t="s">
        <v>429</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435</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67">
        <v>100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67">
        <v>100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67">
        <v>100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67">
        <v>100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67">
        <v>100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67">
        <v>100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67">
        <v>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67">
        <v>100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67">
        <v>100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67">
        <v>100</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67">
        <v>100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67">
        <v>100</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67">
        <v>100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67">
        <v>100</v>
      </c>
      <c r="E22" s="59" t="s">
        <v>405</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67">
        <v>100</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213">
        <v>100</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63">
        <v>17</v>
      </c>
      <c r="C25" s="67">
        <v>100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v>1</v>
      </c>
      <c r="B26" s="63">
        <v>18</v>
      </c>
      <c r="C26" s="67">
        <v>100</v>
      </c>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v>1</v>
      </c>
      <c r="B27" s="63">
        <v>19</v>
      </c>
      <c r="C27" s="67">
        <v>100</v>
      </c>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v>1</v>
      </c>
      <c r="B28" s="63">
        <v>20</v>
      </c>
      <c r="C28" s="67">
        <v>100</v>
      </c>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v>1</v>
      </c>
      <c r="B29" s="63">
        <v>21</v>
      </c>
      <c r="C29" s="67">
        <v>70</v>
      </c>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1970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21</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93.80952380952381</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0.93809523809523809</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399</v>
      </c>
    </row>
  </sheetData>
  <pageMargins left="0.7" right="0.7" top="0.75" bottom="0.75" header="0.3" footer="0.3"/>
  <pageSetup scale="9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C45"/>
  <sheetViews>
    <sheetView topLeftCell="A28" workbookViewId="0">
      <selection activeCell="K17" sqref="K17"/>
    </sheetView>
  </sheetViews>
  <sheetFormatPr defaultRowHeight="18.75" x14ac:dyDescent="0.3"/>
  <cols>
    <col min="7" max="9" width="9.140625" style="1"/>
    <col min="10" max="10" width="9.140625" style="29"/>
    <col min="11" max="26" width="9.140625" style="1"/>
    <col min="28" max="28" width="9.140625" style="4"/>
    <col min="29" max="29" width="9.140625" style="28"/>
  </cols>
  <sheetData>
    <row r="1" spans="1:29" ht="21" x14ac:dyDescent="0.35">
      <c r="A1" s="21" t="s">
        <v>33</v>
      </c>
      <c r="B1" s="27"/>
      <c r="C1" s="27"/>
      <c r="G1"/>
      <c r="H1"/>
      <c r="I1" s="21" t="s">
        <v>65</v>
      </c>
      <c r="J1"/>
      <c r="K1"/>
      <c r="L1"/>
      <c r="M1"/>
      <c r="N1"/>
      <c r="O1"/>
      <c r="P1"/>
      <c r="Q1"/>
      <c r="R1"/>
      <c r="S1"/>
      <c r="T1"/>
      <c r="U1"/>
      <c r="V1"/>
      <c r="W1"/>
      <c r="X1"/>
      <c r="Y1"/>
      <c r="Z1"/>
      <c r="AB1"/>
      <c r="AC1"/>
    </row>
    <row r="2" spans="1:29" ht="15" x14ac:dyDescent="0.25">
      <c r="A2" s="27"/>
      <c r="B2" s="35">
        <v>5.2</v>
      </c>
      <c r="C2" s="27" t="s">
        <v>34</v>
      </c>
      <c r="G2"/>
      <c r="H2"/>
      <c r="I2"/>
      <c r="J2"/>
      <c r="K2"/>
      <c r="L2"/>
      <c r="M2"/>
      <c r="N2"/>
      <c r="O2"/>
      <c r="P2"/>
      <c r="Q2"/>
      <c r="R2"/>
      <c r="S2"/>
      <c r="T2"/>
      <c r="U2"/>
      <c r="V2"/>
      <c r="W2"/>
      <c r="X2"/>
      <c r="Y2"/>
      <c r="Z2"/>
      <c r="AB2"/>
      <c r="AC2"/>
    </row>
    <row r="3" spans="1:29" ht="15" x14ac:dyDescent="0.25">
      <c r="A3" s="27"/>
      <c r="B3" s="35" t="s">
        <v>35</v>
      </c>
      <c r="C3" s="27" t="s">
        <v>36</v>
      </c>
      <c r="G3"/>
      <c r="H3"/>
      <c r="I3"/>
      <c r="J3"/>
      <c r="K3"/>
      <c r="L3"/>
      <c r="M3"/>
      <c r="N3"/>
      <c r="O3"/>
      <c r="P3"/>
      <c r="Q3"/>
      <c r="R3"/>
      <c r="S3"/>
      <c r="T3"/>
      <c r="U3"/>
      <c r="V3"/>
      <c r="W3"/>
      <c r="X3"/>
      <c r="Y3"/>
      <c r="Z3"/>
      <c r="AB3"/>
      <c r="AC3"/>
    </row>
    <row r="4" spans="1:29" ht="15" x14ac:dyDescent="0.25">
      <c r="A4" s="27"/>
      <c r="B4" s="36" t="s">
        <v>37</v>
      </c>
      <c r="C4" s="27"/>
      <c r="D4" s="37" t="s">
        <v>38</v>
      </c>
      <c r="E4" s="38"/>
      <c r="F4" s="38"/>
      <c r="G4" s="38"/>
      <c r="H4" s="38"/>
      <c r="I4" s="38"/>
      <c r="J4" s="38"/>
      <c r="K4"/>
      <c r="L4"/>
      <c r="M4"/>
      <c r="N4"/>
      <c r="O4"/>
      <c r="P4"/>
      <c r="Q4"/>
      <c r="R4"/>
      <c r="S4"/>
      <c r="T4"/>
      <c r="U4"/>
      <c r="V4"/>
      <c r="W4"/>
      <c r="X4"/>
      <c r="Y4"/>
      <c r="Z4"/>
      <c r="AB4"/>
      <c r="AC4"/>
    </row>
    <row r="5" spans="1:29" ht="15" x14ac:dyDescent="0.25">
      <c r="A5" s="27"/>
      <c r="B5" s="39"/>
      <c r="C5" s="27"/>
      <c r="G5"/>
      <c r="H5"/>
      <c r="I5"/>
      <c r="J5"/>
      <c r="K5"/>
      <c r="L5"/>
      <c r="M5"/>
      <c r="N5"/>
      <c r="O5"/>
      <c r="P5"/>
      <c r="Q5"/>
      <c r="R5"/>
      <c r="S5"/>
      <c r="T5"/>
      <c r="U5"/>
      <c r="V5"/>
      <c r="W5"/>
      <c r="X5"/>
      <c r="Y5"/>
      <c r="Z5"/>
      <c r="AB5"/>
      <c r="AC5"/>
    </row>
    <row r="6" spans="1:29" ht="15" x14ac:dyDescent="0.25">
      <c r="A6" s="27"/>
      <c r="B6" s="27"/>
      <c r="C6" s="27"/>
      <c r="F6" s="37" t="s">
        <v>39</v>
      </c>
      <c r="G6" s="37"/>
      <c r="H6" s="37" t="s">
        <v>40</v>
      </c>
      <c r="I6" s="37"/>
      <c r="J6" s="37"/>
      <c r="K6"/>
      <c r="L6"/>
      <c r="M6"/>
      <c r="N6"/>
      <c r="O6"/>
      <c r="P6"/>
      <c r="Q6"/>
      <c r="R6"/>
      <c r="S6"/>
      <c r="T6"/>
      <c r="U6"/>
      <c r="V6"/>
      <c r="W6"/>
      <c r="X6"/>
      <c r="Y6"/>
      <c r="Z6"/>
      <c r="AB6"/>
      <c r="AC6"/>
    </row>
    <row r="7" spans="1:29" ht="26.25" x14ac:dyDescent="0.25">
      <c r="A7" s="40" t="s">
        <v>31</v>
      </c>
      <c r="B7" s="40" t="s">
        <v>30</v>
      </c>
      <c r="C7" s="40" t="s">
        <v>32</v>
      </c>
      <c r="G7"/>
      <c r="H7"/>
      <c r="I7"/>
      <c r="J7"/>
      <c r="K7"/>
      <c r="L7"/>
      <c r="M7"/>
      <c r="N7"/>
      <c r="O7"/>
      <c r="P7"/>
      <c r="Q7"/>
      <c r="R7"/>
      <c r="S7"/>
      <c r="T7"/>
      <c r="U7"/>
      <c r="V7"/>
      <c r="W7"/>
      <c r="X7"/>
      <c r="Y7"/>
      <c r="Z7"/>
      <c r="AB7"/>
      <c r="AC7"/>
    </row>
    <row r="8" spans="1:29" ht="15" x14ac:dyDescent="0.25">
      <c r="A8" s="27"/>
      <c r="B8" s="41" t="s">
        <v>41</v>
      </c>
      <c r="C8" s="41" t="s">
        <v>23</v>
      </c>
      <c r="G8"/>
      <c r="H8"/>
      <c r="I8"/>
      <c r="J8"/>
      <c r="K8"/>
      <c r="L8"/>
      <c r="M8"/>
      <c r="N8"/>
      <c r="O8"/>
      <c r="P8"/>
      <c r="Q8"/>
      <c r="R8"/>
      <c r="S8"/>
      <c r="T8"/>
      <c r="U8"/>
      <c r="V8"/>
      <c r="W8"/>
      <c r="X8"/>
      <c r="Y8"/>
      <c r="Z8"/>
      <c r="AB8"/>
      <c r="AC8"/>
    </row>
    <row r="9" spans="1:29" ht="15" x14ac:dyDescent="0.25">
      <c r="A9" s="35">
        <v>1</v>
      </c>
      <c r="B9" s="35">
        <v>1</v>
      </c>
      <c r="C9" s="31">
        <v>120</v>
      </c>
      <c r="E9" s="27" t="s">
        <v>42</v>
      </c>
      <c r="F9" s="27"/>
      <c r="G9"/>
      <c r="H9"/>
      <c r="I9"/>
      <c r="J9"/>
      <c r="K9"/>
      <c r="L9"/>
      <c r="M9"/>
      <c r="N9"/>
      <c r="O9"/>
      <c r="P9"/>
      <c r="Q9"/>
      <c r="R9"/>
      <c r="S9"/>
      <c r="T9"/>
      <c r="U9"/>
      <c r="V9"/>
      <c r="W9"/>
      <c r="X9"/>
      <c r="Y9"/>
      <c r="Z9"/>
      <c r="AB9"/>
      <c r="AC9"/>
    </row>
    <row r="10" spans="1:29" ht="15" x14ac:dyDescent="0.25">
      <c r="A10" s="35">
        <v>1</v>
      </c>
      <c r="B10" s="35">
        <v>2</v>
      </c>
      <c r="C10" s="31">
        <v>120</v>
      </c>
      <c r="E10" s="27" t="s">
        <v>43</v>
      </c>
      <c r="F10" s="27"/>
      <c r="G10"/>
      <c r="H10"/>
      <c r="I10"/>
      <c r="J10"/>
      <c r="K10"/>
      <c r="L10"/>
      <c r="M10"/>
      <c r="N10"/>
      <c r="O10"/>
      <c r="P10"/>
      <c r="Q10"/>
      <c r="R10"/>
      <c r="S10"/>
      <c r="T10"/>
      <c r="U10"/>
      <c r="V10"/>
      <c r="W10"/>
      <c r="X10"/>
      <c r="Y10"/>
      <c r="Z10"/>
      <c r="AB10"/>
      <c r="AC10"/>
    </row>
    <row r="11" spans="1:29" ht="15" x14ac:dyDescent="0.25">
      <c r="A11" s="35">
        <v>1</v>
      </c>
      <c r="B11" s="35">
        <v>3</v>
      </c>
      <c r="C11" s="31">
        <v>120</v>
      </c>
      <c r="E11" s="27" t="s">
        <v>44</v>
      </c>
      <c r="F11" s="27"/>
      <c r="G11"/>
      <c r="H11"/>
      <c r="I11"/>
      <c r="J11"/>
      <c r="K11"/>
      <c r="L11"/>
      <c r="M11"/>
      <c r="N11"/>
      <c r="O11"/>
      <c r="P11"/>
      <c r="Q11"/>
      <c r="R11"/>
      <c r="S11"/>
      <c r="T11"/>
      <c r="U11"/>
      <c r="V11"/>
      <c r="W11"/>
      <c r="X11"/>
      <c r="Y11"/>
      <c r="Z11"/>
      <c r="AB11"/>
      <c r="AC11"/>
    </row>
    <row r="12" spans="1:29" ht="15" x14ac:dyDescent="0.25">
      <c r="A12" s="35">
        <v>1</v>
      </c>
      <c r="B12" s="35">
        <v>4</v>
      </c>
      <c r="C12" s="31">
        <v>130</v>
      </c>
      <c r="E12" s="27"/>
      <c r="F12" s="27"/>
      <c r="G12"/>
      <c r="H12"/>
      <c r="I12"/>
      <c r="J12"/>
      <c r="K12"/>
      <c r="L12"/>
      <c r="M12"/>
      <c r="N12"/>
      <c r="O12"/>
      <c r="P12"/>
      <c r="Q12"/>
      <c r="R12"/>
      <c r="S12"/>
      <c r="T12"/>
      <c r="U12"/>
      <c r="V12"/>
      <c r="W12"/>
      <c r="X12"/>
      <c r="Y12"/>
      <c r="Z12"/>
      <c r="AB12"/>
      <c r="AC12"/>
    </row>
    <row r="13" spans="1:29" ht="15" x14ac:dyDescent="0.25">
      <c r="A13" s="35">
        <v>1</v>
      </c>
      <c r="B13" s="35">
        <v>5</v>
      </c>
      <c r="C13" s="30">
        <v>145</v>
      </c>
      <c r="E13" s="27" t="s">
        <v>45</v>
      </c>
      <c r="F13" s="27"/>
      <c r="G13"/>
      <c r="H13"/>
      <c r="I13"/>
      <c r="J13"/>
      <c r="K13"/>
      <c r="L13"/>
      <c r="M13"/>
      <c r="N13"/>
      <c r="O13"/>
      <c r="P13"/>
      <c r="Q13"/>
      <c r="R13"/>
      <c r="S13"/>
      <c r="T13"/>
      <c r="U13"/>
      <c r="V13"/>
      <c r="W13"/>
      <c r="X13"/>
      <c r="Y13"/>
      <c r="Z13"/>
      <c r="AB13"/>
      <c r="AC13"/>
    </row>
    <row r="14" spans="1:29" ht="15" x14ac:dyDescent="0.25">
      <c r="A14" s="35">
        <v>1</v>
      </c>
      <c r="B14" s="35">
        <v>6</v>
      </c>
      <c r="C14" s="30">
        <v>145</v>
      </c>
      <c r="E14" s="27" t="s">
        <v>46</v>
      </c>
      <c r="F14" s="27"/>
      <c r="G14"/>
      <c r="H14"/>
      <c r="I14"/>
      <c r="J14"/>
      <c r="K14"/>
      <c r="L14"/>
      <c r="M14"/>
      <c r="N14"/>
      <c r="O14"/>
      <c r="P14"/>
      <c r="Q14"/>
      <c r="R14"/>
      <c r="S14"/>
      <c r="T14"/>
      <c r="U14"/>
      <c r="V14"/>
      <c r="W14"/>
      <c r="X14"/>
      <c r="Y14"/>
      <c r="Z14"/>
      <c r="AB14"/>
      <c r="AC14"/>
    </row>
    <row r="15" spans="1:29" ht="15" x14ac:dyDescent="0.25">
      <c r="A15" s="35">
        <v>1</v>
      </c>
      <c r="B15" s="35">
        <v>7</v>
      </c>
      <c r="C15" s="30">
        <v>145</v>
      </c>
      <c r="E15" s="27" t="s">
        <v>47</v>
      </c>
      <c r="F15" s="27"/>
      <c r="G15"/>
      <c r="H15"/>
      <c r="I15"/>
      <c r="J15"/>
      <c r="K15"/>
      <c r="L15"/>
      <c r="M15"/>
      <c r="N15"/>
      <c r="O15"/>
      <c r="P15"/>
      <c r="Q15"/>
      <c r="R15"/>
      <c r="S15"/>
      <c r="T15"/>
      <c r="U15"/>
      <c r="V15"/>
      <c r="W15"/>
      <c r="X15"/>
      <c r="Y15"/>
      <c r="Z15"/>
      <c r="AB15"/>
      <c r="AC15"/>
    </row>
    <row r="16" spans="1:29" ht="15" x14ac:dyDescent="0.25">
      <c r="A16" s="35">
        <v>1</v>
      </c>
      <c r="B16" s="35">
        <v>8</v>
      </c>
      <c r="C16" s="30">
        <v>145</v>
      </c>
      <c r="E16" s="27" t="s">
        <v>48</v>
      </c>
      <c r="F16" s="27"/>
      <c r="G16"/>
      <c r="H16"/>
      <c r="I16"/>
      <c r="J16"/>
      <c r="K16"/>
      <c r="L16"/>
      <c r="M16"/>
      <c r="N16"/>
      <c r="O16"/>
      <c r="P16"/>
      <c r="Q16"/>
      <c r="R16"/>
      <c r="S16"/>
      <c r="T16"/>
      <c r="U16"/>
      <c r="V16"/>
      <c r="W16"/>
      <c r="X16"/>
      <c r="Y16"/>
      <c r="Z16"/>
      <c r="AB16"/>
      <c r="AC16"/>
    </row>
    <row r="17" spans="1:29" ht="15" x14ac:dyDescent="0.25">
      <c r="A17" s="35">
        <v>1</v>
      </c>
      <c r="B17" s="35">
        <v>9</v>
      </c>
      <c r="C17" s="31">
        <v>135</v>
      </c>
      <c r="E17" s="27" t="s">
        <v>49</v>
      </c>
      <c r="F17" s="27"/>
      <c r="G17"/>
      <c r="H17"/>
      <c r="I17"/>
      <c r="J17"/>
      <c r="K17"/>
      <c r="L17"/>
      <c r="M17"/>
      <c r="N17"/>
      <c r="O17"/>
      <c r="P17"/>
      <c r="Q17"/>
      <c r="R17"/>
      <c r="S17"/>
      <c r="T17"/>
      <c r="U17"/>
      <c r="V17"/>
      <c r="W17"/>
      <c r="X17"/>
      <c r="Y17"/>
      <c r="Z17"/>
      <c r="AB17"/>
      <c r="AC17"/>
    </row>
    <row r="18" spans="1:29" ht="15" x14ac:dyDescent="0.25">
      <c r="A18" s="35">
        <v>1</v>
      </c>
      <c r="B18" s="35">
        <v>10</v>
      </c>
      <c r="C18" s="31">
        <v>135</v>
      </c>
      <c r="E18" s="27" t="s">
        <v>50</v>
      </c>
      <c r="F18" s="27"/>
      <c r="G18"/>
      <c r="H18"/>
      <c r="I18"/>
      <c r="J18"/>
      <c r="K18"/>
      <c r="L18"/>
      <c r="M18"/>
      <c r="N18"/>
      <c r="O18"/>
      <c r="P18"/>
      <c r="Q18"/>
      <c r="R18"/>
      <c r="S18"/>
      <c r="T18"/>
      <c r="U18"/>
      <c r="V18"/>
      <c r="W18"/>
      <c r="X18"/>
      <c r="Y18"/>
      <c r="Z18"/>
      <c r="AB18"/>
      <c r="AC18"/>
    </row>
    <row r="19" spans="1:29" ht="15" x14ac:dyDescent="0.25">
      <c r="A19" s="35">
        <v>1</v>
      </c>
      <c r="B19" s="35">
        <v>11</v>
      </c>
      <c r="C19" s="31">
        <v>135</v>
      </c>
      <c r="E19" s="27" t="s">
        <v>51</v>
      </c>
      <c r="F19" s="27"/>
      <c r="G19"/>
      <c r="H19"/>
      <c r="I19"/>
      <c r="J19"/>
      <c r="K19"/>
      <c r="L19"/>
      <c r="M19"/>
      <c r="N19"/>
      <c r="O19"/>
      <c r="P19"/>
      <c r="Q19"/>
      <c r="R19"/>
      <c r="S19"/>
      <c r="T19"/>
      <c r="U19"/>
      <c r="V19"/>
      <c r="W19"/>
      <c r="X19"/>
      <c r="Y19"/>
      <c r="Z19"/>
      <c r="AB19"/>
      <c r="AC19"/>
    </row>
    <row r="20" spans="1:29" ht="15" x14ac:dyDescent="0.25">
      <c r="A20" s="35">
        <v>1</v>
      </c>
      <c r="B20" s="35">
        <v>12</v>
      </c>
      <c r="C20" s="31">
        <v>135</v>
      </c>
      <c r="E20" s="27" t="s">
        <v>52</v>
      </c>
      <c r="G20"/>
      <c r="H20"/>
      <c r="I20"/>
      <c r="J20"/>
      <c r="K20"/>
      <c r="L20"/>
      <c r="M20"/>
      <c r="N20"/>
      <c r="O20"/>
      <c r="P20"/>
      <c r="Q20"/>
      <c r="R20"/>
      <c r="S20"/>
      <c r="T20"/>
      <c r="U20"/>
      <c r="V20"/>
      <c r="W20"/>
      <c r="X20"/>
      <c r="Y20"/>
      <c r="Z20"/>
      <c r="AB20"/>
      <c r="AC20"/>
    </row>
    <row r="21" spans="1:29" ht="15" x14ac:dyDescent="0.25">
      <c r="A21" s="35">
        <v>1</v>
      </c>
      <c r="B21" s="35">
        <v>13</v>
      </c>
      <c r="C21" s="30">
        <v>150</v>
      </c>
      <c r="E21" s="27" t="s">
        <v>53</v>
      </c>
      <c r="G21"/>
      <c r="H21"/>
      <c r="I21"/>
      <c r="J21"/>
      <c r="K21"/>
      <c r="L21"/>
      <c r="M21"/>
      <c r="N21"/>
      <c r="O21"/>
      <c r="P21"/>
      <c r="Q21"/>
      <c r="R21"/>
      <c r="S21"/>
      <c r="T21"/>
      <c r="U21"/>
      <c r="V21"/>
      <c r="W21"/>
      <c r="X21"/>
      <c r="Y21"/>
      <c r="Z21"/>
      <c r="AB21"/>
      <c r="AC21"/>
    </row>
    <row r="22" spans="1:29" ht="15" x14ac:dyDescent="0.25">
      <c r="A22" s="35">
        <v>1</v>
      </c>
      <c r="B22" s="35">
        <v>14</v>
      </c>
      <c r="C22" s="30">
        <v>150</v>
      </c>
      <c r="G22"/>
      <c r="H22"/>
      <c r="I22"/>
      <c r="J22"/>
      <c r="K22"/>
      <c r="L22"/>
      <c r="M22"/>
      <c r="N22"/>
      <c r="O22"/>
      <c r="P22"/>
      <c r="Q22"/>
      <c r="R22"/>
      <c r="S22"/>
      <c r="T22"/>
      <c r="U22"/>
      <c r="V22"/>
      <c r="W22"/>
      <c r="X22"/>
      <c r="Y22"/>
      <c r="Z22"/>
      <c r="AB22"/>
      <c r="AC22"/>
    </row>
    <row r="23" spans="1:29" ht="15" x14ac:dyDescent="0.25">
      <c r="A23" s="35">
        <v>1</v>
      </c>
      <c r="B23" s="35">
        <v>15</v>
      </c>
      <c r="C23" s="30">
        <v>150</v>
      </c>
      <c r="E23" s="27" t="s">
        <v>54</v>
      </c>
      <c r="G23"/>
      <c r="H23"/>
      <c r="I23"/>
      <c r="J23"/>
      <c r="K23"/>
      <c r="L23"/>
      <c r="M23"/>
      <c r="N23"/>
      <c r="O23"/>
      <c r="P23"/>
      <c r="Q23"/>
      <c r="R23"/>
      <c r="S23"/>
      <c r="T23"/>
      <c r="U23"/>
      <c r="V23"/>
      <c r="W23"/>
      <c r="X23"/>
      <c r="Y23"/>
      <c r="Z23"/>
      <c r="AB23"/>
      <c r="AC23"/>
    </row>
    <row r="24" spans="1:29" ht="15" x14ac:dyDescent="0.25">
      <c r="A24" s="35">
        <v>1</v>
      </c>
      <c r="B24" s="35">
        <v>16</v>
      </c>
      <c r="C24" s="30">
        <v>150</v>
      </c>
      <c r="E24" s="27" t="s">
        <v>292</v>
      </c>
      <c r="G24"/>
      <c r="H24"/>
      <c r="I24"/>
      <c r="J24"/>
      <c r="K24"/>
      <c r="L24"/>
      <c r="M24"/>
      <c r="N24"/>
      <c r="O24"/>
      <c r="P24"/>
      <c r="Q24"/>
      <c r="R24"/>
      <c r="S24"/>
      <c r="T24"/>
      <c r="U24"/>
      <c r="V24"/>
      <c r="W24"/>
      <c r="X24"/>
      <c r="Y24"/>
      <c r="Z24"/>
      <c r="AB24"/>
      <c r="AC24"/>
    </row>
    <row r="25" spans="1:29" ht="15" x14ac:dyDescent="0.25">
      <c r="A25" s="35">
        <v>1</v>
      </c>
      <c r="B25" s="35">
        <v>17</v>
      </c>
      <c r="C25" s="31">
        <v>120</v>
      </c>
      <c r="G25"/>
      <c r="H25"/>
      <c r="I25"/>
      <c r="J25"/>
      <c r="K25"/>
      <c r="L25"/>
      <c r="M25"/>
      <c r="N25"/>
      <c r="O25"/>
      <c r="P25"/>
      <c r="Q25"/>
      <c r="R25"/>
      <c r="S25"/>
      <c r="T25"/>
      <c r="U25"/>
      <c r="V25"/>
      <c r="W25"/>
      <c r="X25"/>
      <c r="Y25"/>
      <c r="Z25"/>
      <c r="AB25"/>
      <c r="AC25"/>
    </row>
    <row r="26" spans="1:29" ht="15" x14ac:dyDescent="0.25">
      <c r="A26" s="35">
        <v>1</v>
      </c>
      <c r="B26" s="35">
        <v>18</v>
      </c>
      <c r="C26" s="31">
        <v>120</v>
      </c>
      <c r="G26"/>
      <c r="H26"/>
      <c r="I26"/>
      <c r="J26"/>
      <c r="K26"/>
      <c r="L26"/>
      <c r="M26"/>
      <c r="N26"/>
      <c r="O26"/>
      <c r="P26"/>
      <c r="Q26"/>
      <c r="R26"/>
      <c r="S26"/>
      <c r="T26"/>
      <c r="U26"/>
      <c r="V26"/>
      <c r="W26"/>
      <c r="X26"/>
      <c r="Y26"/>
      <c r="Z26"/>
      <c r="AB26"/>
      <c r="AC26"/>
    </row>
    <row r="27" spans="1:29" ht="15.75" x14ac:dyDescent="0.25">
      <c r="A27" s="35">
        <v>1</v>
      </c>
      <c r="B27" s="35">
        <v>19</v>
      </c>
      <c r="C27" s="31">
        <v>120</v>
      </c>
      <c r="E27" s="42"/>
      <c r="G27"/>
      <c r="H27"/>
      <c r="I27"/>
      <c r="J27"/>
      <c r="K27"/>
      <c r="L27"/>
      <c r="M27"/>
      <c r="N27"/>
      <c r="O27"/>
      <c r="P27"/>
      <c r="Q27"/>
      <c r="R27"/>
      <c r="S27"/>
      <c r="T27"/>
      <c r="U27"/>
      <c r="V27"/>
      <c r="W27"/>
      <c r="X27"/>
      <c r="Y27"/>
      <c r="Z27"/>
      <c r="AB27"/>
      <c r="AC27"/>
    </row>
    <row r="28" spans="1:29" ht="15.75" x14ac:dyDescent="0.25">
      <c r="A28" s="35">
        <v>1</v>
      </c>
      <c r="B28" s="35">
        <v>20</v>
      </c>
      <c r="C28" s="31">
        <v>120</v>
      </c>
      <c r="E28" s="42"/>
      <c r="G28"/>
      <c r="H28"/>
      <c r="I28"/>
      <c r="J28"/>
      <c r="K28"/>
      <c r="L28"/>
      <c r="M28"/>
      <c r="N28"/>
      <c r="O28"/>
      <c r="P28"/>
      <c r="Q28"/>
      <c r="R28"/>
      <c r="S28"/>
      <c r="T28"/>
      <c r="U28"/>
      <c r="V28"/>
      <c r="W28"/>
      <c r="X28"/>
      <c r="Y28"/>
      <c r="Z28"/>
      <c r="AB28"/>
      <c r="AC28"/>
    </row>
    <row r="29" spans="1:29" ht="15.75" x14ac:dyDescent="0.25">
      <c r="A29" s="35">
        <v>1</v>
      </c>
      <c r="B29" s="35">
        <v>21</v>
      </c>
      <c r="C29" s="30">
        <v>135</v>
      </c>
      <c r="E29" s="42"/>
      <c r="G29"/>
      <c r="H29"/>
      <c r="I29"/>
      <c r="J29"/>
      <c r="K29"/>
      <c r="L29"/>
      <c r="M29"/>
      <c r="N29"/>
      <c r="O29"/>
      <c r="P29"/>
      <c r="Q29"/>
      <c r="R29"/>
      <c r="S29"/>
      <c r="T29"/>
      <c r="U29"/>
      <c r="V29"/>
      <c r="W29"/>
      <c r="X29"/>
      <c r="Y29"/>
      <c r="Z29"/>
      <c r="AB29"/>
      <c r="AC29"/>
    </row>
    <row r="30" spans="1:29" ht="15.75" x14ac:dyDescent="0.25">
      <c r="A30" s="35">
        <v>1</v>
      </c>
      <c r="B30" s="35">
        <v>22</v>
      </c>
      <c r="C30" s="30">
        <v>135</v>
      </c>
      <c r="E30" s="42"/>
      <c r="G30"/>
      <c r="H30"/>
      <c r="I30"/>
      <c r="J30"/>
      <c r="K30"/>
      <c r="L30"/>
      <c r="M30"/>
      <c r="N30"/>
      <c r="O30"/>
      <c r="P30"/>
      <c r="Q30"/>
      <c r="R30"/>
      <c r="S30"/>
      <c r="T30"/>
      <c r="U30"/>
      <c r="V30"/>
      <c r="W30"/>
      <c r="X30"/>
      <c r="Y30"/>
      <c r="Z30"/>
      <c r="AB30"/>
      <c r="AC30"/>
    </row>
    <row r="31" spans="1:29" ht="15.75" x14ac:dyDescent="0.25">
      <c r="A31" s="35">
        <v>1</v>
      </c>
      <c r="B31" s="35">
        <v>23</v>
      </c>
      <c r="C31" s="30">
        <v>135</v>
      </c>
      <c r="E31" s="42"/>
      <c r="G31"/>
      <c r="H31"/>
      <c r="I31"/>
      <c r="J31"/>
      <c r="K31"/>
      <c r="L31"/>
      <c r="M31"/>
      <c r="N31"/>
      <c r="O31"/>
      <c r="P31"/>
      <c r="Q31"/>
      <c r="R31"/>
      <c r="S31"/>
      <c r="T31"/>
      <c r="U31"/>
      <c r="V31"/>
      <c r="W31"/>
      <c r="X31"/>
      <c r="Y31"/>
      <c r="Z31"/>
      <c r="AB31"/>
      <c r="AC31"/>
    </row>
    <row r="32" spans="1:29" ht="15.75" thickBot="1" x14ac:dyDescent="0.3">
      <c r="A32" s="35">
        <v>1</v>
      </c>
      <c r="B32" s="35">
        <v>24</v>
      </c>
      <c r="C32" s="32">
        <v>135</v>
      </c>
      <c r="G32"/>
      <c r="H32"/>
      <c r="I32"/>
      <c r="J32"/>
      <c r="K32"/>
      <c r="L32"/>
      <c r="M32"/>
      <c r="N32"/>
      <c r="O32"/>
      <c r="P32"/>
      <c r="Q32"/>
      <c r="R32"/>
      <c r="S32"/>
      <c r="T32"/>
      <c r="U32"/>
      <c r="V32"/>
      <c r="W32"/>
      <c r="X32"/>
      <c r="Y32"/>
      <c r="Z32"/>
      <c r="AB32"/>
      <c r="AC32"/>
    </row>
    <row r="33" spans="1:29" ht="15" x14ac:dyDescent="0.25">
      <c r="A33" s="35"/>
      <c r="B33" s="35">
        <v>25</v>
      </c>
      <c r="C33" s="31"/>
      <c r="G33"/>
      <c r="H33"/>
      <c r="I33"/>
      <c r="J33"/>
      <c r="K33"/>
      <c r="L33"/>
      <c r="M33"/>
      <c r="N33"/>
      <c r="O33"/>
      <c r="P33"/>
      <c r="Q33"/>
      <c r="R33"/>
      <c r="S33"/>
      <c r="T33"/>
      <c r="U33"/>
      <c r="V33"/>
      <c r="W33"/>
      <c r="X33"/>
      <c r="Y33"/>
      <c r="Z33"/>
      <c r="AB33"/>
      <c r="AC33"/>
    </row>
    <row r="34" spans="1:29" ht="15" x14ac:dyDescent="0.25">
      <c r="A34" s="35"/>
      <c r="B34" s="35">
        <v>26</v>
      </c>
      <c r="C34" s="31"/>
      <c r="G34"/>
      <c r="H34"/>
      <c r="I34"/>
      <c r="J34"/>
      <c r="K34"/>
      <c r="L34"/>
      <c r="M34"/>
      <c r="N34"/>
      <c r="O34"/>
      <c r="P34"/>
      <c r="Q34"/>
      <c r="R34"/>
      <c r="S34"/>
      <c r="T34"/>
      <c r="U34"/>
      <c r="V34"/>
      <c r="W34"/>
      <c r="X34"/>
      <c r="Y34"/>
      <c r="Z34"/>
      <c r="AB34"/>
      <c r="AC34"/>
    </row>
    <row r="35" spans="1:29" ht="15" x14ac:dyDescent="0.25">
      <c r="A35" s="35"/>
      <c r="B35" s="35">
        <v>27</v>
      </c>
      <c r="C35" s="31"/>
      <c r="G35"/>
      <c r="H35"/>
      <c r="I35"/>
      <c r="J35"/>
      <c r="K35"/>
      <c r="L35"/>
      <c r="M35"/>
      <c r="N35"/>
      <c r="O35"/>
      <c r="P35"/>
      <c r="Q35"/>
      <c r="R35"/>
      <c r="S35"/>
      <c r="T35"/>
      <c r="U35"/>
      <c r="V35"/>
      <c r="W35"/>
      <c r="X35"/>
      <c r="Y35"/>
      <c r="Z35"/>
      <c r="AB35"/>
      <c r="AC35"/>
    </row>
    <row r="36" spans="1:29" ht="15" x14ac:dyDescent="0.25">
      <c r="A36" s="35"/>
      <c r="B36" s="35">
        <v>28</v>
      </c>
      <c r="C36" s="31"/>
      <c r="G36"/>
      <c r="H36"/>
      <c r="I36"/>
      <c r="J36"/>
      <c r="K36"/>
      <c r="L36"/>
      <c r="M36"/>
      <c r="N36"/>
      <c r="O36"/>
      <c r="P36"/>
      <c r="Q36"/>
      <c r="R36"/>
      <c r="S36"/>
      <c r="T36"/>
      <c r="U36"/>
      <c r="V36"/>
      <c r="W36"/>
      <c r="X36"/>
      <c r="Y36"/>
      <c r="Z36"/>
      <c r="AB36"/>
      <c r="AC36"/>
    </row>
    <row r="37" spans="1:29" ht="15" x14ac:dyDescent="0.25">
      <c r="A37" s="35"/>
      <c r="B37" s="35">
        <v>29</v>
      </c>
      <c r="C37" s="35"/>
      <c r="G37"/>
      <c r="H37"/>
      <c r="I37"/>
      <c r="J37"/>
      <c r="K37"/>
      <c r="L37"/>
      <c r="M37"/>
      <c r="N37"/>
      <c r="O37"/>
      <c r="P37"/>
      <c r="Q37"/>
      <c r="R37"/>
      <c r="S37"/>
      <c r="T37"/>
      <c r="U37"/>
      <c r="V37"/>
      <c r="W37"/>
      <c r="X37"/>
      <c r="Y37"/>
      <c r="Z37"/>
      <c r="AB37"/>
      <c r="AC37"/>
    </row>
    <row r="38" spans="1:29" ht="15" x14ac:dyDescent="0.25">
      <c r="A38" s="35"/>
      <c r="B38" s="35">
        <v>30</v>
      </c>
      <c r="C38" s="35"/>
      <c r="G38"/>
      <c r="H38"/>
      <c r="I38"/>
      <c r="J38"/>
      <c r="K38"/>
      <c r="L38"/>
      <c r="M38"/>
      <c r="N38"/>
      <c r="O38"/>
      <c r="P38"/>
      <c r="Q38"/>
      <c r="R38"/>
      <c r="S38"/>
      <c r="T38"/>
      <c r="U38"/>
      <c r="V38"/>
      <c r="W38"/>
      <c r="X38"/>
      <c r="Y38"/>
      <c r="Z38"/>
      <c r="AB38"/>
      <c r="AC38"/>
    </row>
    <row r="39" spans="1:29" ht="15" x14ac:dyDescent="0.25">
      <c r="A39" s="27"/>
      <c r="B39" s="27"/>
      <c r="C39" s="43">
        <f>SUM(C9:C38)</f>
        <v>3230</v>
      </c>
      <c r="D39" s="27" t="s">
        <v>56</v>
      </c>
      <c r="G39"/>
      <c r="H39"/>
      <c r="I39"/>
      <c r="J39"/>
      <c r="K39"/>
      <c r="L39"/>
      <c r="M39"/>
      <c r="N39"/>
      <c r="O39"/>
      <c r="P39"/>
      <c r="Q39"/>
      <c r="R39"/>
      <c r="S39"/>
      <c r="T39"/>
      <c r="U39"/>
      <c r="V39"/>
      <c r="W39"/>
      <c r="X39"/>
      <c r="Y39"/>
      <c r="Z39"/>
      <c r="AB39"/>
      <c r="AC39"/>
    </row>
    <row r="40" spans="1:29" ht="15" x14ac:dyDescent="0.25">
      <c r="A40" s="43">
        <f>SUM(A9:A38)</f>
        <v>24</v>
      </c>
      <c r="B40" s="27" t="s">
        <v>57</v>
      </c>
      <c r="C40" s="27"/>
      <c r="G40"/>
      <c r="H40"/>
      <c r="I40"/>
      <c r="J40"/>
      <c r="K40"/>
      <c r="L40"/>
      <c r="M40"/>
      <c r="N40"/>
      <c r="O40"/>
      <c r="P40"/>
      <c r="Q40"/>
      <c r="R40"/>
      <c r="S40"/>
      <c r="T40"/>
      <c r="U40"/>
      <c r="V40"/>
      <c r="W40"/>
      <c r="X40"/>
      <c r="Y40"/>
      <c r="Z40"/>
      <c r="AB40"/>
      <c r="AC40"/>
    </row>
    <row r="41" spans="1:29" ht="15" x14ac:dyDescent="0.25">
      <c r="A41" s="27"/>
      <c r="B41" s="43">
        <f>C39/A40</f>
        <v>134.58333333333334</v>
      </c>
      <c r="C41" s="27" t="s">
        <v>58</v>
      </c>
      <c r="G41"/>
      <c r="H41"/>
      <c r="I41"/>
      <c r="J41"/>
      <c r="K41"/>
      <c r="L41"/>
      <c r="M41"/>
      <c r="N41"/>
      <c r="O41"/>
      <c r="P41"/>
      <c r="Q41"/>
      <c r="R41"/>
      <c r="S41"/>
      <c r="T41"/>
      <c r="U41"/>
      <c r="V41"/>
      <c r="W41"/>
      <c r="X41"/>
      <c r="Y41"/>
      <c r="Z41"/>
      <c r="AB41"/>
      <c r="AC41"/>
    </row>
    <row r="42" spans="1:29" ht="15" x14ac:dyDescent="0.25">
      <c r="A42" s="27"/>
      <c r="B42" s="27"/>
      <c r="C42" s="27"/>
      <c r="D42" s="35">
        <v>150</v>
      </c>
      <c r="E42" s="27" t="s">
        <v>59</v>
      </c>
      <c r="G42"/>
      <c r="H42"/>
      <c r="I42"/>
      <c r="J42"/>
      <c r="K42"/>
      <c r="L42"/>
      <c r="M42"/>
      <c r="N42"/>
      <c r="O42"/>
      <c r="P42"/>
      <c r="Q42"/>
      <c r="R42"/>
      <c r="S42"/>
      <c r="T42"/>
      <c r="U42"/>
      <c r="V42"/>
      <c r="W42"/>
      <c r="X42"/>
      <c r="Y42"/>
      <c r="Z42"/>
      <c r="AB42"/>
      <c r="AC42"/>
    </row>
    <row r="43" spans="1:29" ht="15" x14ac:dyDescent="0.25">
      <c r="A43" s="27"/>
      <c r="B43" s="27"/>
      <c r="C43" s="27"/>
      <c r="D43" s="44">
        <f>B41/D42</f>
        <v>0.89722222222222225</v>
      </c>
      <c r="E43" s="27" t="s">
        <v>60</v>
      </c>
      <c r="G43"/>
      <c r="H43"/>
      <c r="I43"/>
      <c r="J43"/>
      <c r="K43"/>
      <c r="L43"/>
      <c r="M43"/>
      <c r="N43"/>
      <c r="O43"/>
      <c r="P43"/>
      <c r="Q43"/>
      <c r="R43"/>
      <c r="S43"/>
      <c r="T43"/>
      <c r="U43"/>
      <c r="V43"/>
      <c r="W43"/>
      <c r="X43"/>
      <c r="Y43"/>
      <c r="Z43"/>
      <c r="AB43"/>
      <c r="AC43"/>
    </row>
    <row r="44" spans="1:29" ht="15" x14ac:dyDescent="0.25">
      <c r="A44" s="27"/>
      <c r="B44" s="27"/>
      <c r="C44" s="27"/>
      <c r="G44"/>
      <c r="H44"/>
      <c r="I44"/>
      <c r="J44"/>
      <c r="K44"/>
      <c r="L44"/>
      <c r="M44"/>
      <c r="N44"/>
      <c r="O44"/>
      <c r="P44"/>
      <c r="Q44"/>
      <c r="R44"/>
      <c r="S44"/>
      <c r="T44"/>
      <c r="U44"/>
      <c r="V44"/>
      <c r="W44"/>
      <c r="X44"/>
      <c r="Y44"/>
      <c r="Z44"/>
      <c r="AB44"/>
      <c r="AC44"/>
    </row>
    <row r="45" spans="1:29" x14ac:dyDescent="0.3">
      <c r="A45" s="120" t="s">
        <v>399</v>
      </c>
    </row>
  </sheetData>
  <pageMargins left="0.7" right="0.7" top="0.75" bottom="0.75" header="0.3" footer="0.3"/>
  <pageSetup scale="99" orientation="portrait"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6"/>
  <sheetViews>
    <sheetView topLeftCell="A52" zoomScaleNormal="100" workbookViewId="0">
      <selection activeCell="M69" sqref="M69"/>
    </sheetView>
  </sheetViews>
  <sheetFormatPr defaultColWidth="9.140625" defaultRowHeight="15" x14ac:dyDescent="0.25"/>
  <cols>
    <col min="1" max="1" width="9.140625" style="57"/>
    <col min="2" max="2" width="10.7109375" style="57" customWidth="1"/>
    <col min="3" max="16384" width="9.140625" style="57"/>
  </cols>
  <sheetData>
    <row r="1" spans="1:10" ht="22.5" customHeight="1" x14ac:dyDescent="0.35">
      <c r="A1" s="490" t="s">
        <v>444</v>
      </c>
      <c r="B1" s="490"/>
      <c r="C1" s="490"/>
      <c r="D1" s="490"/>
      <c r="E1" s="490"/>
      <c r="F1" s="490"/>
      <c r="G1" s="490"/>
      <c r="H1" s="490"/>
      <c r="I1" s="490"/>
      <c r="J1" s="490"/>
    </row>
    <row r="2" spans="1:10" x14ac:dyDescent="0.25">
      <c r="A2" s="63">
        <v>6.1</v>
      </c>
      <c r="B2" s="59" t="s">
        <v>34</v>
      </c>
      <c r="C2" s="398" t="s">
        <v>448</v>
      </c>
    </row>
    <row r="3" spans="1:10" ht="15.75" x14ac:dyDescent="0.25">
      <c r="A3" s="63" t="s">
        <v>424</v>
      </c>
      <c r="B3" s="59" t="s">
        <v>36</v>
      </c>
      <c r="C3" s="279" t="s">
        <v>592</v>
      </c>
    </row>
    <row r="4" spans="1:10" ht="23.25" customHeight="1" x14ac:dyDescent="0.25">
      <c r="A4" s="36" t="s">
        <v>37</v>
      </c>
      <c r="B4" s="59"/>
      <c r="C4" s="37" t="s">
        <v>425</v>
      </c>
      <c r="D4" s="64"/>
      <c r="E4" s="64"/>
      <c r="F4" s="64"/>
      <c r="G4" s="64"/>
      <c r="H4" s="64"/>
      <c r="I4" s="64"/>
    </row>
    <row r="5" spans="1:10" x14ac:dyDescent="0.25">
      <c r="A5" s="39"/>
      <c r="B5" s="59"/>
    </row>
    <row r="6" spans="1:10" ht="12.75" customHeight="1" x14ac:dyDescent="0.25">
      <c r="A6" s="59"/>
      <c r="B6" s="59"/>
      <c r="E6" s="37" t="s">
        <v>39</v>
      </c>
      <c r="F6" s="37"/>
      <c r="G6" s="37" t="s">
        <v>611</v>
      </c>
      <c r="H6" s="37"/>
      <c r="I6" s="37"/>
    </row>
    <row r="8" spans="1:10" ht="21" x14ac:dyDescent="0.35">
      <c r="A8" s="61"/>
      <c r="B8" s="59"/>
      <c r="C8" s="59"/>
      <c r="I8" s="61"/>
    </row>
    <row r="9" spans="1:10" ht="26.25" x14ac:dyDescent="0.25">
      <c r="A9" s="58" t="s">
        <v>31</v>
      </c>
      <c r="B9" s="58" t="s">
        <v>30</v>
      </c>
      <c r="C9" s="58" t="s">
        <v>32</v>
      </c>
    </row>
    <row r="10" spans="1:10" x14ac:dyDescent="0.25">
      <c r="A10" s="59"/>
      <c r="B10" s="60" t="s">
        <v>41</v>
      </c>
      <c r="C10" s="60" t="s">
        <v>23</v>
      </c>
    </row>
    <row r="11" spans="1:10" x14ac:dyDescent="0.25">
      <c r="A11" s="63">
        <v>1</v>
      </c>
      <c r="B11" s="63"/>
      <c r="C11" s="68">
        <v>6</v>
      </c>
      <c r="E11" s="59" t="s">
        <v>42</v>
      </c>
      <c r="F11" s="59"/>
    </row>
    <row r="12" spans="1:10" x14ac:dyDescent="0.25">
      <c r="A12" s="63">
        <v>1</v>
      </c>
      <c r="B12" s="63"/>
      <c r="C12" s="68">
        <v>6</v>
      </c>
      <c r="E12" s="59" t="s">
        <v>43</v>
      </c>
      <c r="F12" s="59"/>
    </row>
    <row r="13" spans="1:10" x14ac:dyDescent="0.25">
      <c r="A13" s="63">
        <v>1</v>
      </c>
      <c r="B13" s="63"/>
      <c r="C13" s="68">
        <v>6</v>
      </c>
      <c r="E13" s="59" t="s">
        <v>44</v>
      </c>
      <c r="F13" s="59"/>
    </row>
    <row r="14" spans="1:10" x14ac:dyDescent="0.25">
      <c r="A14" s="63">
        <v>1</v>
      </c>
      <c r="B14" s="63"/>
      <c r="C14" s="68">
        <v>6</v>
      </c>
      <c r="E14" s="59"/>
      <c r="F14" s="59"/>
    </row>
    <row r="15" spans="1:10" x14ac:dyDescent="0.25">
      <c r="A15" s="63">
        <v>1</v>
      </c>
      <c r="B15" s="63"/>
      <c r="C15" s="68">
        <v>6</v>
      </c>
      <c r="E15" s="59" t="s">
        <v>45</v>
      </c>
      <c r="F15" s="59"/>
    </row>
    <row r="16" spans="1:10" x14ac:dyDescent="0.25">
      <c r="A16" s="63">
        <v>1</v>
      </c>
      <c r="B16" s="63"/>
      <c r="C16" s="68">
        <v>6</v>
      </c>
      <c r="E16" s="59" t="s">
        <v>46</v>
      </c>
      <c r="F16" s="59"/>
    </row>
    <row r="17" spans="1:6" x14ac:dyDescent="0.25">
      <c r="A17" s="63">
        <v>1</v>
      </c>
      <c r="B17" s="63"/>
      <c r="C17" s="68">
        <v>6</v>
      </c>
      <c r="E17" s="59" t="s">
        <v>47</v>
      </c>
      <c r="F17" s="59"/>
    </row>
    <row r="18" spans="1:6" x14ac:dyDescent="0.25">
      <c r="A18" s="63">
        <v>1</v>
      </c>
      <c r="B18" s="63"/>
      <c r="C18" s="68">
        <v>6</v>
      </c>
      <c r="E18" s="59" t="s">
        <v>48</v>
      </c>
      <c r="F18" s="59"/>
    </row>
    <row r="19" spans="1:6" x14ac:dyDescent="0.25">
      <c r="A19" s="63">
        <v>1</v>
      </c>
      <c r="B19" s="63"/>
      <c r="C19" s="68">
        <v>6</v>
      </c>
      <c r="E19" s="59" t="s">
        <v>49</v>
      </c>
      <c r="F19" s="59"/>
    </row>
    <row r="20" spans="1:6" x14ac:dyDescent="0.25">
      <c r="A20" s="63">
        <v>1</v>
      </c>
      <c r="B20" s="63"/>
      <c r="C20" s="68">
        <v>6</v>
      </c>
      <c r="E20" s="59" t="s">
        <v>50</v>
      </c>
      <c r="F20" s="59"/>
    </row>
    <row r="21" spans="1:6" x14ac:dyDescent="0.25">
      <c r="A21" s="63">
        <v>1</v>
      </c>
      <c r="B21" s="56"/>
      <c r="C21" s="68">
        <v>6</v>
      </c>
      <c r="E21" s="59" t="s">
        <v>51</v>
      </c>
      <c r="F21" s="59"/>
    </row>
    <row r="22" spans="1:6" x14ac:dyDescent="0.25">
      <c r="A22" s="63">
        <v>1</v>
      </c>
      <c r="B22" s="63"/>
      <c r="C22" s="68">
        <v>4</v>
      </c>
      <c r="E22" s="59" t="s">
        <v>52</v>
      </c>
    </row>
    <row r="23" spans="1:6" x14ac:dyDescent="0.25">
      <c r="A23" s="63"/>
      <c r="B23" s="63"/>
      <c r="C23" s="68"/>
      <c r="E23" s="59" t="s">
        <v>53</v>
      </c>
    </row>
    <row r="24" spans="1:6" x14ac:dyDescent="0.25">
      <c r="A24" s="63"/>
      <c r="B24" s="63"/>
      <c r="C24" s="67"/>
      <c r="E24" s="59" t="s">
        <v>405</v>
      </c>
    </row>
    <row r="25" spans="1:6" x14ac:dyDescent="0.25">
      <c r="A25" s="63"/>
      <c r="B25" s="63"/>
      <c r="C25" s="67"/>
      <c r="E25" s="59"/>
    </row>
    <row r="26" spans="1:6" x14ac:dyDescent="0.25">
      <c r="A26" s="63"/>
      <c r="B26" s="63"/>
      <c r="C26" s="67"/>
    </row>
    <row r="27" spans="1:6" x14ac:dyDescent="0.25">
      <c r="A27" s="63"/>
      <c r="B27" s="63"/>
      <c r="C27" s="63"/>
    </row>
    <row r="28" spans="1:6" x14ac:dyDescent="0.25">
      <c r="A28" s="63"/>
      <c r="B28" s="63"/>
      <c r="C28" s="63"/>
    </row>
    <row r="29" spans="1:6" x14ac:dyDescent="0.25">
      <c r="A29" s="63"/>
      <c r="B29" s="63"/>
      <c r="C29" s="63"/>
      <c r="D29" s="59" t="s">
        <v>56</v>
      </c>
    </row>
    <row r="30" spans="1:6" x14ac:dyDescent="0.25">
      <c r="A30" s="59"/>
      <c r="B30" s="62"/>
      <c r="C30" s="62">
        <f>SUM(C11:C28)</f>
        <v>70</v>
      </c>
    </row>
    <row r="31" spans="1:6" x14ac:dyDescent="0.25">
      <c r="A31" s="62">
        <f>SUM(A11:A29)</f>
        <v>12</v>
      </c>
      <c r="B31" s="59" t="s">
        <v>57</v>
      </c>
      <c r="C31" s="59"/>
    </row>
    <row r="32" spans="1:6" x14ac:dyDescent="0.25">
      <c r="A32" s="59"/>
      <c r="B32" s="62">
        <f>C30/A31</f>
        <v>5.833333333333333</v>
      </c>
      <c r="C32" s="59" t="s">
        <v>58</v>
      </c>
      <c r="D32" s="63">
        <v>6</v>
      </c>
      <c r="E32" s="59" t="s">
        <v>59</v>
      </c>
    </row>
    <row r="33" spans="1:5" x14ac:dyDescent="0.25">
      <c r="A33" s="59"/>
      <c r="B33" s="59"/>
      <c r="C33" s="59"/>
      <c r="D33" s="65">
        <f>B32/D32</f>
        <v>0.97222222222222221</v>
      </c>
      <c r="E33" s="59" t="s">
        <v>60</v>
      </c>
    </row>
    <row r="34" spans="1:5" x14ac:dyDescent="0.25">
      <c r="A34" s="59"/>
      <c r="B34" s="59"/>
      <c r="C34" s="59"/>
    </row>
    <row r="35" spans="1:5" x14ac:dyDescent="0.25">
      <c r="A35" s="59"/>
      <c r="B35" s="59"/>
      <c r="C35" s="59"/>
    </row>
    <row r="36" spans="1:5" ht="15.75" x14ac:dyDescent="0.25">
      <c r="A36" s="120" t="s">
        <v>162</v>
      </c>
    </row>
  </sheetData>
  <mergeCells count="1">
    <mergeCell ref="A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36353" r:id="rId4">
          <objectPr defaultSize="0" r:id="rId5">
            <anchor moveWithCells="1">
              <from>
                <xdr:col>1</xdr:col>
                <xdr:colOff>0</xdr:colOff>
                <xdr:row>37</xdr:row>
                <xdr:rowOff>0</xdr:rowOff>
              </from>
              <to>
                <xdr:col>10</xdr:col>
                <xdr:colOff>352425</xdr:colOff>
                <xdr:row>70</xdr:row>
                <xdr:rowOff>104775</xdr:rowOff>
              </to>
            </anchor>
          </objectPr>
        </oleObject>
      </mc:Choice>
      <mc:Fallback>
        <oleObject progId="Word.Document.12" shapeId="1636353" r:id="rId4"/>
      </mc:Fallback>
    </mc:AlternateContent>
  </oleObjec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6"/>
  <sheetViews>
    <sheetView topLeftCell="A52" zoomScaleNormal="100" workbookViewId="0">
      <selection activeCell="K9" sqref="K9"/>
    </sheetView>
  </sheetViews>
  <sheetFormatPr defaultColWidth="9.140625" defaultRowHeight="15" x14ac:dyDescent="0.25"/>
  <cols>
    <col min="1" max="1" width="9.140625" style="57"/>
    <col min="2" max="2" width="10.7109375" style="57" customWidth="1"/>
    <col min="3" max="16384" width="9.140625" style="57"/>
  </cols>
  <sheetData>
    <row r="1" spans="1:10" ht="22.5" customHeight="1" x14ac:dyDescent="0.35">
      <c r="A1" s="490" t="s">
        <v>444</v>
      </c>
      <c r="B1" s="490"/>
      <c r="C1" s="490"/>
      <c r="D1" s="490"/>
      <c r="E1" s="490"/>
      <c r="F1" s="490"/>
      <c r="G1" s="490"/>
      <c r="H1" s="490"/>
      <c r="I1" s="490"/>
      <c r="J1" s="490"/>
    </row>
    <row r="2" spans="1:10" x14ac:dyDescent="0.25">
      <c r="A2" s="63">
        <v>6.1</v>
      </c>
      <c r="B2" s="59" t="s">
        <v>34</v>
      </c>
      <c r="C2" s="352" t="s">
        <v>448</v>
      </c>
    </row>
    <row r="3" spans="1:10" ht="15.75" x14ac:dyDescent="0.25">
      <c r="A3" s="63" t="s">
        <v>424</v>
      </c>
      <c r="B3" s="59" t="s">
        <v>36</v>
      </c>
      <c r="C3" s="279" t="s">
        <v>592</v>
      </c>
    </row>
    <row r="4" spans="1:10" ht="23.25" customHeight="1" x14ac:dyDescent="0.25">
      <c r="A4" s="36" t="s">
        <v>37</v>
      </c>
      <c r="B4" s="59"/>
      <c r="C4" s="37" t="s">
        <v>425</v>
      </c>
      <c r="D4" s="64"/>
      <c r="E4" s="64"/>
      <c r="F4" s="64"/>
      <c r="G4" s="64"/>
      <c r="H4" s="64"/>
      <c r="I4" s="64"/>
    </row>
    <row r="5" spans="1:10" x14ac:dyDescent="0.25">
      <c r="A5" s="39"/>
      <c r="B5" s="59"/>
    </row>
    <row r="6" spans="1:10" ht="12.75" customHeight="1" x14ac:dyDescent="0.25">
      <c r="A6" s="59"/>
      <c r="B6" s="59"/>
      <c r="E6" s="37" t="s">
        <v>39</v>
      </c>
      <c r="F6" s="37"/>
      <c r="G6" s="37" t="s">
        <v>611</v>
      </c>
      <c r="H6" s="37"/>
      <c r="I6" s="37"/>
    </row>
    <row r="8" spans="1:10" ht="21" x14ac:dyDescent="0.35">
      <c r="A8" s="61"/>
      <c r="B8" s="59"/>
      <c r="C8" s="59"/>
      <c r="I8" s="61"/>
    </row>
    <row r="9" spans="1:10" ht="26.25" x14ac:dyDescent="0.25">
      <c r="A9" s="58" t="s">
        <v>31</v>
      </c>
      <c r="B9" s="58" t="s">
        <v>30</v>
      </c>
      <c r="C9" s="58" t="s">
        <v>32</v>
      </c>
    </row>
    <row r="10" spans="1:10" x14ac:dyDescent="0.25">
      <c r="A10" s="59"/>
      <c r="B10" s="60" t="s">
        <v>41</v>
      </c>
      <c r="C10" s="60" t="s">
        <v>23</v>
      </c>
    </row>
    <row r="11" spans="1:10" x14ac:dyDescent="0.25">
      <c r="A11" s="63">
        <v>1</v>
      </c>
      <c r="B11" s="63"/>
      <c r="C11" s="68">
        <v>6</v>
      </c>
      <c r="E11" s="59" t="s">
        <v>42</v>
      </c>
      <c r="F11" s="59"/>
    </row>
    <row r="12" spans="1:10" x14ac:dyDescent="0.25">
      <c r="A12" s="63">
        <v>1</v>
      </c>
      <c r="B12" s="63"/>
      <c r="C12" s="68">
        <v>6</v>
      </c>
      <c r="E12" s="59" t="s">
        <v>43</v>
      </c>
      <c r="F12" s="59"/>
    </row>
    <row r="13" spans="1:10" x14ac:dyDescent="0.25">
      <c r="A13" s="63">
        <v>1</v>
      </c>
      <c r="B13" s="63"/>
      <c r="C13" s="68">
        <v>6</v>
      </c>
      <c r="E13" s="59" t="s">
        <v>44</v>
      </c>
      <c r="F13" s="59"/>
    </row>
    <row r="14" spans="1:10" x14ac:dyDescent="0.25">
      <c r="A14" s="63">
        <v>1</v>
      </c>
      <c r="B14" s="63"/>
      <c r="C14" s="68">
        <v>6</v>
      </c>
      <c r="E14" s="59"/>
      <c r="F14" s="59"/>
    </row>
    <row r="15" spans="1:10" x14ac:dyDescent="0.25">
      <c r="A15" s="63">
        <v>1</v>
      </c>
      <c r="B15" s="63"/>
      <c r="C15" s="68">
        <v>6</v>
      </c>
      <c r="E15" s="59" t="s">
        <v>45</v>
      </c>
      <c r="F15" s="59"/>
    </row>
    <row r="16" spans="1:10" x14ac:dyDescent="0.25">
      <c r="A16" s="63">
        <v>1</v>
      </c>
      <c r="B16" s="63"/>
      <c r="C16" s="68">
        <v>6</v>
      </c>
      <c r="E16" s="59" t="s">
        <v>46</v>
      </c>
      <c r="F16" s="59"/>
    </row>
    <row r="17" spans="1:6" x14ac:dyDescent="0.25">
      <c r="A17" s="63">
        <v>1</v>
      </c>
      <c r="B17" s="63"/>
      <c r="C17" s="68">
        <v>6</v>
      </c>
      <c r="E17" s="59" t="s">
        <v>47</v>
      </c>
      <c r="F17" s="59"/>
    </row>
    <row r="18" spans="1:6" x14ac:dyDescent="0.25">
      <c r="A18" s="63">
        <v>1</v>
      </c>
      <c r="B18" s="63"/>
      <c r="C18" s="68">
        <v>6</v>
      </c>
      <c r="E18" s="59" t="s">
        <v>48</v>
      </c>
      <c r="F18" s="59"/>
    </row>
    <row r="19" spans="1:6" x14ac:dyDescent="0.25">
      <c r="A19" s="63">
        <v>1</v>
      </c>
      <c r="B19" s="63"/>
      <c r="C19" s="68">
        <v>6</v>
      </c>
      <c r="E19" s="59" t="s">
        <v>49</v>
      </c>
      <c r="F19" s="59"/>
    </row>
    <row r="20" spans="1:6" x14ac:dyDescent="0.25">
      <c r="A20" s="63">
        <v>1</v>
      </c>
      <c r="B20" s="63"/>
      <c r="C20" s="68">
        <v>6</v>
      </c>
      <c r="E20" s="59" t="s">
        <v>50</v>
      </c>
      <c r="F20" s="59"/>
    </row>
    <row r="21" spans="1:6" x14ac:dyDescent="0.25">
      <c r="A21" s="63">
        <v>1</v>
      </c>
      <c r="B21" s="56"/>
      <c r="C21" s="68">
        <v>6</v>
      </c>
      <c r="E21" s="59" t="s">
        <v>51</v>
      </c>
      <c r="F21" s="59"/>
    </row>
    <row r="22" spans="1:6" x14ac:dyDescent="0.25">
      <c r="A22" s="63">
        <v>1</v>
      </c>
      <c r="B22" s="63"/>
      <c r="C22" s="68">
        <v>4</v>
      </c>
      <c r="E22" s="59" t="s">
        <v>52</v>
      </c>
    </row>
    <row r="23" spans="1:6" x14ac:dyDescent="0.25">
      <c r="A23" s="63"/>
      <c r="B23" s="63"/>
      <c r="C23" s="68"/>
      <c r="E23" s="59" t="s">
        <v>53</v>
      </c>
    </row>
    <row r="24" spans="1:6" x14ac:dyDescent="0.25">
      <c r="A24" s="63"/>
      <c r="B24" s="63"/>
      <c r="C24" s="67"/>
      <c r="E24" s="59" t="s">
        <v>405</v>
      </c>
    </row>
    <row r="25" spans="1:6" x14ac:dyDescent="0.25">
      <c r="A25" s="63"/>
      <c r="B25" s="63"/>
      <c r="C25" s="67"/>
      <c r="E25" s="59"/>
    </row>
    <row r="26" spans="1:6" x14ac:dyDescent="0.25">
      <c r="A26" s="63"/>
      <c r="B26" s="63"/>
      <c r="C26" s="67"/>
    </row>
    <row r="27" spans="1:6" x14ac:dyDescent="0.25">
      <c r="A27" s="63"/>
      <c r="B27" s="63"/>
      <c r="C27" s="63"/>
    </row>
    <row r="28" spans="1:6" x14ac:dyDescent="0.25">
      <c r="A28" s="63"/>
      <c r="B28" s="63"/>
      <c r="C28" s="63"/>
    </row>
    <row r="29" spans="1:6" x14ac:dyDescent="0.25">
      <c r="A29" s="63"/>
      <c r="B29" s="63"/>
      <c r="C29" s="63"/>
      <c r="D29" s="59" t="s">
        <v>56</v>
      </c>
    </row>
    <row r="30" spans="1:6" x14ac:dyDescent="0.25">
      <c r="A30" s="59"/>
      <c r="B30" s="62"/>
      <c r="C30" s="62">
        <f>SUM(C11:C28)</f>
        <v>70</v>
      </c>
    </row>
    <row r="31" spans="1:6" x14ac:dyDescent="0.25">
      <c r="A31" s="62">
        <f>SUM(A11:A29)</f>
        <v>12</v>
      </c>
      <c r="B31" s="59" t="s">
        <v>57</v>
      </c>
      <c r="C31" s="59"/>
    </row>
    <row r="32" spans="1:6" x14ac:dyDescent="0.25">
      <c r="A32" s="59"/>
      <c r="B32" s="62">
        <f>C30/A31</f>
        <v>5.833333333333333</v>
      </c>
      <c r="C32" s="59" t="s">
        <v>58</v>
      </c>
      <c r="D32" s="63">
        <v>6</v>
      </c>
      <c r="E32" s="59" t="s">
        <v>59</v>
      </c>
    </row>
    <row r="33" spans="1:5" x14ac:dyDescent="0.25">
      <c r="A33" s="59"/>
      <c r="B33" s="59"/>
      <c r="C33" s="59"/>
      <c r="D33" s="65">
        <f>B32/D32</f>
        <v>0.97222222222222221</v>
      </c>
      <c r="E33" s="59" t="s">
        <v>60</v>
      </c>
    </row>
    <row r="34" spans="1:5" x14ac:dyDescent="0.25">
      <c r="A34" s="59"/>
      <c r="B34" s="59"/>
      <c r="C34" s="59"/>
    </row>
    <row r="35" spans="1:5" x14ac:dyDescent="0.25">
      <c r="A35" s="59"/>
      <c r="B35" s="59"/>
      <c r="C35" s="59"/>
    </row>
    <row r="36" spans="1:5" ht="15.75" x14ac:dyDescent="0.25">
      <c r="A36" s="120" t="s">
        <v>162</v>
      </c>
    </row>
  </sheetData>
  <mergeCells count="1">
    <mergeCell ref="A1:J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85793" r:id="rId4">
          <objectPr defaultSize="0" r:id="rId5">
            <anchor moveWithCells="1">
              <from>
                <xdr:col>1</xdr:col>
                <xdr:colOff>0</xdr:colOff>
                <xdr:row>37</xdr:row>
                <xdr:rowOff>0</xdr:rowOff>
              </from>
              <to>
                <xdr:col>10</xdr:col>
                <xdr:colOff>352425</xdr:colOff>
                <xdr:row>70</xdr:row>
                <xdr:rowOff>95250</xdr:rowOff>
              </to>
            </anchor>
          </objectPr>
        </oleObject>
      </mc:Choice>
      <mc:Fallback>
        <oleObject progId="Word.Document.12" shapeId="1185793" r:id="rId4"/>
      </mc:Fallback>
    </mc:AlternateContent>
  </oleObjec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opLeftCell="A22" workbookViewId="0">
      <selection activeCell="I27" sqref="I27"/>
    </sheetView>
  </sheetViews>
  <sheetFormatPr defaultColWidth="9.140625" defaultRowHeight="15" x14ac:dyDescent="0.25"/>
  <cols>
    <col min="1" max="1" width="9.140625" style="57"/>
    <col min="2" max="2" width="10.7109375" style="57" customWidth="1"/>
    <col min="3" max="16384" width="9.140625" style="57"/>
  </cols>
  <sheetData>
    <row r="1" spans="1:10" ht="22.5" customHeight="1" x14ac:dyDescent="0.35">
      <c r="A1" s="490" t="s">
        <v>444</v>
      </c>
      <c r="B1" s="490"/>
      <c r="C1" s="490"/>
      <c r="D1" s="490"/>
      <c r="E1" s="490"/>
      <c r="F1" s="490"/>
      <c r="G1" s="490"/>
      <c r="H1" s="490"/>
      <c r="I1" s="490"/>
      <c r="J1" s="490"/>
    </row>
    <row r="2" spans="1:10" x14ac:dyDescent="0.25">
      <c r="A2" s="63">
        <v>6.1</v>
      </c>
      <c r="B2" s="59" t="s">
        <v>34</v>
      </c>
      <c r="C2" s="319" t="s">
        <v>446</v>
      </c>
    </row>
    <row r="3" spans="1:10" ht="15.75" x14ac:dyDescent="0.25">
      <c r="A3" s="63" t="s">
        <v>424</v>
      </c>
      <c r="B3" s="59" t="s">
        <v>36</v>
      </c>
      <c r="C3" s="279" t="s">
        <v>570</v>
      </c>
    </row>
    <row r="4" spans="1:10" ht="23.25" customHeight="1" x14ac:dyDescent="0.25">
      <c r="A4" s="36" t="s">
        <v>37</v>
      </c>
      <c r="B4" s="59"/>
      <c r="C4" s="37" t="s">
        <v>425</v>
      </c>
      <c r="D4" s="64"/>
      <c r="E4" s="64"/>
      <c r="F4" s="64"/>
      <c r="G4" s="64"/>
      <c r="H4" s="64"/>
      <c r="I4" s="64"/>
    </row>
    <row r="5" spans="1:10" x14ac:dyDescent="0.25">
      <c r="A5" s="39"/>
      <c r="B5" s="59"/>
    </row>
    <row r="6" spans="1:10" ht="12.75" customHeight="1" x14ac:dyDescent="0.25">
      <c r="A6" s="59"/>
      <c r="B6" s="59"/>
      <c r="E6" s="37" t="s">
        <v>39</v>
      </c>
      <c r="F6" s="37"/>
      <c r="G6" s="37" t="s">
        <v>430</v>
      </c>
      <c r="H6" s="37"/>
      <c r="I6" s="37"/>
    </row>
    <row r="8" spans="1:10" ht="21" x14ac:dyDescent="0.35">
      <c r="A8" s="61"/>
      <c r="B8" s="59"/>
      <c r="C8" s="59"/>
      <c r="I8" s="61"/>
    </row>
    <row r="9" spans="1:10" ht="26.25" x14ac:dyDescent="0.25">
      <c r="A9" s="58" t="s">
        <v>31</v>
      </c>
      <c r="B9" s="58" t="s">
        <v>30</v>
      </c>
      <c r="C9" s="58" t="s">
        <v>32</v>
      </c>
    </row>
    <row r="10" spans="1:10" x14ac:dyDescent="0.25">
      <c r="A10" s="59"/>
      <c r="B10" s="60" t="s">
        <v>41</v>
      </c>
      <c r="C10" s="60" t="s">
        <v>23</v>
      </c>
    </row>
    <row r="11" spans="1:10" x14ac:dyDescent="0.25">
      <c r="A11" s="63">
        <v>1</v>
      </c>
      <c r="B11" s="63"/>
      <c r="C11" s="68">
        <v>25</v>
      </c>
      <c r="E11" s="59" t="s">
        <v>42</v>
      </c>
      <c r="F11" s="59"/>
    </row>
    <row r="12" spans="1:10" x14ac:dyDescent="0.25">
      <c r="A12" s="63">
        <v>1</v>
      </c>
      <c r="B12" s="63"/>
      <c r="C12" s="68">
        <v>17</v>
      </c>
      <c r="E12" s="59" t="s">
        <v>43</v>
      </c>
      <c r="F12" s="59"/>
    </row>
    <row r="13" spans="1:10" x14ac:dyDescent="0.25">
      <c r="A13" s="63">
        <v>1</v>
      </c>
      <c r="B13" s="63"/>
      <c r="C13" s="68">
        <v>14</v>
      </c>
      <c r="E13" s="59" t="s">
        <v>44</v>
      </c>
      <c r="F13" s="59"/>
    </row>
    <row r="14" spans="1:10" x14ac:dyDescent="0.25">
      <c r="A14" s="63">
        <v>1</v>
      </c>
      <c r="B14" s="63"/>
      <c r="C14" s="68">
        <v>24</v>
      </c>
      <c r="E14" s="59"/>
      <c r="F14" s="59"/>
    </row>
    <row r="15" spans="1:10" x14ac:dyDescent="0.25">
      <c r="A15" s="63">
        <v>1</v>
      </c>
      <c r="B15" s="63"/>
      <c r="C15" s="68">
        <v>22</v>
      </c>
      <c r="E15" s="59" t="s">
        <v>45</v>
      </c>
      <c r="F15" s="59"/>
    </row>
    <row r="16" spans="1:10" x14ac:dyDescent="0.25">
      <c r="A16" s="63">
        <v>1</v>
      </c>
      <c r="B16" s="63"/>
      <c r="C16" s="68">
        <v>23</v>
      </c>
      <c r="E16" s="59" t="s">
        <v>46</v>
      </c>
      <c r="F16" s="59"/>
    </row>
    <row r="17" spans="1:6" x14ac:dyDescent="0.25">
      <c r="A17" s="63">
        <v>1</v>
      </c>
      <c r="B17" s="63"/>
      <c r="C17" s="68">
        <v>23</v>
      </c>
      <c r="E17" s="59" t="s">
        <v>47</v>
      </c>
      <c r="F17" s="59"/>
    </row>
    <row r="18" spans="1:6" x14ac:dyDescent="0.25">
      <c r="A18" s="63">
        <v>1</v>
      </c>
      <c r="B18" s="63"/>
      <c r="C18" s="68">
        <v>22</v>
      </c>
      <c r="E18" s="59" t="s">
        <v>48</v>
      </c>
      <c r="F18" s="59"/>
    </row>
    <row r="19" spans="1:6" x14ac:dyDescent="0.25">
      <c r="A19" s="63">
        <v>1</v>
      </c>
      <c r="B19" s="63"/>
      <c r="C19" s="68">
        <v>20</v>
      </c>
      <c r="E19" s="59" t="s">
        <v>49</v>
      </c>
      <c r="F19" s="59"/>
    </row>
    <row r="20" spans="1:6" x14ac:dyDescent="0.25">
      <c r="A20" s="63">
        <v>1</v>
      </c>
      <c r="B20" s="63"/>
      <c r="C20" s="68">
        <v>24</v>
      </c>
      <c r="E20" s="59" t="s">
        <v>50</v>
      </c>
      <c r="F20" s="59"/>
    </row>
    <row r="21" spans="1:6" x14ac:dyDescent="0.25">
      <c r="A21" s="56"/>
      <c r="B21" s="56"/>
      <c r="C21" s="56"/>
      <c r="E21" s="59" t="s">
        <v>51</v>
      </c>
      <c r="F21" s="59"/>
    </row>
    <row r="22" spans="1:6" x14ac:dyDescent="0.25">
      <c r="A22" s="63"/>
      <c r="B22" s="63"/>
      <c r="C22" s="68"/>
      <c r="E22" s="59" t="s">
        <v>52</v>
      </c>
    </row>
    <row r="23" spans="1:6" x14ac:dyDescent="0.25">
      <c r="A23" s="63"/>
      <c r="B23" s="63"/>
      <c r="C23" s="68"/>
      <c r="E23" s="59" t="s">
        <v>53</v>
      </c>
    </row>
    <row r="24" spans="1:6" x14ac:dyDescent="0.25">
      <c r="A24" s="63"/>
      <c r="B24" s="63"/>
      <c r="C24" s="67"/>
      <c r="E24" s="59" t="s">
        <v>405</v>
      </c>
    </row>
    <row r="25" spans="1:6" x14ac:dyDescent="0.25">
      <c r="A25" s="63"/>
      <c r="B25" s="63"/>
      <c r="C25" s="67"/>
      <c r="E25" s="59"/>
    </row>
    <row r="26" spans="1:6" x14ac:dyDescent="0.25">
      <c r="A26" s="63"/>
      <c r="B26" s="63"/>
      <c r="C26" s="67"/>
    </row>
    <row r="27" spans="1:6" x14ac:dyDescent="0.25">
      <c r="A27" s="63"/>
      <c r="B27" s="63"/>
      <c r="C27" s="63"/>
    </row>
    <row r="28" spans="1:6" x14ac:dyDescent="0.25">
      <c r="A28" s="63"/>
      <c r="B28" s="63"/>
      <c r="C28" s="63"/>
    </row>
    <row r="29" spans="1:6" x14ac:dyDescent="0.25">
      <c r="A29" s="63"/>
      <c r="B29" s="63"/>
      <c r="C29" s="63"/>
      <c r="D29" s="59" t="s">
        <v>56</v>
      </c>
    </row>
    <row r="30" spans="1:6" x14ac:dyDescent="0.25">
      <c r="A30" s="59"/>
      <c r="B30" s="62"/>
      <c r="C30" s="62">
        <f>SUM(C11:C28)</f>
        <v>214</v>
      </c>
    </row>
    <row r="31" spans="1:6" x14ac:dyDescent="0.25">
      <c r="A31" s="62">
        <f>SUM(A11:A29)</f>
        <v>10</v>
      </c>
      <c r="B31" s="59" t="s">
        <v>57</v>
      </c>
      <c r="C31" s="59"/>
    </row>
    <row r="32" spans="1:6" x14ac:dyDescent="0.25">
      <c r="A32" s="59"/>
      <c r="B32" s="62">
        <f>C30/A31</f>
        <v>21.4</v>
      </c>
      <c r="C32" s="59" t="s">
        <v>58</v>
      </c>
      <c r="D32" s="63">
        <v>25</v>
      </c>
      <c r="E32" s="59" t="s">
        <v>59</v>
      </c>
    </row>
    <row r="33" spans="1:5" x14ac:dyDescent="0.25">
      <c r="A33" s="59"/>
      <c r="B33" s="59"/>
      <c r="C33" s="59"/>
      <c r="D33" s="65">
        <f>B32/D32</f>
        <v>0.85599999999999998</v>
      </c>
      <c r="E33" s="59" t="s">
        <v>60</v>
      </c>
    </row>
    <row r="34" spans="1:5" x14ac:dyDescent="0.25">
      <c r="A34" s="59"/>
      <c r="B34" s="59"/>
      <c r="C34" s="59"/>
    </row>
    <row r="35" spans="1:5" x14ac:dyDescent="0.25">
      <c r="A35" s="59"/>
      <c r="B35" s="59"/>
      <c r="C35" s="59"/>
    </row>
    <row r="36" spans="1:5" ht="15.75" x14ac:dyDescent="0.25">
      <c r="A36" s="120" t="s">
        <v>162</v>
      </c>
    </row>
  </sheetData>
  <mergeCells count="1">
    <mergeCell ref="A1:J1"/>
  </mergeCell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opLeftCell="A46" workbookViewId="0">
      <selection activeCell="A36" sqref="A36"/>
    </sheetView>
  </sheetViews>
  <sheetFormatPr defaultColWidth="9.140625" defaultRowHeight="15" x14ac:dyDescent="0.25"/>
  <cols>
    <col min="1" max="1" width="9.140625" style="57"/>
    <col min="2" max="2" width="10.7109375" style="57" customWidth="1"/>
    <col min="3" max="16384" width="9.140625" style="57"/>
  </cols>
  <sheetData>
    <row r="1" spans="1:10" ht="22.5" customHeight="1" x14ac:dyDescent="0.35">
      <c r="A1" s="490" t="s">
        <v>444</v>
      </c>
      <c r="B1" s="490"/>
      <c r="C1" s="490"/>
      <c r="D1" s="490"/>
      <c r="E1" s="490"/>
      <c r="F1" s="490"/>
      <c r="G1" s="490"/>
      <c r="H1" s="490"/>
      <c r="I1" s="490"/>
      <c r="J1" s="490"/>
    </row>
    <row r="2" spans="1:10" x14ac:dyDescent="0.25">
      <c r="A2" s="63">
        <v>6.1</v>
      </c>
      <c r="B2" s="59" t="s">
        <v>34</v>
      </c>
      <c r="C2" s="277" t="s">
        <v>446</v>
      </c>
    </row>
    <row r="3" spans="1:10" ht="15.75" x14ac:dyDescent="0.25">
      <c r="A3" s="63" t="s">
        <v>424</v>
      </c>
      <c r="B3" s="59" t="s">
        <v>36</v>
      </c>
      <c r="C3" s="279" t="s">
        <v>517</v>
      </c>
    </row>
    <row r="4" spans="1:10" ht="23.25" customHeight="1" x14ac:dyDescent="0.25">
      <c r="A4" s="36" t="s">
        <v>37</v>
      </c>
      <c r="B4" s="59"/>
      <c r="C4" s="37" t="s">
        <v>425</v>
      </c>
      <c r="D4" s="64"/>
      <c r="E4" s="64"/>
      <c r="F4" s="64"/>
      <c r="G4" s="64"/>
      <c r="H4" s="64"/>
      <c r="I4" s="64"/>
    </row>
    <row r="5" spans="1:10" x14ac:dyDescent="0.25">
      <c r="A5" s="39"/>
      <c r="B5" s="59"/>
    </row>
    <row r="6" spans="1:10" ht="12.75" customHeight="1" x14ac:dyDescent="0.25">
      <c r="A6" s="59"/>
      <c r="B6" s="59"/>
      <c r="E6" s="37" t="s">
        <v>39</v>
      </c>
      <c r="F6" s="37"/>
      <c r="G6" s="37" t="s">
        <v>430</v>
      </c>
      <c r="H6" s="37"/>
      <c r="I6" s="37"/>
    </row>
    <row r="8" spans="1:10" ht="21" x14ac:dyDescent="0.35">
      <c r="A8" s="61"/>
      <c r="B8" s="59"/>
      <c r="C8" s="59"/>
      <c r="I8" s="61"/>
    </row>
    <row r="9" spans="1:10" ht="26.25" x14ac:dyDescent="0.25">
      <c r="A9" s="58" t="s">
        <v>31</v>
      </c>
      <c r="B9" s="58" t="s">
        <v>30</v>
      </c>
      <c r="C9" s="58" t="s">
        <v>32</v>
      </c>
    </row>
    <row r="10" spans="1:10" x14ac:dyDescent="0.25">
      <c r="A10" s="59"/>
      <c r="B10" s="60" t="s">
        <v>41</v>
      </c>
      <c r="C10" s="60" t="s">
        <v>23</v>
      </c>
    </row>
    <row r="11" spans="1:10" x14ac:dyDescent="0.25">
      <c r="A11" s="63">
        <v>1</v>
      </c>
      <c r="B11" s="63">
        <v>1</v>
      </c>
      <c r="C11" s="68">
        <v>23</v>
      </c>
      <c r="E11" s="59" t="s">
        <v>42</v>
      </c>
      <c r="F11" s="59"/>
    </row>
    <row r="12" spans="1:10" x14ac:dyDescent="0.25">
      <c r="A12" s="63">
        <v>1</v>
      </c>
      <c r="B12" s="63">
        <v>2</v>
      </c>
      <c r="C12" s="68">
        <v>22</v>
      </c>
      <c r="E12" s="59" t="s">
        <v>43</v>
      </c>
      <c r="F12" s="59"/>
    </row>
    <row r="13" spans="1:10" x14ac:dyDescent="0.25">
      <c r="A13" s="63">
        <v>1</v>
      </c>
      <c r="B13" s="63">
        <v>3</v>
      </c>
      <c r="C13" s="68">
        <v>24</v>
      </c>
      <c r="E13" s="59" t="s">
        <v>44</v>
      </c>
      <c r="F13" s="59"/>
    </row>
    <row r="14" spans="1:10" x14ac:dyDescent="0.25">
      <c r="A14" s="63">
        <v>1</v>
      </c>
      <c r="B14" s="63">
        <v>4</v>
      </c>
      <c r="C14" s="68">
        <v>22</v>
      </c>
      <c r="E14" s="59"/>
      <c r="F14" s="59"/>
    </row>
    <row r="15" spans="1:10" x14ac:dyDescent="0.25">
      <c r="A15" s="63">
        <v>1</v>
      </c>
      <c r="B15" s="63">
        <v>5</v>
      </c>
      <c r="C15" s="68">
        <v>22</v>
      </c>
      <c r="E15" s="59" t="s">
        <v>45</v>
      </c>
      <c r="F15" s="59"/>
    </row>
    <row r="16" spans="1:10" x14ac:dyDescent="0.25">
      <c r="A16" s="63">
        <v>1</v>
      </c>
      <c r="B16" s="63">
        <v>6</v>
      </c>
      <c r="C16" s="68">
        <v>20</v>
      </c>
      <c r="E16" s="59" t="s">
        <v>46</v>
      </c>
      <c r="F16" s="59"/>
    </row>
    <row r="17" spans="1:6" x14ac:dyDescent="0.25">
      <c r="A17" s="63">
        <v>1</v>
      </c>
      <c r="B17" s="63">
        <v>7</v>
      </c>
      <c r="C17" s="68">
        <v>20</v>
      </c>
      <c r="E17" s="59" t="s">
        <v>47</v>
      </c>
      <c r="F17" s="59"/>
    </row>
    <row r="18" spans="1:6" x14ac:dyDescent="0.25">
      <c r="A18" s="63">
        <v>1</v>
      </c>
      <c r="B18" s="63">
        <v>8</v>
      </c>
      <c r="C18" s="68">
        <v>24</v>
      </c>
      <c r="E18" s="59" t="s">
        <v>48</v>
      </c>
      <c r="F18" s="59"/>
    </row>
    <row r="19" spans="1:6" x14ac:dyDescent="0.25">
      <c r="A19" s="63">
        <v>1</v>
      </c>
      <c r="B19" s="63">
        <v>9</v>
      </c>
      <c r="C19" s="68">
        <v>22</v>
      </c>
      <c r="E19" s="59" t="s">
        <v>49</v>
      </c>
      <c r="F19" s="59"/>
    </row>
    <row r="20" spans="1:6" x14ac:dyDescent="0.25">
      <c r="A20" s="63">
        <v>1</v>
      </c>
      <c r="B20" s="63">
        <v>10</v>
      </c>
      <c r="C20" s="68">
        <v>10</v>
      </c>
      <c r="E20" s="59" t="s">
        <v>50</v>
      </c>
      <c r="F20" s="59"/>
    </row>
    <row r="21" spans="1:6" x14ac:dyDescent="0.25">
      <c r="A21" s="63">
        <v>1</v>
      </c>
      <c r="B21" s="63">
        <v>11</v>
      </c>
      <c r="C21" s="68">
        <v>16</v>
      </c>
      <c r="E21" s="59" t="s">
        <v>51</v>
      </c>
      <c r="F21" s="59"/>
    </row>
    <row r="22" spans="1:6" x14ac:dyDescent="0.25">
      <c r="A22" s="63">
        <v>1</v>
      </c>
      <c r="B22" s="63">
        <v>12</v>
      </c>
      <c r="C22" s="68">
        <v>17</v>
      </c>
      <c r="E22" s="59" t="s">
        <v>52</v>
      </c>
    </row>
    <row r="23" spans="1:6" x14ac:dyDescent="0.25">
      <c r="A23" s="63">
        <v>1</v>
      </c>
      <c r="B23" s="63">
        <v>13</v>
      </c>
      <c r="C23" s="68">
        <v>22</v>
      </c>
      <c r="E23" s="59" t="s">
        <v>53</v>
      </c>
    </row>
    <row r="24" spans="1:6" x14ac:dyDescent="0.25">
      <c r="A24" s="63">
        <v>1</v>
      </c>
      <c r="B24" s="63">
        <v>14</v>
      </c>
      <c r="C24" s="67">
        <v>18</v>
      </c>
      <c r="E24" s="59" t="s">
        <v>405</v>
      </c>
    </row>
    <row r="25" spans="1:6" x14ac:dyDescent="0.25">
      <c r="A25" s="63">
        <v>1</v>
      </c>
      <c r="B25" s="63">
        <v>15</v>
      </c>
      <c r="C25" s="67">
        <v>25</v>
      </c>
      <c r="E25" s="59"/>
    </row>
    <row r="26" spans="1:6" x14ac:dyDescent="0.25">
      <c r="A26" s="63">
        <v>1</v>
      </c>
      <c r="B26" s="63">
        <v>16</v>
      </c>
      <c r="C26" s="67">
        <v>23</v>
      </c>
    </row>
    <row r="27" spans="1:6" x14ac:dyDescent="0.25">
      <c r="A27" s="63">
        <v>1</v>
      </c>
      <c r="B27" s="63">
        <v>17</v>
      </c>
      <c r="C27" s="63">
        <v>23</v>
      </c>
    </row>
    <row r="28" spans="1:6" x14ac:dyDescent="0.25">
      <c r="A28" s="63"/>
      <c r="B28" s="63"/>
      <c r="C28" s="63"/>
    </row>
    <row r="29" spans="1:6" x14ac:dyDescent="0.25">
      <c r="A29" s="63"/>
      <c r="B29" s="63"/>
      <c r="C29" s="63"/>
      <c r="D29" s="59" t="s">
        <v>56</v>
      </c>
    </row>
    <row r="30" spans="1:6" x14ac:dyDescent="0.25">
      <c r="A30" s="59"/>
      <c r="B30" s="62"/>
      <c r="C30" s="62">
        <f>SUM(C11:C28)</f>
        <v>353</v>
      </c>
    </row>
    <row r="31" spans="1:6" x14ac:dyDescent="0.25">
      <c r="A31" s="62">
        <f>SUM(A11:A29)</f>
        <v>17</v>
      </c>
      <c r="B31" s="59" t="s">
        <v>57</v>
      </c>
      <c r="C31" s="59"/>
    </row>
    <row r="32" spans="1:6" x14ac:dyDescent="0.25">
      <c r="A32" s="59"/>
      <c r="B32" s="62">
        <f>C30/A31</f>
        <v>20.764705882352942</v>
      </c>
      <c r="C32" s="59" t="s">
        <v>58</v>
      </c>
      <c r="D32" s="63">
        <v>25</v>
      </c>
      <c r="E32" s="59" t="s">
        <v>59</v>
      </c>
    </row>
    <row r="33" spans="1:5" x14ac:dyDescent="0.25">
      <c r="A33" s="59"/>
      <c r="B33" s="59"/>
      <c r="C33" s="59"/>
      <c r="D33" s="65">
        <f>B32/D32</f>
        <v>0.83058823529411763</v>
      </c>
      <c r="E33" s="59" t="s">
        <v>60</v>
      </c>
    </row>
    <row r="34" spans="1:5" x14ac:dyDescent="0.25">
      <c r="A34" s="59"/>
      <c r="B34" s="59"/>
      <c r="C34" s="59"/>
    </row>
    <row r="35" spans="1:5" x14ac:dyDescent="0.25">
      <c r="A35" s="59"/>
      <c r="B35" s="59"/>
      <c r="C35" s="59"/>
    </row>
    <row r="36" spans="1:5" ht="15.75" x14ac:dyDescent="0.25">
      <c r="A36" s="120" t="s">
        <v>162</v>
      </c>
    </row>
  </sheetData>
  <mergeCells count="1">
    <mergeCell ref="A1:J1"/>
  </mergeCell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35"/>
  <sheetViews>
    <sheetView topLeftCell="A31" workbookViewId="0">
      <selection activeCell="L44" sqref="L44"/>
    </sheetView>
  </sheetViews>
  <sheetFormatPr defaultColWidth="9.140625" defaultRowHeight="15" x14ac:dyDescent="0.25"/>
  <cols>
    <col min="1" max="1" width="9.140625" style="57"/>
    <col min="2" max="2" width="10.7109375" style="57" customWidth="1"/>
    <col min="3" max="16384" width="9.140625" style="57"/>
  </cols>
  <sheetData>
    <row r="1" spans="1:10" ht="22.5" customHeight="1" x14ac:dyDescent="0.35">
      <c r="A1" s="490" t="s">
        <v>444</v>
      </c>
      <c r="B1" s="490"/>
      <c r="C1" s="490"/>
      <c r="D1" s="490"/>
      <c r="E1" s="490"/>
      <c r="F1" s="490"/>
      <c r="G1" s="490"/>
      <c r="H1" s="490"/>
      <c r="I1" s="490"/>
      <c r="J1" s="490"/>
    </row>
    <row r="2" spans="1:10" x14ac:dyDescent="0.25">
      <c r="A2" s="63">
        <v>6.1</v>
      </c>
      <c r="B2" s="59" t="s">
        <v>34</v>
      </c>
      <c r="C2" s="187" t="s">
        <v>446</v>
      </c>
    </row>
    <row r="3" spans="1:10" x14ac:dyDescent="0.25">
      <c r="A3" s="63" t="s">
        <v>424</v>
      </c>
      <c r="B3" s="59" t="s">
        <v>36</v>
      </c>
      <c r="C3" s="187" t="s">
        <v>429</v>
      </c>
    </row>
    <row r="4" spans="1:10" ht="23.25" customHeight="1" x14ac:dyDescent="0.25">
      <c r="A4" s="36" t="s">
        <v>37</v>
      </c>
      <c r="B4" s="59"/>
      <c r="C4" s="37" t="s">
        <v>425</v>
      </c>
      <c r="D4" s="64"/>
      <c r="E4" s="64"/>
      <c r="F4" s="64"/>
      <c r="G4" s="64"/>
      <c r="H4" s="64"/>
      <c r="I4" s="64"/>
    </row>
    <row r="5" spans="1:10" x14ac:dyDescent="0.25">
      <c r="A5" s="39"/>
      <c r="B5" s="59"/>
    </row>
    <row r="6" spans="1:10" ht="12.75" customHeight="1" x14ac:dyDescent="0.25">
      <c r="A6" s="59"/>
      <c r="B6" s="59"/>
      <c r="E6" s="37" t="s">
        <v>39</v>
      </c>
      <c r="F6" s="37"/>
      <c r="G6" s="37" t="s">
        <v>430</v>
      </c>
      <c r="H6" s="37"/>
      <c r="I6" s="37"/>
    </row>
    <row r="8" spans="1:10" ht="21" x14ac:dyDescent="0.35">
      <c r="A8" s="61"/>
      <c r="B8" s="59"/>
      <c r="C8" s="59"/>
      <c r="I8" s="61"/>
    </row>
    <row r="9" spans="1:10" ht="26.25" x14ac:dyDescent="0.25">
      <c r="A9" s="58" t="s">
        <v>31</v>
      </c>
      <c r="B9" s="58" t="s">
        <v>30</v>
      </c>
      <c r="C9" s="58" t="s">
        <v>32</v>
      </c>
    </row>
    <row r="10" spans="1:10" x14ac:dyDescent="0.25">
      <c r="A10" s="59"/>
      <c r="B10" s="60" t="s">
        <v>41</v>
      </c>
      <c r="C10" s="60" t="s">
        <v>23</v>
      </c>
    </row>
    <row r="11" spans="1:10" x14ac:dyDescent="0.25">
      <c r="A11" s="63">
        <v>1</v>
      </c>
      <c r="B11" s="63">
        <v>1</v>
      </c>
      <c r="C11" s="68">
        <v>24</v>
      </c>
      <c r="E11" s="59" t="s">
        <v>42</v>
      </c>
      <c r="F11" s="59"/>
    </row>
    <row r="12" spans="1:10" x14ac:dyDescent="0.25">
      <c r="A12" s="63">
        <v>1</v>
      </c>
      <c r="B12" s="63">
        <v>2</v>
      </c>
      <c r="C12" s="68">
        <v>14</v>
      </c>
      <c r="E12" s="59" t="s">
        <v>43</v>
      </c>
      <c r="F12" s="59"/>
    </row>
    <row r="13" spans="1:10" x14ac:dyDescent="0.25">
      <c r="A13" s="63">
        <v>1</v>
      </c>
      <c r="B13" s="63">
        <v>3</v>
      </c>
      <c r="C13" s="68">
        <v>23</v>
      </c>
      <c r="E13" s="59" t="s">
        <v>44</v>
      </c>
      <c r="F13" s="59"/>
    </row>
    <row r="14" spans="1:10" x14ac:dyDescent="0.25">
      <c r="A14" s="63">
        <v>1</v>
      </c>
      <c r="B14" s="63">
        <v>4</v>
      </c>
      <c r="C14" s="68">
        <v>12</v>
      </c>
      <c r="E14" s="59"/>
      <c r="F14" s="59"/>
    </row>
    <row r="15" spans="1:10" x14ac:dyDescent="0.25">
      <c r="A15" s="63">
        <v>1</v>
      </c>
      <c r="B15" s="63">
        <v>5</v>
      </c>
      <c r="C15" s="68">
        <v>24</v>
      </c>
      <c r="E15" s="59" t="s">
        <v>45</v>
      </c>
      <c r="F15" s="59"/>
    </row>
    <row r="16" spans="1:10" x14ac:dyDescent="0.25">
      <c r="A16" s="63">
        <v>1</v>
      </c>
      <c r="B16" s="63">
        <v>6</v>
      </c>
      <c r="C16" s="68">
        <v>18</v>
      </c>
      <c r="E16" s="59" t="s">
        <v>46</v>
      </c>
      <c r="F16" s="59"/>
    </row>
    <row r="17" spans="1:6" x14ac:dyDescent="0.25">
      <c r="A17" s="63">
        <v>1</v>
      </c>
      <c r="B17" s="63">
        <v>7</v>
      </c>
      <c r="C17" s="68">
        <v>17</v>
      </c>
      <c r="E17" s="59" t="s">
        <v>47</v>
      </c>
      <c r="F17" s="59"/>
    </row>
    <row r="18" spans="1:6" x14ac:dyDescent="0.25">
      <c r="A18" s="63">
        <v>1</v>
      </c>
      <c r="B18" s="63">
        <v>8</v>
      </c>
      <c r="C18" s="68">
        <v>25</v>
      </c>
      <c r="E18" s="59" t="s">
        <v>48</v>
      </c>
      <c r="F18" s="59"/>
    </row>
    <row r="19" spans="1:6" x14ac:dyDescent="0.25">
      <c r="A19" s="63">
        <v>1</v>
      </c>
      <c r="B19" s="63">
        <v>9</v>
      </c>
      <c r="C19" s="68">
        <v>15</v>
      </c>
      <c r="E19" s="59" t="s">
        <v>49</v>
      </c>
      <c r="F19" s="59"/>
    </row>
    <row r="20" spans="1:6" x14ac:dyDescent="0.25">
      <c r="A20" s="63">
        <v>1</v>
      </c>
      <c r="B20" s="63">
        <v>10</v>
      </c>
      <c r="C20" s="68">
        <v>19</v>
      </c>
      <c r="E20" s="59" t="s">
        <v>50</v>
      </c>
      <c r="F20" s="59"/>
    </row>
    <row r="21" spans="1:6" x14ac:dyDescent="0.25">
      <c r="A21" s="63">
        <v>1</v>
      </c>
      <c r="B21" s="63">
        <v>11</v>
      </c>
      <c r="C21" s="68">
        <v>23</v>
      </c>
      <c r="E21" s="59" t="s">
        <v>51</v>
      </c>
      <c r="F21" s="59"/>
    </row>
    <row r="22" spans="1:6" x14ac:dyDescent="0.25">
      <c r="A22" s="63">
        <v>1</v>
      </c>
      <c r="B22" s="63">
        <v>12</v>
      </c>
      <c r="C22" s="68">
        <v>25</v>
      </c>
      <c r="E22" s="59" t="s">
        <v>52</v>
      </c>
    </row>
    <row r="23" spans="1:6" x14ac:dyDescent="0.25">
      <c r="A23" s="63">
        <v>1</v>
      </c>
      <c r="B23" s="63">
        <v>13</v>
      </c>
      <c r="C23" s="68">
        <v>25</v>
      </c>
      <c r="E23" s="59" t="s">
        <v>53</v>
      </c>
    </row>
    <row r="24" spans="1:6" x14ac:dyDescent="0.25">
      <c r="A24" s="63"/>
      <c r="B24" s="63"/>
      <c r="C24" s="67"/>
      <c r="E24" s="59" t="s">
        <v>405</v>
      </c>
    </row>
    <row r="25" spans="1:6" x14ac:dyDescent="0.25">
      <c r="A25" s="63"/>
      <c r="B25" s="63"/>
      <c r="C25" s="67"/>
      <c r="E25" s="59"/>
    </row>
    <row r="26" spans="1:6" x14ac:dyDescent="0.25">
      <c r="A26" s="63"/>
      <c r="B26" s="63"/>
      <c r="C26" s="67"/>
    </row>
    <row r="27" spans="1:6" x14ac:dyDescent="0.25">
      <c r="A27" s="63"/>
      <c r="B27" s="63"/>
      <c r="C27" s="63"/>
    </row>
    <row r="28" spans="1:6" x14ac:dyDescent="0.25">
      <c r="A28" s="63"/>
      <c r="B28" s="63"/>
      <c r="C28" s="63"/>
    </row>
    <row r="29" spans="1:6" x14ac:dyDescent="0.25">
      <c r="A29" s="59"/>
      <c r="B29" s="62"/>
      <c r="C29" s="62">
        <f>SUM(C11:C28)</f>
        <v>264</v>
      </c>
      <c r="D29" s="59" t="s">
        <v>56</v>
      </c>
    </row>
    <row r="30" spans="1:6" x14ac:dyDescent="0.25">
      <c r="A30" s="62">
        <f>SUM(A11:A28)</f>
        <v>13</v>
      </c>
      <c r="B30" s="59" t="s">
        <v>57</v>
      </c>
      <c r="C30" s="59"/>
    </row>
    <row r="31" spans="1:6" x14ac:dyDescent="0.25">
      <c r="A31" s="59"/>
      <c r="B31" s="62">
        <f>C29/A30</f>
        <v>20.307692307692307</v>
      </c>
      <c r="C31" s="59" t="s">
        <v>58</v>
      </c>
    </row>
    <row r="32" spans="1:6" x14ac:dyDescent="0.25">
      <c r="A32" s="59"/>
      <c r="B32" s="59"/>
      <c r="C32" s="59"/>
      <c r="D32" s="63">
        <v>25</v>
      </c>
      <c r="E32" s="59" t="s">
        <v>59</v>
      </c>
    </row>
    <row r="33" spans="1:5" x14ac:dyDescent="0.25">
      <c r="A33" s="59"/>
      <c r="B33" s="59"/>
      <c r="C33" s="59"/>
      <c r="D33" s="65">
        <f>B31/D32</f>
        <v>0.81230769230769229</v>
      </c>
      <c r="E33" s="59" t="s">
        <v>60</v>
      </c>
    </row>
    <row r="34" spans="1:5" x14ac:dyDescent="0.25">
      <c r="A34" s="59"/>
      <c r="B34" s="59"/>
      <c r="C34" s="59"/>
    </row>
    <row r="35" spans="1:5" ht="15.75" x14ac:dyDescent="0.25">
      <c r="A35" s="120" t="s">
        <v>162</v>
      </c>
    </row>
  </sheetData>
  <mergeCells count="1">
    <mergeCell ref="A1:J1"/>
  </mergeCell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9"/>
  <sheetViews>
    <sheetView workbookViewId="0">
      <selection activeCell="K9" sqref="K9"/>
    </sheetView>
  </sheetViews>
  <sheetFormatPr defaultRowHeight="15" x14ac:dyDescent="0.25"/>
  <sheetData>
    <row r="1" spans="1:11" ht="15.75" x14ac:dyDescent="0.25">
      <c r="A1" s="120" t="s">
        <v>162</v>
      </c>
    </row>
    <row r="2" spans="1:11" ht="15.75" x14ac:dyDescent="0.25">
      <c r="A2" s="122"/>
    </row>
    <row r="3" spans="1:11" ht="15.75" x14ac:dyDescent="0.25">
      <c r="A3" s="457" t="s">
        <v>163</v>
      </c>
      <c r="B3" s="457"/>
      <c r="C3" s="457"/>
      <c r="D3" s="457"/>
      <c r="E3" s="457"/>
      <c r="F3" s="457"/>
      <c r="G3" s="457"/>
      <c r="H3" s="457"/>
      <c r="I3" s="457"/>
    </row>
    <row r="5" spans="1:11" ht="47.25" customHeight="1" x14ac:dyDescent="0.25">
      <c r="A5" s="456" t="s">
        <v>618</v>
      </c>
      <c r="B5" s="456"/>
      <c r="C5" s="456"/>
      <c r="D5" s="456"/>
      <c r="E5" s="456"/>
      <c r="F5" s="456"/>
      <c r="G5" s="456"/>
      <c r="H5" s="456"/>
      <c r="I5" s="456"/>
    </row>
    <row r="7" spans="1:11" ht="52.5" customHeight="1" x14ac:dyDescent="0.25">
      <c r="A7" s="457" t="s">
        <v>164</v>
      </c>
      <c r="B7" s="457"/>
      <c r="C7" s="457"/>
      <c r="D7" s="457"/>
      <c r="E7" s="457"/>
      <c r="F7" s="457"/>
      <c r="G7" s="457"/>
      <c r="H7" s="457"/>
      <c r="I7" s="457"/>
    </row>
    <row r="9" spans="1:11" ht="18.75" x14ac:dyDescent="0.3">
      <c r="A9" s="129"/>
      <c r="K9" s="57"/>
    </row>
  </sheetData>
  <mergeCells count="3">
    <mergeCell ref="A3:I3"/>
    <mergeCell ref="A5:I5"/>
    <mergeCell ref="A7:I7"/>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10" zoomScale="85" zoomScaleNormal="85" workbookViewId="0">
      <selection activeCell="M27" sqref="M27"/>
    </sheetView>
  </sheetViews>
  <sheetFormatPr defaultColWidth="9.140625" defaultRowHeight="15" x14ac:dyDescent="0.25"/>
  <cols>
    <col min="1" max="1" width="9.140625" style="57"/>
    <col min="2" max="2" width="11.140625" style="57" customWidth="1"/>
    <col min="3" max="16384" width="9.140625" style="57"/>
  </cols>
  <sheetData>
    <row r="1" spans="1:9" ht="21.75" customHeight="1" x14ac:dyDescent="0.35">
      <c r="A1" s="61" t="s">
        <v>33</v>
      </c>
      <c r="B1" s="59"/>
      <c r="C1" s="59"/>
      <c r="I1" s="61" t="s">
        <v>65</v>
      </c>
    </row>
    <row r="2" spans="1:9" x14ac:dyDescent="0.25">
      <c r="A2" s="63">
        <v>6.2</v>
      </c>
      <c r="B2" s="59" t="s">
        <v>34</v>
      </c>
      <c r="C2" s="398" t="s">
        <v>614</v>
      </c>
    </row>
    <row r="3" spans="1:9" ht="17.25" customHeight="1" x14ac:dyDescent="0.25">
      <c r="A3" s="63" t="s">
        <v>571</v>
      </c>
      <c r="B3" s="59" t="s">
        <v>36</v>
      </c>
      <c r="C3" s="279" t="s">
        <v>592</v>
      </c>
    </row>
    <row r="4" spans="1:9" x14ac:dyDescent="0.25">
      <c r="A4" s="36" t="s">
        <v>37</v>
      </c>
      <c r="B4" s="59"/>
      <c r="C4" s="37" t="s">
        <v>425</v>
      </c>
      <c r="D4" s="64"/>
      <c r="E4" s="64"/>
      <c r="F4" s="64"/>
      <c r="G4" s="64"/>
      <c r="H4" s="64"/>
      <c r="I4" s="64"/>
    </row>
    <row r="5" spans="1:9" ht="15.75" customHeight="1" x14ac:dyDescent="0.25">
      <c r="A5" s="39"/>
      <c r="B5" s="59"/>
    </row>
    <row r="6" spans="1:9" x14ac:dyDescent="0.25">
      <c r="A6" s="59"/>
      <c r="B6" s="59"/>
      <c r="E6" s="37" t="s">
        <v>39</v>
      </c>
      <c r="F6" s="37"/>
      <c r="G6" s="37" t="s">
        <v>611</v>
      </c>
      <c r="H6" s="37"/>
      <c r="I6" s="37"/>
    </row>
    <row r="7" spans="1:9" ht="15.75" x14ac:dyDescent="0.25">
      <c r="A7" s="122"/>
    </row>
    <row r="8" spans="1:9" ht="26.25" x14ac:dyDescent="0.25">
      <c r="A8" s="58" t="s">
        <v>31</v>
      </c>
      <c r="B8" s="58" t="s">
        <v>30</v>
      </c>
      <c r="C8" s="58" t="s">
        <v>32</v>
      </c>
    </row>
    <row r="9" spans="1:9" x14ac:dyDescent="0.25">
      <c r="A9" s="59"/>
      <c r="B9" s="60" t="s">
        <v>41</v>
      </c>
      <c r="C9" s="60" t="s">
        <v>23</v>
      </c>
    </row>
    <row r="10" spans="1:9" x14ac:dyDescent="0.25">
      <c r="A10" s="63"/>
      <c r="B10" s="63"/>
      <c r="C10" s="68"/>
      <c r="E10" s="59" t="s">
        <v>42</v>
      </c>
      <c r="F10" s="59"/>
    </row>
    <row r="11" spans="1:9" x14ac:dyDescent="0.25">
      <c r="A11" s="63"/>
      <c r="B11" s="63"/>
      <c r="C11" s="68"/>
      <c r="E11" s="59" t="s">
        <v>43</v>
      </c>
      <c r="F11" s="59"/>
    </row>
    <row r="12" spans="1:9" x14ac:dyDescent="0.25">
      <c r="A12" s="63"/>
      <c r="B12" s="63"/>
      <c r="C12" s="68"/>
      <c r="E12" s="59" t="s">
        <v>44</v>
      </c>
      <c r="F12" s="59"/>
    </row>
    <row r="13" spans="1:9" x14ac:dyDescent="0.25">
      <c r="A13" s="63"/>
      <c r="B13" s="63"/>
      <c r="C13" s="68"/>
      <c r="E13" s="59"/>
      <c r="F13" s="59"/>
    </row>
    <row r="14" spans="1:9" x14ac:dyDescent="0.25">
      <c r="A14" s="63"/>
      <c r="B14" s="63"/>
      <c r="C14" s="68"/>
      <c r="E14" s="59" t="s">
        <v>45</v>
      </c>
      <c r="F14" s="59"/>
    </row>
    <row r="15" spans="1:9" x14ac:dyDescent="0.25">
      <c r="A15" s="63"/>
      <c r="B15" s="63"/>
      <c r="C15" s="68"/>
      <c r="E15" s="59" t="s">
        <v>46</v>
      </c>
      <c r="F15" s="59"/>
    </row>
    <row r="16" spans="1:9" x14ac:dyDescent="0.25">
      <c r="A16" s="63"/>
      <c r="B16" s="63"/>
      <c r="C16" s="68"/>
      <c r="E16" s="59" t="s">
        <v>47</v>
      </c>
      <c r="F16" s="59"/>
    </row>
    <row r="17" spans="1:9" x14ac:dyDescent="0.25">
      <c r="A17" s="63"/>
      <c r="B17" s="63"/>
      <c r="C17" s="68"/>
      <c r="E17" s="59" t="s">
        <v>48</v>
      </c>
      <c r="F17" s="59"/>
    </row>
    <row r="18" spans="1:9" ht="15.75" customHeight="1" x14ac:dyDescent="0.25">
      <c r="A18" s="63"/>
      <c r="B18" s="63"/>
      <c r="C18" s="68"/>
      <c r="E18" s="59" t="s">
        <v>49</v>
      </c>
      <c r="F18" s="59"/>
    </row>
    <row r="19" spans="1:9" x14ac:dyDescent="0.25">
      <c r="A19" s="56"/>
      <c r="B19" s="56"/>
      <c r="C19" s="56"/>
      <c r="E19" s="59" t="s">
        <v>50</v>
      </c>
      <c r="F19" s="59"/>
      <c r="H19" s="71"/>
    </row>
    <row r="20" spans="1:9" x14ac:dyDescent="0.25">
      <c r="A20" s="63"/>
      <c r="B20" s="63"/>
      <c r="C20" s="68"/>
      <c r="E20" s="59" t="s">
        <v>51</v>
      </c>
      <c r="F20" s="59"/>
    </row>
    <row r="21" spans="1:9" x14ac:dyDescent="0.25">
      <c r="A21" s="63"/>
      <c r="B21" s="63"/>
      <c r="C21" s="68"/>
      <c r="E21" s="59" t="s">
        <v>52</v>
      </c>
      <c r="H21" s="70"/>
    </row>
    <row r="22" spans="1:9" ht="17.25" customHeight="1" x14ac:dyDescent="0.35">
      <c r="A22" s="63"/>
      <c r="B22" s="63"/>
      <c r="C22" s="68"/>
      <c r="E22" s="59" t="s">
        <v>53</v>
      </c>
      <c r="I22" s="61"/>
    </row>
    <row r="23" spans="1:9" x14ac:dyDescent="0.25">
      <c r="A23" s="63"/>
      <c r="B23" s="63"/>
      <c r="C23" s="68"/>
      <c r="E23" s="59" t="s">
        <v>405</v>
      </c>
    </row>
    <row r="24" spans="1:9" x14ac:dyDescent="0.25">
      <c r="A24" s="63"/>
      <c r="B24" s="63"/>
      <c r="C24" s="68"/>
      <c r="E24" s="59"/>
    </row>
    <row r="25" spans="1:9" x14ac:dyDescent="0.25">
      <c r="A25" s="63"/>
      <c r="B25" s="63"/>
      <c r="C25" s="68"/>
    </row>
    <row r="26" spans="1:9" x14ac:dyDescent="0.25">
      <c r="A26" s="63"/>
      <c r="B26" s="63"/>
      <c r="C26" s="68"/>
    </row>
    <row r="27" spans="1:9" x14ac:dyDescent="0.25">
      <c r="A27" s="63"/>
      <c r="B27" s="63"/>
      <c r="C27" s="68"/>
    </row>
    <row r="28" spans="1:9" x14ac:dyDescent="0.25">
      <c r="A28" s="63"/>
      <c r="B28" s="63"/>
      <c r="C28" s="63"/>
    </row>
    <row r="29" spans="1:9" x14ac:dyDescent="0.25">
      <c r="A29" s="63"/>
      <c r="B29" s="63"/>
      <c r="C29" s="63"/>
      <c r="D29" s="59" t="s">
        <v>56</v>
      </c>
    </row>
    <row r="30" spans="1:9" x14ac:dyDescent="0.25">
      <c r="A30" s="59"/>
      <c r="B30" s="62"/>
      <c r="C30" s="62">
        <f>SUM(C10:C29)</f>
        <v>0</v>
      </c>
      <c r="D30" s="63"/>
      <c r="E30" s="59" t="s">
        <v>59</v>
      </c>
    </row>
    <row r="31" spans="1:9" x14ac:dyDescent="0.25">
      <c r="A31" s="62">
        <f>SUM(A10:A29)</f>
        <v>0</v>
      </c>
      <c r="B31" s="59" t="s">
        <v>57</v>
      </c>
      <c r="C31" s="59"/>
      <c r="D31" s="65" t="e">
        <f>B32/D30</f>
        <v>#DIV/0!</v>
      </c>
      <c r="E31" s="59" t="s">
        <v>60</v>
      </c>
    </row>
    <row r="32" spans="1:9" x14ac:dyDescent="0.25">
      <c r="A32" s="59"/>
      <c r="B32" s="62" t="e">
        <f>C30/A31</f>
        <v>#DIV/0!</v>
      </c>
      <c r="C32" s="59" t="s">
        <v>58</v>
      </c>
    </row>
    <row r="33" spans="1:3" x14ac:dyDescent="0.25">
      <c r="A33" s="59"/>
      <c r="B33" s="59"/>
      <c r="C33" s="59"/>
    </row>
    <row r="34" spans="1:3" ht="15.75" x14ac:dyDescent="0.25">
      <c r="A34" s="120"/>
      <c r="B34" s="59"/>
      <c r="C34" s="59"/>
    </row>
    <row r="35" spans="1:3" x14ac:dyDescent="0.25">
      <c r="A35" s="59"/>
      <c r="B35" s="59"/>
      <c r="C35" s="59"/>
    </row>
    <row r="36" spans="1:3" ht="15.75" x14ac:dyDescent="0.25">
      <c r="A36" s="120" t="s">
        <v>162</v>
      </c>
    </row>
    <row r="38" spans="1:3" ht="15.75" x14ac:dyDescent="0.25">
      <c r="B38" s="376" t="s">
        <v>615</v>
      </c>
    </row>
    <row r="39" spans="1:3" x14ac:dyDescent="0.25">
      <c r="B39" s="57" t="s">
        <v>616</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10" zoomScale="85" zoomScaleNormal="85" workbookViewId="0">
      <selection activeCell="M12" sqref="M12"/>
    </sheetView>
  </sheetViews>
  <sheetFormatPr defaultColWidth="9.140625" defaultRowHeight="15" x14ac:dyDescent="0.25"/>
  <cols>
    <col min="1" max="1" width="9.140625" style="57"/>
    <col min="2" max="2" width="11.140625" style="57" customWidth="1"/>
    <col min="3" max="16384" width="9.140625" style="57"/>
  </cols>
  <sheetData>
    <row r="1" spans="1:9" ht="21.75" customHeight="1" x14ac:dyDescent="0.35">
      <c r="A1" s="61" t="s">
        <v>33</v>
      </c>
      <c r="B1" s="59"/>
      <c r="C1" s="59"/>
      <c r="I1" s="61" t="s">
        <v>65</v>
      </c>
    </row>
    <row r="2" spans="1:9" x14ac:dyDescent="0.25">
      <c r="A2" s="63">
        <v>6.2</v>
      </c>
      <c r="B2" s="59" t="s">
        <v>34</v>
      </c>
      <c r="C2" s="352" t="s">
        <v>614</v>
      </c>
    </row>
    <row r="3" spans="1:9" ht="17.25" customHeight="1" x14ac:dyDescent="0.25">
      <c r="A3" s="63" t="s">
        <v>571</v>
      </c>
      <c r="B3" s="59" t="s">
        <v>36</v>
      </c>
      <c r="C3" s="279" t="s">
        <v>592</v>
      </c>
    </row>
    <row r="4" spans="1:9" x14ac:dyDescent="0.25">
      <c r="A4" s="36" t="s">
        <v>37</v>
      </c>
      <c r="B4" s="59"/>
      <c r="C4" s="37" t="s">
        <v>425</v>
      </c>
      <c r="D4" s="64"/>
      <c r="E4" s="64"/>
      <c r="F4" s="64"/>
      <c r="G4" s="64"/>
      <c r="H4" s="64"/>
      <c r="I4" s="64"/>
    </row>
    <row r="5" spans="1:9" ht="15.75" customHeight="1" x14ac:dyDescent="0.25">
      <c r="A5" s="39"/>
      <c r="B5" s="59"/>
    </row>
    <row r="6" spans="1:9" x14ac:dyDescent="0.25">
      <c r="A6" s="59"/>
      <c r="B6" s="59"/>
      <c r="E6" s="37" t="s">
        <v>39</v>
      </c>
      <c r="F6" s="37"/>
      <c r="G6" s="37" t="s">
        <v>611</v>
      </c>
      <c r="H6" s="37"/>
      <c r="I6" s="37"/>
    </row>
    <row r="7" spans="1:9" ht="15.75" x14ac:dyDescent="0.25">
      <c r="A7" s="122"/>
    </row>
    <row r="8" spans="1:9" ht="26.25" x14ac:dyDescent="0.25">
      <c r="A8" s="58" t="s">
        <v>31</v>
      </c>
      <c r="B8" s="58" t="s">
        <v>30</v>
      </c>
      <c r="C8" s="58" t="s">
        <v>32</v>
      </c>
    </row>
    <row r="9" spans="1:9" x14ac:dyDescent="0.25">
      <c r="A9" s="59"/>
      <c r="B9" s="60" t="s">
        <v>41</v>
      </c>
      <c r="C9" s="60" t="s">
        <v>23</v>
      </c>
    </row>
    <row r="10" spans="1:9" x14ac:dyDescent="0.25">
      <c r="A10" s="63"/>
      <c r="B10" s="63"/>
      <c r="C10" s="68"/>
      <c r="E10" s="59" t="s">
        <v>42</v>
      </c>
      <c r="F10" s="59"/>
    </row>
    <row r="11" spans="1:9" x14ac:dyDescent="0.25">
      <c r="A11" s="63"/>
      <c r="B11" s="63"/>
      <c r="C11" s="68"/>
      <c r="E11" s="59" t="s">
        <v>43</v>
      </c>
      <c r="F11" s="59"/>
    </row>
    <row r="12" spans="1:9" x14ac:dyDescent="0.25">
      <c r="A12" s="63"/>
      <c r="B12" s="63"/>
      <c r="C12" s="68"/>
      <c r="E12" s="59" t="s">
        <v>44</v>
      </c>
      <c r="F12" s="59"/>
    </row>
    <row r="13" spans="1:9" x14ac:dyDescent="0.25">
      <c r="A13" s="63"/>
      <c r="B13" s="63"/>
      <c r="C13" s="68"/>
      <c r="E13" s="59"/>
      <c r="F13" s="59"/>
    </row>
    <row r="14" spans="1:9" x14ac:dyDescent="0.25">
      <c r="A14" s="63"/>
      <c r="B14" s="63"/>
      <c r="C14" s="68"/>
      <c r="E14" s="59" t="s">
        <v>45</v>
      </c>
      <c r="F14" s="59"/>
    </row>
    <row r="15" spans="1:9" x14ac:dyDescent="0.25">
      <c r="A15" s="63"/>
      <c r="B15" s="63"/>
      <c r="C15" s="68"/>
      <c r="E15" s="59" t="s">
        <v>46</v>
      </c>
      <c r="F15" s="59"/>
    </row>
    <row r="16" spans="1:9" x14ac:dyDescent="0.25">
      <c r="A16" s="63"/>
      <c r="B16" s="63"/>
      <c r="C16" s="68"/>
      <c r="E16" s="59" t="s">
        <v>47</v>
      </c>
      <c r="F16" s="59"/>
    </row>
    <row r="17" spans="1:9" x14ac:dyDescent="0.25">
      <c r="A17" s="63"/>
      <c r="B17" s="63"/>
      <c r="C17" s="68"/>
      <c r="E17" s="59" t="s">
        <v>48</v>
      </c>
      <c r="F17" s="59"/>
    </row>
    <row r="18" spans="1:9" ht="15.75" customHeight="1" x14ac:dyDescent="0.25">
      <c r="A18" s="63"/>
      <c r="B18" s="63"/>
      <c r="C18" s="68"/>
      <c r="E18" s="59" t="s">
        <v>49</v>
      </c>
      <c r="F18" s="59"/>
    </row>
    <row r="19" spans="1:9" x14ac:dyDescent="0.25">
      <c r="A19" s="56"/>
      <c r="B19" s="56"/>
      <c r="C19" s="56"/>
      <c r="E19" s="59" t="s">
        <v>50</v>
      </c>
      <c r="F19" s="59"/>
      <c r="H19" s="71"/>
    </row>
    <row r="20" spans="1:9" x14ac:dyDescent="0.25">
      <c r="A20" s="63"/>
      <c r="B20" s="63"/>
      <c r="C20" s="68"/>
      <c r="E20" s="59" t="s">
        <v>51</v>
      </c>
      <c r="F20" s="59"/>
    </row>
    <row r="21" spans="1:9" x14ac:dyDescent="0.25">
      <c r="A21" s="63"/>
      <c r="B21" s="63"/>
      <c r="C21" s="68"/>
      <c r="E21" s="59" t="s">
        <v>52</v>
      </c>
      <c r="H21" s="70"/>
    </row>
    <row r="22" spans="1:9" ht="17.25" customHeight="1" x14ac:dyDescent="0.35">
      <c r="A22" s="63"/>
      <c r="B22" s="63"/>
      <c r="C22" s="68"/>
      <c r="E22" s="59" t="s">
        <v>53</v>
      </c>
      <c r="I22" s="61"/>
    </row>
    <row r="23" spans="1:9" x14ac:dyDescent="0.25">
      <c r="A23" s="63"/>
      <c r="B23" s="63"/>
      <c r="C23" s="68"/>
      <c r="E23" s="59" t="s">
        <v>405</v>
      </c>
    </row>
    <row r="24" spans="1:9" x14ac:dyDescent="0.25">
      <c r="A24" s="63"/>
      <c r="B24" s="63"/>
      <c r="C24" s="68"/>
      <c r="E24" s="59"/>
    </row>
    <row r="25" spans="1:9" x14ac:dyDescent="0.25">
      <c r="A25" s="63"/>
      <c r="B25" s="63"/>
      <c r="C25" s="68"/>
    </row>
    <row r="26" spans="1:9" x14ac:dyDescent="0.25">
      <c r="A26" s="63"/>
      <c r="B26" s="63"/>
      <c r="C26" s="68"/>
    </row>
    <row r="27" spans="1:9" x14ac:dyDescent="0.25">
      <c r="A27" s="63"/>
      <c r="B27" s="63"/>
      <c r="C27" s="68"/>
    </row>
    <row r="28" spans="1:9" x14ac:dyDescent="0.25">
      <c r="A28" s="63"/>
      <c r="B28" s="63"/>
      <c r="C28" s="63"/>
    </row>
    <row r="29" spans="1:9" x14ac:dyDescent="0.25">
      <c r="A29" s="63"/>
      <c r="B29" s="63"/>
      <c r="C29" s="63"/>
      <c r="D29" s="59" t="s">
        <v>56</v>
      </c>
    </row>
    <row r="30" spans="1:9" x14ac:dyDescent="0.25">
      <c r="A30" s="59"/>
      <c r="B30" s="62"/>
      <c r="C30" s="62">
        <f>SUM(C10:C29)</f>
        <v>0</v>
      </c>
      <c r="D30" s="63"/>
      <c r="E30" s="59" t="s">
        <v>59</v>
      </c>
    </row>
    <row r="31" spans="1:9" x14ac:dyDescent="0.25">
      <c r="A31" s="62">
        <f>SUM(A10:A29)</f>
        <v>0</v>
      </c>
      <c r="B31" s="59" t="s">
        <v>57</v>
      </c>
      <c r="C31" s="59"/>
      <c r="D31" s="65" t="e">
        <f>B32/D30</f>
        <v>#DIV/0!</v>
      </c>
      <c r="E31" s="59" t="s">
        <v>60</v>
      </c>
    </row>
    <row r="32" spans="1:9" x14ac:dyDescent="0.25">
      <c r="A32" s="59"/>
      <c r="B32" s="62" t="e">
        <f>C30/A31</f>
        <v>#DIV/0!</v>
      </c>
      <c r="C32" s="59" t="s">
        <v>58</v>
      </c>
    </row>
    <row r="33" spans="1:3" x14ac:dyDescent="0.25">
      <c r="A33" s="59"/>
      <c r="B33" s="59"/>
      <c r="C33" s="59"/>
    </row>
    <row r="34" spans="1:3" ht="15.75" x14ac:dyDescent="0.25">
      <c r="A34" s="120"/>
      <c r="B34" s="59"/>
      <c r="C34" s="59"/>
    </row>
    <row r="35" spans="1:3" x14ac:dyDescent="0.25">
      <c r="A35" s="59"/>
      <c r="B35" s="59"/>
      <c r="C35" s="59"/>
    </row>
    <row r="36" spans="1:3" ht="15.75" x14ac:dyDescent="0.25">
      <c r="A36" s="120" t="s">
        <v>162</v>
      </c>
    </row>
    <row r="38" spans="1:3" ht="15.75" x14ac:dyDescent="0.25">
      <c r="B38" s="376" t="s">
        <v>615</v>
      </c>
    </row>
    <row r="39" spans="1:3" x14ac:dyDescent="0.25">
      <c r="B39" s="57" t="s">
        <v>616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
  <sheetViews>
    <sheetView topLeftCell="A34" zoomScale="85" zoomScaleNormal="85" workbookViewId="0">
      <selection activeCell="P47" sqref="P47"/>
    </sheetView>
  </sheetViews>
  <sheetFormatPr defaultColWidth="9.140625" defaultRowHeight="18.75" x14ac:dyDescent="0.3"/>
  <cols>
    <col min="1" max="1" width="7" style="57" customWidth="1"/>
    <col min="2" max="2" width="8.28515625" style="57" customWidth="1"/>
    <col min="3" max="3" width="10.28515625" style="57" customWidth="1"/>
    <col min="4" max="4" width="7.7109375"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v>
      </c>
      <c r="C2" s="59" t="s">
        <v>34</v>
      </c>
      <c r="D2" s="398" t="s">
        <v>644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568</v>
      </c>
      <c r="C3" s="59" t="s">
        <v>36</v>
      </c>
      <c r="D3" s="398" t="s">
        <v>594</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593</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430</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7">
        <v>74</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67">
        <v>75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67">
        <v>81</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7">
        <v>72</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7">
        <v>80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7">
        <v>65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7">
        <v>78</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67"/>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0"/>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0"/>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56"/>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56"/>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56"/>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56"/>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56"/>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56"/>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56"/>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56"/>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525</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75</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81</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0.92592592592592593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235</v>
      </c>
    </row>
    <row r="46" spans="1:29" x14ac:dyDescent="0.3">
      <c r="A46" s="460"/>
      <c r="B46" s="460"/>
      <c r="C46" s="460"/>
      <c r="D46" s="460"/>
      <c r="E46" s="460"/>
      <c r="F46" s="460"/>
      <c r="G46" s="460"/>
      <c r="H46" s="460"/>
      <c r="I46" s="460"/>
      <c r="J46" s="460"/>
    </row>
    <row r="47" spans="1:29" x14ac:dyDescent="0.3">
      <c r="A47" s="198"/>
      <c r="B47" s="71"/>
      <c r="C47" s="71"/>
      <c r="D47" s="71"/>
      <c r="E47" s="71"/>
      <c r="F47" s="71"/>
      <c r="G47" s="71"/>
      <c r="H47" s="71"/>
      <c r="I47" s="199"/>
      <c r="J47" s="200"/>
    </row>
    <row r="48" spans="1:29" ht="132" customHeight="1" x14ac:dyDescent="0.3">
      <c r="A48" s="461"/>
      <c r="B48" s="461"/>
      <c r="C48" s="461"/>
      <c r="D48" s="461"/>
      <c r="E48" s="461"/>
      <c r="F48" s="461"/>
      <c r="G48" s="461"/>
      <c r="H48" s="461"/>
      <c r="I48" s="461"/>
      <c r="J48" s="461"/>
    </row>
    <row r="49" spans="1:10" x14ac:dyDescent="0.3">
      <c r="A49" s="198"/>
      <c r="B49" s="71"/>
      <c r="C49" s="71"/>
      <c r="D49" s="71"/>
      <c r="E49" s="71"/>
      <c r="F49" s="71"/>
      <c r="G49" s="71"/>
      <c r="H49" s="71"/>
      <c r="I49" s="199"/>
      <c r="J49" s="200"/>
    </row>
    <row r="50" spans="1:10" ht="61.5" customHeight="1" x14ac:dyDescent="0.3">
      <c r="A50" s="460"/>
      <c r="B50" s="460"/>
      <c r="C50" s="460"/>
      <c r="D50" s="460"/>
      <c r="E50" s="460"/>
      <c r="F50" s="460"/>
      <c r="G50" s="460"/>
      <c r="H50" s="460"/>
      <c r="I50" s="460"/>
      <c r="J50" s="460"/>
    </row>
    <row r="51" spans="1:10" x14ac:dyDescent="0.3">
      <c r="A51" s="198"/>
      <c r="B51" s="71"/>
      <c r="C51" s="71"/>
      <c r="D51" s="71"/>
      <c r="E51" s="71"/>
      <c r="F51" s="71"/>
      <c r="G51" s="71"/>
      <c r="H51" s="71"/>
      <c r="I51" s="199"/>
      <c r="J51" s="200"/>
    </row>
    <row r="52" spans="1:10" ht="40.5" customHeight="1" x14ac:dyDescent="0.3">
      <c r="A52" s="460"/>
      <c r="B52" s="460"/>
      <c r="C52" s="460"/>
      <c r="D52" s="460"/>
      <c r="E52" s="460"/>
      <c r="F52" s="460"/>
      <c r="G52" s="460"/>
      <c r="H52" s="460"/>
      <c r="I52" s="460"/>
      <c r="J52" s="460"/>
    </row>
    <row r="53" spans="1:10" x14ac:dyDescent="0.3">
      <c r="A53" s="198"/>
      <c r="B53" s="71"/>
      <c r="C53" s="71"/>
      <c r="D53" s="71"/>
      <c r="E53" s="71"/>
      <c r="F53" s="71"/>
      <c r="G53" s="71"/>
      <c r="H53" s="71"/>
      <c r="I53" s="199"/>
      <c r="J53" s="200"/>
    </row>
    <row r="54" spans="1:10" x14ac:dyDescent="0.3">
      <c r="A54" s="198"/>
      <c r="B54" s="71"/>
      <c r="C54" s="71"/>
      <c r="D54" s="71"/>
      <c r="E54" s="71"/>
      <c r="F54" s="71"/>
      <c r="G54" s="71"/>
      <c r="H54" s="71"/>
      <c r="I54" s="199"/>
      <c r="J54" s="200"/>
    </row>
    <row r="55" spans="1:10" x14ac:dyDescent="0.3">
      <c r="A55" s="459"/>
      <c r="B55" s="459"/>
      <c r="C55" s="459"/>
      <c r="D55" s="459"/>
      <c r="E55" s="458"/>
      <c r="F55" s="458"/>
      <c r="G55" s="458"/>
      <c r="H55" s="458"/>
      <c r="I55" s="199"/>
      <c r="J55" s="200"/>
    </row>
    <row r="56" spans="1:10" x14ac:dyDescent="0.3">
      <c r="A56" s="394"/>
      <c r="B56" s="394"/>
      <c r="C56" s="394"/>
      <c r="D56" s="394"/>
      <c r="E56" s="395"/>
      <c r="F56" s="395"/>
      <c r="G56" s="395"/>
      <c r="H56" s="395"/>
      <c r="I56" s="199"/>
      <c r="J56" s="200"/>
    </row>
    <row r="57" spans="1:10" x14ac:dyDescent="0.3">
      <c r="A57" s="459"/>
      <c r="B57" s="459"/>
      <c r="C57" s="459"/>
      <c r="D57" s="459"/>
      <c r="E57" s="458"/>
      <c r="F57" s="458"/>
      <c r="G57" s="458"/>
      <c r="H57" s="458"/>
      <c r="I57" s="199"/>
      <c r="J57" s="200"/>
    </row>
    <row r="58" spans="1:10" x14ac:dyDescent="0.3">
      <c r="A58" s="459"/>
      <c r="B58" s="459"/>
      <c r="C58" s="459"/>
      <c r="D58" s="459"/>
      <c r="E58" s="458"/>
      <c r="F58" s="458"/>
      <c r="G58" s="458"/>
      <c r="H58" s="458"/>
      <c r="I58" s="199"/>
      <c r="J58" s="200"/>
    </row>
    <row r="59" spans="1:10" ht="46.5" customHeight="1" x14ac:dyDescent="0.3">
      <c r="A59" s="459"/>
      <c r="B59" s="459"/>
      <c r="C59" s="459"/>
      <c r="D59" s="459"/>
      <c r="E59" s="458"/>
      <c r="F59" s="458"/>
      <c r="G59" s="458"/>
      <c r="H59" s="458"/>
      <c r="I59" s="199"/>
      <c r="J59" s="200"/>
    </row>
    <row r="60" spans="1:10" x14ac:dyDescent="0.3">
      <c r="A60" s="459"/>
      <c r="B60" s="459"/>
      <c r="C60" s="459"/>
      <c r="D60" s="459"/>
      <c r="E60" s="458"/>
      <c r="F60" s="458"/>
      <c r="G60" s="458"/>
      <c r="H60" s="458"/>
      <c r="I60" s="199"/>
      <c r="J60" s="200"/>
    </row>
    <row r="61" spans="1:10" x14ac:dyDescent="0.3">
      <c r="A61" s="459"/>
      <c r="B61" s="459"/>
      <c r="C61" s="459"/>
      <c r="D61" s="459"/>
      <c r="E61" s="458"/>
      <c r="F61" s="458"/>
      <c r="G61" s="458"/>
      <c r="H61" s="458"/>
      <c r="I61" s="199"/>
      <c r="J61" s="200"/>
    </row>
    <row r="62" spans="1:10" x14ac:dyDescent="0.3">
      <c r="A62" s="459"/>
      <c r="B62" s="459"/>
      <c r="C62" s="459"/>
      <c r="D62" s="459"/>
      <c r="E62" s="458"/>
      <c r="F62" s="458"/>
      <c r="G62" s="458"/>
      <c r="H62" s="458"/>
      <c r="I62" s="199"/>
      <c r="J62" s="200"/>
    </row>
    <row r="63" spans="1:10" x14ac:dyDescent="0.3">
      <c r="A63" s="459"/>
      <c r="B63" s="459"/>
      <c r="C63" s="459"/>
      <c r="D63" s="459"/>
      <c r="E63" s="458"/>
      <c r="F63" s="458"/>
      <c r="G63" s="458"/>
      <c r="H63" s="458"/>
      <c r="I63" s="199"/>
      <c r="J63" s="200"/>
    </row>
    <row r="64" spans="1:10" x14ac:dyDescent="0.3">
      <c r="A64" s="459"/>
      <c r="B64" s="459"/>
      <c r="C64" s="459"/>
      <c r="D64" s="459"/>
      <c r="E64" s="458"/>
      <c r="F64" s="458"/>
      <c r="G64" s="458"/>
      <c r="H64" s="458"/>
      <c r="I64" s="199"/>
      <c r="J64" s="200"/>
    </row>
    <row r="65" spans="1:10" x14ac:dyDescent="0.3">
      <c r="A65" s="201"/>
      <c r="B65" s="201"/>
      <c r="C65" s="201"/>
      <c r="D65" s="201"/>
      <c r="E65" s="201"/>
      <c r="F65" s="201"/>
      <c r="G65" s="201"/>
      <c r="H65" s="201"/>
      <c r="I65" s="199"/>
      <c r="J65" s="200"/>
    </row>
    <row r="66" spans="1:10" x14ac:dyDescent="0.3">
      <c r="A66" s="397"/>
      <c r="B66" s="397"/>
      <c r="C66" s="397"/>
      <c r="D66" s="394"/>
      <c r="E66" s="458"/>
      <c r="F66" s="458"/>
      <c r="G66" s="458"/>
      <c r="H66" s="458"/>
      <c r="I66" s="199"/>
      <c r="J66" s="200"/>
    </row>
    <row r="67" spans="1:10" x14ac:dyDescent="0.3">
      <c r="A67" s="198"/>
      <c r="B67" s="71"/>
      <c r="C67" s="71"/>
      <c r="D67" s="71"/>
      <c r="E67" s="71"/>
      <c r="F67" s="71"/>
      <c r="G67" s="71"/>
      <c r="H67" s="71"/>
      <c r="I67" s="199"/>
      <c r="J67" s="200"/>
    </row>
    <row r="68" spans="1:10" x14ac:dyDescent="0.3">
      <c r="A68" s="198"/>
      <c r="B68" s="71"/>
      <c r="C68" s="71"/>
      <c r="D68" s="71"/>
      <c r="E68" s="71"/>
      <c r="F68" s="71"/>
      <c r="G68" s="71"/>
      <c r="H68" s="71"/>
      <c r="I68" s="199"/>
      <c r="J68" s="200"/>
    </row>
    <row r="69" spans="1:10" x14ac:dyDescent="0.3">
      <c r="A69" s="198"/>
      <c r="B69" s="71"/>
      <c r="C69" s="71"/>
      <c r="D69" s="71"/>
      <c r="E69" s="71"/>
      <c r="F69" s="71"/>
      <c r="G69" s="71"/>
      <c r="H69" s="71"/>
      <c r="I69" s="199"/>
      <c r="J69" s="200"/>
    </row>
    <row r="70" spans="1:10" x14ac:dyDescent="0.3">
      <c r="A70" s="198"/>
      <c r="B70" s="71"/>
      <c r="C70" s="71"/>
      <c r="D70" s="71"/>
      <c r="E70" s="71"/>
      <c r="F70" s="71"/>
      <c r="G70" s="71"/>
      <c r="H70" s="71"/>
      <c r="I70" s="199"/>
      <c r="J70" s="200"/>
    </row>
    <row r="71" spans="1:10" x14ac:dyDescent="0.3">
      <c r="A71" s="122"/>
      <c r="G71" s="57"/>
      <c r="H71" s="57"/>
    </row>
    <row r="72" spans="1:10" x14ac:dyDescent="0.3">
      <c r="A72" s="122"/>
      <c r="G72" s="57"/>
      <c r="H72" s="57"/>
    </row>
    <row r="73" spans="1:10" x14ac:dyDescent="0.3">
      <c r="A73" s="122"/>
      <c r="G73" s="57"/>
      <c r="H73" s="57"/>
    </row>
    <row r="74" spans="1:10" x14ac:dyDescent="0.3">
      <c r="A74" s="122"/>
      <c r="G74" s="57"/>
      <c r="H74" s="57"/>
    </row>
    <row r="75" spans="1:10" x14ac:dyDescent="0.3">
      <c r="A75" s="122"/>
      <c r="G75" s="57"/>
      <c r="H75" s="57"/>
    </row>
    <row r="76" spans="1:10" x14ac:dyDescent="0.3">
      <c r="A76" s="122"/>
      <c r="G76" s="57"/>
      <c r="H76" s="57"/>
    </row>
    <row r="77" spans="1:10" x14ac:dyDescent="0.3">
      <c r="A77" s="122"/>
      <c r="G77" s="57"/>
      <c r="H77" s="57"/>
    </row>
    <row r="78" spans="1:10" x14ac:dyDescent="0.3">
      <c r="A78" s="122"/>
      <c r="G78" s="57"/>
      <c r="H78" s="57"/>
    </row>
    <row r="79" spans="1:10" x14ac:dyDescent="0.3">
      <c r="A79" s="122"/>
      <c r="G79" s="57"/>
      <c r="H79" s="57"/>
    </row>
    <row r="80" spans="1:10" x14ac:dyDescent="0.3">
      <c r="A80" s="122"/>
      <c r="G80" s="57"/>
      <c r="H80" s="57"/>
    </row>
    <row r="81" spans="1:8" x14ac:dyDescent="0.3">
      <c r="A81" s="122"/>
      <c r="G81" s="57"/>
      <c r="H81" s="57"/>
    </row>
    <row r="82" spans="1:8" x14ac:dyDescent="0.3">
      <c r="A82" s="122"/>
      <c r="G82" s="57"/>
      <c r="H82" s="57"/>
    </row>
    <row r="83" spans="1:8" x14ac:dyDescent="0.3">
      <c r="A83" s="122"/>
      <c r="G83" s="57"/>
      <c r="H83" s="57"/>
    </row>
    <row r="84" spans="1:8" x14ac:dyDescent="0.3">
      <c r="A84" s="122"/>
      <c r="G84" s="57"/>
      <c r="H84" s="57"/>
    </row>
  </sheetData>
  <mergeCells count="33">
    <mergeCell ref="A46:J46"/>
    <mergeCell ref="A48:J48"/>
    <mergeCell ref="A50:J50"/>
    <mergeCell ref="A52:J52"/>
    <mergeCell ref="A55:D55"/>
    <mergeCell ref="E55:F55"/>
    <mergeCell ref="G55:H55"/>
    <mergeCell ref="A57:D57"/>
    <mergeCell ref="E57:F57"/>
    <mergeCell ref="G57:H57"/>
    <mergeCell ref="A58:D58"/>
    <mergeCell ref="E58:F58"/>
    <mergeCell ref="G58:H58"/>
    <mergeCell ref="A59:D59"/>
    <mergeCell ref="E59:F59"/>
    <mergeCell ref="G59:H59"/>
    <mergeCell ref="A60:D60"/>
    <mergeCell ref="E60:F60"/>
    <mergeCell ref="G60:H60"/>
    <mergeCell ref="A61:D61"/>
    <mergeCell ref="E61:F61"/>
    <mergeCell ref="G61:H61"/>
    <mergeCell ref="A62:D62"/>
    <mergeCell ref="E62:F62"/>
    <mergeCell ref="G62:H62"/>
    <mergeCell ref="E66:F66"/>
    <mergeCell ref="G66:H66"/>
    <mergeCell ref="A63:D63"/>
    <mergeCell ref="E63:F63"/>
    <mergeCell ref="G63:H63"/>
    <mergeCell ref="A64:D64"/>
    <mergeCell ref="E64:F64"/>
    <mergeCell ref="G64:H64"/>
  </mergeCell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opLeftCell="A22" zoomScale="85" zoomScaleNormal="85" workbookViewId="0">
      <selection activeCell="K26" sqref="K26"/>
    </sheetView>
  </sheetViews>
  <sheetFormatPr defaultColWidth="9.140625" defaultRowHeight="15" x14ac:dyDescent="0.25"/>
  <cols>
    <col min="1" max="1" width="9.140625" style="57"/>
    <col min="2" max="2" width="11.140625" style="57" customWidth="1"/>
    <col min="3" max="16384" width="9.140625" style="57"/>
  </cols>
  <sheetData>
    <row r="1" spans="1:9" ht="21.75" customHeight="1" x14ac:dyDescent="0.35">
      <c r="A1" s="61" t="s">
        <v>33</v>
      </c>
      <c r="B1" s="59"/>
      <c r="C1" s="59"/>
      <c r="I1" s="61" t="s">
        <v>65</v>
      </c>
    </row>
    <row r="2" spans="1:9" x14ac:dyDescent="0.25">
      <c r="A2" s="63">
        <v>6.2</v>
      </c>
      <c r="B2" s="59" t="s">
        <v>34</v>
      </c>
      <c r="C2" s="319" t="s">
        <v>447</v>
      </c>
    </row>
    <row r="3" spans="1:9" ht="17.25" customHeight="1" x14ac:dyDescent="0.25">
      <c r="A3" s="63" t="s">
        <v>571</v>
      </c>
      <c r="B3" s="59" t="s">
        <v>36</v>
      </c>
      <c r="C3" s="279" t="s">
        <v>570</v>
      </c>
    </row>
    <row r="4" spans="1:9" x14ac:dyDescent="0.25">
      <c r="A4" s="36" t="s">
        <v>37</v>
      </c>
      <c r="B4" s="59"/>
      <c r="C4" s="37" t="s">
        <v>425</v>
      </c>
      <c r="D4" s="64"/>
      <c r="E4" s="64"/>
      <c r="F4" s="64"/>
      <c r="G4" s="64"/>
      <c r="H4" s="64"/>
      <c r="I4" s="64"/>
    </row>
    <row r="5" spans="1:9" ht="15.75" customHeight="1" x14ac:dyDescent="0.25">
      <c r="A5" s="39"/>
      <c r="B5" s="59"/>
    </row>
    <row r="6" spans="1:9" x14ac:dyDescent="0.25">
      <c r="A6" s="59"/>
      <c r="B6" s="59"/>
      <c r="E6" s="37" t="s">
        <v>39</v>
      </c>
      <c r="F6" s="37"/>
      <c r="G6" s="37" t="s">
        <v>430</v>
      </c>
      <c r="H6" s="37"/>
      <c r="I6" s="37"/>
    </row>
    <row r="7" spans="1:9" ht="15.75" x14ac:dyDescent="0.25">
      <c r="A7" s="122"/>
    </row>
    <row r="8" spans="1:9" ht="26.25" x14ac:dyDescent="0.25">
      <c r="A8" s="58" t="s">
        <v>31</v>
      </c>
      <c r="B8" s="58" t="s">
        <v>30</v>
      </c>
      <c r="C8" s="58" t="s">
        <v>32</v>
      </c>
    </row>
    <row r="9" spans="1:9" x14ac:dyDescent="0.25">
      <c r="A9" s="59"/>
      <c r="B9" s="60" t="s">
        <v>41</v>
      </c>
      <c r="C9" s="60" t="s">
        <v>23</v>
      </c>
    </row>
    <row r="10" spans="1:9" x14ac:dyDescent="0.25">
      <c r="A10" s="63">
        <v>1</v>
      </c>
      <c r="B10" s="63"/>
      <c r="C10" s="68">
        <v>22</v>
      </c>
      <c r="E10" s="59" t="s">
        <v>42</v>
      </c>
      <c r="F10" s="59"/>
    </row>
    <row r="11" spans="1:9" x14ac:dyDescent="0.25">
      <c r="A11" s="63">
        <v>1</v>
      </c>
      <c r="B11" s="63"/>
      <c r="C11" s="68">
        <v>21</v>
      </c>
      <c r="E11" s="59" t="s">
        <v>43</v>
      </c>
      <c r="F11" s="59"/>
    </row>
    <row r="12" spans="1:9" x14ac:dyDescent="0.25">
      <c r="A12" s="63">
        <v>1</v>
      </c>
      <c r="B12" s="63"/>
      <c r="C12" s="68">
        <v>11</v>
      </c>
      <c r="E12" s="59" t="s">
        <v>44</v>
      </c>
      <c r="F12" s="59"/>
    </row>
    <row r="13" spans="1:9" x14ac:dyDescent="0.25">
      <c r="A13" s="63">
        <v>1</v>
      </c>
      <c r="B13" s="63"/>
      <c r="C13" s="68">
        <v>22</v>
      </c>
      <c r="E13" s="59"/>
      <c r="F13" s="59"/>
    </row>
    <row r="14" spans="1:9" x14ac:dyDescent="0.25">
      <c r="A14" s="63">
        <v>1</v>
      </c>
      <c r="B14" s="63"/>
      <c r="C14" s="68">
        <v>24</v>
      </c>
      <c r="E14" s="59" t="s">
        <v>45</v>
      </c>
      <c r="F14" s="59"/>
    </row>
    <row r="15" spans="1:9" x14ac:dyDescent="0.25">
      <c r="A15" s="63">
        <v>1</v>
      </c>
      <c r="B15" s="63"/>
      <c r="C15" s="68">
        <v>22</v>
      </c>
      <c r="E15" s="59" t="s">
        <v>46</v>
      </c>
      <c r="F15" s="59"/>
    </row>
    <row r="16" spans="1:9" x14ac:dyDescent="0.25">
      <c r="A16" s="63">
        <v>1</v>
      </c>
      <c r="B16" s="63"/>
      <c r="C16" s="68">
        <v>17</v>
      </c>
      <c r="E16" s="59" t="s">
        <v>47</v>
      </c>
      <c r="F16" s="59"/>
    </row>
    <row r="17" spans="1:9" x14ac:dyDescent="0.25">
      <c r="A17" s="63">
        <v>1</v>
      </c>
      <c r="B17" s="63"/>
      <c r="C17" s="68">
        <v>22</v>
      </c>
      <c r="E17" s="59" t="s">
        <v>48</v>
      </c>
      <c r="F17" s="59"/>
    </row>
    <row r="18" spans="1:9" ht="15.75" customHeight="1" x14ac:dyDescent="0.25">
      <c r="A18" s="63">
        <v>1</v>
      </c>
      <c r="B18" s="63"/>
      <c r="C18" s="68">
        <v>25</v>
      </c>
      <c r="E18" s="59" t="s">
        <v>49</v>
      </c>
      <c r="F18" s="59"/>
    </row>
    <row r="19" spans="1:9" x14ac:dyDescent="0.25">
      <c r="A19" s="56"/>
      <c r="B19" s="56"/>
      <c r="C19" s="56"/>
      <c r="E19" s="59" t="s">
        <v>50</v>
      </c>
      <c r="F19" s="59"/>
      <c r="H19" s="71"/>
    </row>
    <row r="20" spans="1:9" x14ac:dyDescent="0.25">
      <c r="A20" s="63"/>
      <c r="B20" s="63"/>
      <c r="C20" s="68"/>
      <c r="E20" s="59" t="s">
        <v>51</v>
      </c>
      <c r="F20" s="59"/>
    </row>
    <row r="21" spans="1:9" x14ac:dyDescent="0.25">
      <c r="A21" s="63"/>
      <c r="B21" s="63"/>
      <c r="C21" s="68"/>
      <c r="E21" s="59" t="s">
        <v>52</v>
      </c>
      <c r="H21" s="70"/>
    </row>
    <row r="22" spans="1:9" ht="17.25" customHeight="1" x14ac:dyDescent="0.35">
      <c r="A22" s="63"/>
      <c r="B22" s="63"/>
      <c r="C22" s="68"/>
      <c r="E22" s="59" t="s">
        <v>53</v>
      </c>
      <c r="I22" s="61"/>
    </row>
    <row r="23" spans="1:9" x14ac:dyDescent="0.25">
      <c r="A23" s="63"/>
      <c r="B23" s="63"/>
      <c r="C23" s="68"/>
      <c r="E23" s="59" t="s">
        <v>405</v>
      </c>
    </row>
    <row r="24" spans="1:9" x14ac:dyDescent="0.25">
      <c r="A24" s="63"/>
      <c r="B24" s="63"/>
      <c r="C24" s="68"/>
      <c r="E24" s="59"/>
    </row>
    <row r="25" spans="1:9" x14ac:dyDescent="0.25">
      <c r="A25" s="63"/>
      <c r="B25" s="63"/>
      <c r="C25" s="68"/>
    </row>
    <row r="26" spans="1:9" x14ac:dyDescent="0.25">
      <c r="A26" s="63"/>
      <c r="B26" s="63"/>
      <c r="C26" s="68"/>
    </row>
    <row r="27" spans="1:9" x14ac:dyDescent="0.25">
      <c r="A27" s="63"/>
      <c r="B27" s="63"/>
      <c r="C27" s="68"/>
    </row>
    <row r="28" spans="1:9" x14ac:dyDescent="0.25">
      <c r="A28" s="63"/>
      <c r="B28" s="63"/>
      <c r="C28" s="63"/>
    </row>
    <row r="29" spans="1:9" x14ac:dyDescent="0.25">
      <c r="A29" s="63"/>
      <c r="B29" s="63"/>
      <c r="C29" s="63"/>
      <c r="D29" s="59" t="s">
        <v>56</v>
      </c>
    </row>
    <row r="30" spans="1:9" x14ac:dyDescent="0.25">
      <c r="A30" s="59"/>
      <c r="B30" s="62"/>
      <c r="C30" s="62">
        <f>SUM(C10:C29)</f>
        <v>186</v>
      </c>
      <c r="D30" s="63">
        <v>25</v>
      </c>
      <c r="E30" s="59" t="s">
        <v>59</v>
      </c>
    </row>
    <row r="31" spans="1:9" x14ac:dyDescent="0.25">
      <c r="A31" s="62">
        <f>SUM(A10:A29)</f>
        <v>9</v>
      </c>
      <c r="B31" s="59" t="s">
        <v>57</v>
      </c>
      <c r="C31" s="59"/>
      <c r="D31" s="65">
        <f>B32/D30</f>
        <v>0.82666666666666666</v>
      </c>
      <c r="E31" s="59" t="s">
        <v>60</v>
      </c>
    </row>
    <row r="32" spans="1:9" x14ac:dyDescent="0.25">
      <c r="A32" s="59"/>
      <c r="B32" s="62">
        <f>C30/A31</f>
        <v>20.666666666666668</v>
      </c>
      <c r="C32" s="59" t="s">
        <v>58</v>
      </c>
    </row>
    <row r="33" spans="1:3" x14ac:dyDescent="0.25">
      <c r="A33" s="59"/>
      <c r="B33" s="59"/>
      <c r="C33" s="59"/>
    </row>
    <row r="34" spans="1:3" ht="15.75" x14ac:dyDescent="0.25">
      <c r="A34" s="120"/>
      <c r="B34" s="59"/>
      <c r="C34" s="59"/>
    </row>
    <row r="35" spans="1:3" x14ac:dyDescent="0.25">
      <c r="A35" s="59"/>
      <c r="B35" s="59"/>
      <c r="C35" s="59"/>
    </row>
    <row r="36" spans="1:3" ht="15.75" x14ac:dyDescent="0.25">
      <c r="A36" s="120" t="s">
        <v>162</v>
      </c>
    </row>
  </sheetData>
  <pageMargins left="0.7" right="0.7" top="0.75" bottom="0.75" header="0.3" footer="0.3"/>
  <pageSetup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opLeftCell="A26" zoomScale="85" zoomScaleNormal="85" workbookViewId="0">
      <selection activeCell="M39" sqref="M39"/>
    </sheetView>
  </sheetViews>
  <sheetFormatPr defaultColWidth="9.140625" defaultRowHeight="15" x14ac:dyDescent="0.25"/>
  <cols>
    <col min="1" max="1" width="9.140625" style="57"/>
    <col min="2" max="2" width="11.140625" style="57" customWidth="1"/>
    <col min="3" max="16384" width="9.140625" style="57"/>
  </cols>
  <sheetData>
    <row r="1" spans="1:9" ht="21.75" customHeight="1" x14ac:dyDescent="0.35">
      <c r="A1" s="61" t="s">
        <v>33</v>
      </c>
      <c r="B1" s="59"/>
      <c r="C1" s="59"/>
      <c r="I1" s="61" t="s">
        <v>65</v>
      </c>
    </row>
    <row r="2" spans="1:9" x14ac:dyDescent="0.25">
      <c r="A2" s="63">
        <v>6.2</v>
      </c>
      <c r="B2" s="59" t="s">
        <v>34</v>
      </c>
      <c r="C2" s="277" t="s">
        <v>447</v>
      </c>
    </row>
    <row r="3" spans="1:9" ht="17.25" customHeight="1" x14ac:dyDescent="0.25">
      <c r="A3" s="63" t="s">
        <v>424</v>
      </c>
      <c r="B3" s="59" t="s">
        <v>36</v>
      </c>
      <c r="C3" s="279" t="s">
        <v>517</v>
      </c>
    </row>
    <row r="4" spans="1:9" x14ac:dyDescent="0.25">
      <c r="A4" s="36" t="s">
        <v>37</v>
      </c>
      <c r="B4" s="59"/>
      <c r="C4" s="37" t="s">
        <v>425</v>
      </c>
      <c r="D4" s="64"/>
      <c r="E4" s="64"/>
      <c r="F4" s="64"/>
      <c r="G4" s="64"/>
      <c r="H4" s="64"/>
      <c r="I4" s="64"/>
    </row>
    <row r="5" spans="1:9" ht="15.75" customHeight="1" x14ac:dyDescent="0.25">
      <c r="A5" s="39"/>
      <c r="B5" s="59"/>
    </row>
    <row r="6" spans="1:9" x14ac:dyDescent="0.25">
      <c r="A6" s="59"/>
      <c r="B6" s="59"/>
      <c r="E6" s="37" t="s">
        <v>39</v>
      </c>
      <c r="F6" s="37"/>
      <c r="G6" s="37" t="s">
        <v>430</v>
      </c>
      <c r="H6" s="37"/>
      <c r="I6" s="37"/>
    </row>
    <row r="7" spans="1:9" ht="15.75" x14ac:dyDescent="0.25">
      <c r="A7" s="122"/>
    </row>
    <row r="8" spans="1:9" ht="26.25" x14ac:dyDescent="0.25">
      <c r="A8" s="58" t="s">
        <v>31</v>
      </c>
      <c r="B8" s="58" t="s">
        <v>30</v>
      </c>
      <c r="C8" s="58" t="s">
        <v>32</v>
      </c>
    </row>
    <row r="9" spans="1:9" x14ac:dyDescent="0.25">
      <c r="A9" s="59"/>
      <c r="B9" s="60" t="s">
        <v>41</v>
      </c>
      <c r="C9" s="60" t="s">
        <v>23</v>
      </c>
    </row>
    <row r="10" spans="1:9" x14ac:dyDescent="0.25">
      <c r="A10" s="63">
        <v>1</v>
      </c>
      <c r="B10" s="63">
        <v>1</v>
      </c>
      <c r="C10" s="68">
        <v>18</v>
      </c>
      <c r="E10" s="59" t="s">
        <v>42</v>
      </c>
      <c r="F10" s="59"/>
    </row>
    <row r="11" spans="1:9" x14ac:dyDescent="0.25">
      <c r="A11" s="63">
        <v>1</v>
      </c>
      <c r="B11" s="63">
        <v>2</v>
      </c>
      <c r="C11" s="68">
        <v>19</v>
      </c>
      <c r="E11" s="59" t="s">
        <v>43</v>
      </c>
      <c r="F11" s="59"/>
    </row>
    <row r="12" spans="1:9" x14ac:dyDescent="0.25">
      <c r="A12" s="63">
        <v>1</v>
      </c>
      <c r="B12" s="63">
        <v>3</v>
      </c>
      <c r="C12" s="68">
        <v>20</v>
      </c>
      <c r="E12" s="59" t="s">
        <v>44</v>
      </c>
      <c r="F12" s="59"/>
    </row>
    <row r="13" spans="1:9" x14ac:dyDescent="0.25">
      <c r="A13" s="63">
        <v>1</v>
      </c>
      <c r="B13" s="63">
        <v>4</v>
      </c>
      <c r="C13" s="68">
        <v>19</v>
      </c>
      <c r="E13" s="59"/>
      <c r="F13" s="59"/>
    </row>
    <row r="14" spans="1:9" x14ac:dyDescent="0.25">
      <c r="A14" s="63">
        <v>1</v>
      </c>
      <c r="B14" s="63">
        <v>5</v>
      </c>
      <c r="C14" s="68">
        <v>25</v>
      </c>
      <c r="E14" s="59" t="s">
        <v>45</v>
      </c>
      <c r="F14" s="59"/>
    </row>
    <row r="15" spans="1:9" x14ac:dyDescent="0.25">
      <c r="A15" s="63">
        <v>1</v>
      </c>
      <c r="B15" s="63">
        <v>6</v>
      </c>
      <c r="C15" s="68">
        <v>23</v>
      </c>
      <c r="E15" s="59" t="s">
        <v>46</v>
      </c>
      <c r="F15" s="59"/>
    </row>
    <row r="16" spans="1:9" x14ac:dyDescent="0.25">
      <c r="A16" s="63">
        <v>1</v>
      </c>
      <c r="B16" s="63">
        <v>7</v>
      </c>
      <c r="C16" s="68">
        <v>24</v>
      </c>
      <c r="E16" s="59" t="s">
        <v>47</v>
      </c>
      <c r="F16" s="59"/>
    </row>
    <row r="17" spans="1:9" x14ac:dyDescent="0.25">
      <c r="A17" s="63">
        <v>1</v>
      </c>
      <c r="B17" s="63">
        <v>8</v>
      </c>
      <c r="C17" s="68">
        <v>22</v>
      </c>
      <c r="E17" s="59" t="s">
        <v>48</v>
      </c>
      <c r="F17" s="59"/>
    </row>
    <row r="18" spans="1:9" ht="15.75" customHeight="1" x14ac:dyDescent="0.25">
      <c r="A18" s="63">
        <v>1</v>
      </c>
      <c r="B18" s="63">
        <v>9</v>
      </c>
      <c r="C18" s="68">
        <v>22</v>
      </c>
      <c r="E18" s="59" t="s">
        <v>49</v>
      </c>
      <c r="F18" s="59"/>
    </row>
    <row r="19" spans="1:9" x14ac:dyDescent="0.25">
      <c r="A19" s="63">
        <v>1</v>
      </c>
      <c r="B19" s="63">
        <v>10</v>
      </c>
      <c r="C19" s="68">
        <v>7</v>
      </c>
      <c r="E19" s="59" t="s">
        <v>50</v>
      </c>
      <c r="F19" s="59"/>
      <c r="H19" s="71"/>
    </row>
    <row r="20" spans="1:9" x14ac:dyDescent="0.25">
      <c r="A20" s="63">
        <v>1</v>
      </c>
      <c r="B20" s="63">
        <v>11</v>
      </c>
      <c r="C20" s="68">
        <v>23</v>
      </c>
      <c r="E20" s="59" t="s">
        <v>51</v>
      </c>
      <c r="F20" s="59"/>
    </row>
    <row r="21" spans="1:9" x14ac:dyDescent="0.25">
      <c r="A21" s="63">
        <v>1</v>
      </c>
      <c r="B21" s="63">
        <v>12</v>
      </c>
      <c r="C21" s="68">
        <v>7</v>
      </c>
      <c r="E21" s="59" t="s">
        <v>52</v>
      </c>
      <c r="H21" s="70"/>
    </row>
    <row r="22" spans="1:9" ht="17.25" customHeight="1" x14ac:dyDescent="0.35">
      <c r="A22" s="63">
        <v>1</v>
      </c>
      <c r="B22" s="63">
        <v>13</v>
      </c>
      <c r="C22" s="68">
        <v>23</v>
      </c>
      <c r="E22" s="59" t="s">
        <v>53</v>
      </c>
      <c r="I22" s="61"/>
    </row>
    <row r="23" spans="1:9" x14ac:dyDescent="0.25">
      <c r="A23" s="63">
        <v>1</v>
      </c>
      <c r="B23" s="63">
        <v>14</v>
      </c>
      <c r="C23" s="68">
        <v>23</v>
      </c>
      <c r="E23" s="59" t="s">
        <v>405</v>
      </c>
    </row>
    <row r="24" spans="1:9" x14ac:dyDescent="0.25">
      <c r="A24" s="63">
        <v>1</v>
      </c>
      <c r="B24" s="63">
        <v>15</v>
      </c>
      <c r="C24" s="68">
        <v>22</v>
      </c>
      <c r="E24" s="59"/>
    </row>
    <row r="25" spans="1:9" x14ac:dyDescent="0.25">
      <c r="A25" s="63">
        <v>1</v>
      </c>
      <c r="B25" s="63">
        <v>16</v>
      </c>
      <c r="C25" s="68">
        <v>21</v>
      </c>
    </row>
    <row r="26" spans="1:9" x14ac:dyDescent="0.25">
      <c r="A26" s="63">
        <v>1</v>
      </c>
      <c r="B26" s="63">
        <v>17</v>
      </c>
      <c r="C26" s="68">
        <v>22</v>
      </c>
    </row>
    <row r="27" spans="1:9" x14ac:dyDescent="0.25">
      <c r="A27" s="63">
        <v>1</v>
      </c>
      <c r="B27" s="63">
        <v>18</v>
      </c>
      <c r="C27" s="68">
        <v>24</v>
      </c>
    </row>
    <row r="28" spans="1:9" x14ac:dyDescent="0.25">
      <c r="A28" s="63"/>
      <c r="B28" s="63"/>
      <c r="C28" s="63"/>
    </row>
    <row r="29" spans="1:9" x14ac:dyDescent="0.25">
      <c r="A29" s="63"/>
      <c r="B29" s="63"/>
      <c r="C29" s="63"/>
      <c r="D29" s="59" t="s">
        <v>56</v>
      </c>
    </row>
    <row r="30" spans="1:9" x14ac:dyDescent="0.25">
      <c r="A30" s="59"/>
      <c r="B30" s="62"/>
      <c r="C30" s="62">
        <f>SUM(C10:C29)</f>
        <v>364</v>
      </c>
      <c r="D30" s="63">
        <v>25</v>
      </c>
      <c r="E30" s="59" t="s">
        <v>59</v>
      </c>
    </row>
    <row r="31" spans="1:9" x14ac:dyDescent="0.25">
      <c r="A31" s="62">
        <f>SUM(A10:A29)</f>
        <v>18</v>
      </c>
      <c r="B31" s="59" t="s">
        <v>57</v>
      </c>
      <c r="C31" s="59"/>
      <c r="D31" s="65">
        <f>B32/D30</f>
        <v>0.80888888888888888</v>
      </c>
      <c r="E31" s="59" t="s">
        <v>60</v>
      </c>
    </row>
    <row r="32" spans="1:9" x14ac:dyDescent="0.25">
      <c r="A32" s="59"/>
      <c r="B32" s="62">
        <f>C30/A31</f>
        <v>20.222222222222221</v>
      </c>
      <c r="C32" s="59" t="s">
        <v>58</v>
      </c>
    </row>
    <row r="33" spans="1:3" x14ac:dyDescent="0.25">
      <c r="A33" s="59"/>
      <c r="B33" s="59"/>
      <c r="C33" s="59"/>
    </row>
    <row r="34" spans="1:3" ht="15.75" x14ac:dyDescent="0.25">
      <c r="A34" s="120"/>
      <c r="B34" s="59"/>
      <c r="C34" s="59"/>
    </row>
    <row r="35" spans="1:3" x14ac:dyDescent="0.25">
      <c r="A35" s="59"/>
      <c r="B35" s="59"/>
      <c r="C35" s="59"/>
    </row>
    <row r="36" spans="1:3" ht="15.75" x14ac:dyDescent="0.25">
      <c r="A36" s="120" t="s">
        <v>162</v>
      </c>
    </row>
  </sheetData>
  <pageMargins left="0.7" right="0.7" top="0.75" bottom="0.75" header="0.3" footer="0.3"/>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I33"/>
  <sheetViews>
    <sheetView topLeftCell="A25" workbookViewId="0">
      <selection activeCell="P29" sqref="P29"/>
    </sheetView>
  </sheetViews>
  <sheetFormatPr defaultColWidth="9.140625" defaultRowHeight="15" x14ac:dyDescent="0.25"/>
  <cols>
    <col min="1" max="1" width="9.140625" style="57"/>
    <col min="2" max="2" width="11.140625" style="57" customWidth="1"/>
    <col min="3" max="16384" width="9.140625" style="57"/>
  </cols>
  <sheetData>
    <row r="1" spans="1:9" ht="21.75" customHeight="1" x14ac:dyDescent="0.35">
      <c r="A1" s="61" t="s">
        <v>33</v>
      </c>
      <c r="B1" s="59"/>
      <c r="C1" s="59"/>
      <c r="I1" s="61" t="s">
        <v>65</v>
      </c>
    </row>
    <row r="2" spans="1:9" x14ac:dyDescent="0.25">
      <c r="A2" s="63">
        <v>6.2</v>
      </c>
      <c r="B2" s="59" t="s">
        <v>34</v>
      </c>
      <c r="C2" s="187" t="s">
        <v>447</v>
      </c>
    </row>
    <row r="3" spans="1:9" ht="17.25" customHeight="1" x14ac:dyDescent="0.25">
      <c r="A3" s="63" t="s">
        <v>424</v>
      </c>
      <c r="B3" s="59" t="s">
        <v>36</v>
      </c>
      <c r="C3" s="187" t="s">
        <v>429</v>
      </c>
    </row>
    <row r="4" spans="1:9" x14ac:dyDescent="0.25">
      <c r="A4" s="36" t="s">
        <v>37</v>
      </c>
      <c r="B4" s="59"/>
      <c r="C4" s="37" t="s">
        <v>425</v>
      </c>
      <c r="D4" s="64"/>
      <c r="E4" s="64"/>
      <c r="F4" s="64"/>
      <c r="G4" s="64"/>
      <c r="H4" s="64"/>
      <c r="I4" s="64"/>
    </row>
    <row r="5" spans="1:9" ht="15.75" customHeight="1" x14ac:dyDescent="0.25">
      <c r="A5" s="39"/>
      <c r="B5" s="59"/>
    </row>
    <row r="6" spans="1:9" x14ac:dyDescent="0.25">
      <c r="A6" s="59"/>
      <c r="B6" s="59"/>
      <c r="E6" s="37" t="s">
        <v>39</v>
      </c>
      <c r="F6" s="37"/>
      <c r="G6" s="37" t="s">
        <v>430</v>
      </c>
      <c r="H6" s="37"/>
      <c r="I6" s="37"/>
    </row>
    <row r="7" spans="1:9" ht="15.75" x14ac:dyDescent="0.25">
      <c r="A7" s="122"/>
    </row>
    <row r="8" spans="1:9" ht="26.25" x14ac:dyDescent="0.25">
      <c r="A8" s="58" t="s">
        <v>31</v>
      </c>
      <c r="B8" s="58" t="s">
        <v>30</v>
      </c>
      <c r="C8" s="58" t="s">
        <v>32</v>
      </c>
    </row>
    <row r="9" spans="1:9" x14ac:dyDescent="0.25">
      <c r="A9" s="59"/>
      <c r="B9" s="60" t="s">
        <v>41</v>
      </c>
      <c r="C9" s="60" t="s">
        <v>23</v>
      </c>
    </row>
    <row r="10" spans="1:9" x14ac:dyDescent="0.25">
      <c r="A10" s="63">
        <v>1</v>
      </c>
      <c r="B10" s="63">
        <v>1</v>
      </c>
      <c r="C10" s="68">
        <v>21</v>
      </c>
      <c r="E10" s="59" t="s">
        <v>42</v>
      </c>
      <c r="F10" s="59"/>
    </row>
    <row r="11" spans="1:9" x14ac:dyDescent="0.25">
      <c r="A11" s="63">
        <v>1</v>
      </c>
      <c r="B11" s="63">
        <v>2</v>
      </c>
      <c r="C11" s="68">
        <v>21</v>
      </c>
      <c r="E11" s="59" t="s">
        <v>43</v>
      </c>
      <c r="F11" s="59"/>
    </row>
    <row r="12" spans="1:9" x14ac:dyDescent="0.25">
      <c r="A12" s="63">
        <v>1</v>
      </c>
      <c r="B12" s="63">
        <v>3</v>
      </c>
      <c r="C12" s="68">
        <v>25</v>
      </c>
      <c r="E12" s="59" t="s">
        <v>44</v>
      </c>
      <c r="F12" s="59"/>
    </row>
    <row r="13" spans="1:9" x14ac:dyDescent="0.25">
      <c r="A13" s="63">
        <v>1</v>
      </c>
      <c r="B13" s="63">
        <v>4</v>
      </c>
      <c r="C13" s="68">
        <v>25</v>
      </c>
      <c r="E13" s="59"/>
      <c r="F13" s="59"/>
    </row>
    <row r="14" spans="1:9" x14ac:dyDescent="0.25">
      <c r="A14" s="63">
        <v>1</v>
      </c>
      <c r="B14" s="63">
        <v>5</v>
      </c>
      <c r="C14" s="68">
        <v>24</v>
      </c>
      <c r="E14" s="59" t="s">
        <v>45</v>
      </c>
      <c r="F14" s="59"/>
    </row>
    <row r="15" spans="1:9" x14ac:dyDescent="0.25">
      <c r="A15" s="63">
        <v>1</v>
      </c>
      <c r="B15" s="63">
        <v>6</v>
      </c>
      <c r="C15" s="68">
        <v>22</v>
      </c>
      <c r="E15" s="59" t="s">
        <v>46</v>
      </c>
      <c r="F15" s="59"/>
    </row>
    <row r="16" spans="1:9" x14ac:dyDescent="0.25">
      <c r="A16" s="63">
        <v>1</v>
      </c>
      <c r="B16" s="63">
        <v>7</v>
      </c>
      <c r="C16" s="68">
        <v>21</v>
      </c>
      <c r="E16" s="59" t="s">
        <v>47</v>
      </c>
      <c r="F16" s="59"/>
    </row>
    <row r="17" spans="1:9" x14ac:dyDescent="0.25">
      <c r="A17" s="63">
        <v>1</v>
      </c>
      <c r="B17" s="63">
        <v>8</v>
      </c>
      <c r="C17" s="68">
        <v>12</v>
      </c>
      <c r="E17" s="59" t="s">
        <v>48</v>
      </c>
      <c r="F17" s="59"/>
    </row>
    <row r="18" spans="1:9" ht="15.75" customHeight="1" x14ac:dyDescent="0.25">
      <c r="A18" s="63">
        <v>1</v>
      </c>
      <c r="B18" s="63">
        <v>9</v>
      </c>
      <c r="C18" s="68">
        <v>22</v>
      </c>
      <c r="E18" s="59" t="s">
        <v>49</v>
      </c>
      <c r="F18" s="59"/>
    </row>
    <row r="19" spans="1:9" x14ac:dyDescent="0.25">
      <c r="A19" s="63">
        <v>1</v>
      </c>
      <c r="B19" s="63">
        <v>10</v>
      </c>
      <c r="C19" s="68">
        <v>17</v>
      </c>
      <c r="E19" s="59" t="s">
        <v>50</v>
      </c>
      <c r="F19" s="59"/>
      <c r="H19" s="71"/>
    </row>
    <row r="20" spans="1:9" x14ac:dyDescent="0.25">
      <c r="A20" s="63">
        <v>1</v>
      </c>
      <c r="B20" s="63">
        <v>11</v>
      </c>
      <c r="C20" s="68">
        <v>24</v>
      </c>
      <c r="E20" s="59" t="s">
        <v>51</v>
      </c>
      <c r="F20" s="59"/>
    </row>
    <row r="21" spans="1:9" x14ac:dyDescent="0.25">
      <c r="A21" s="63">
        <v>1</v>
      </c>
      <c r="B21" s="63">
        <v>12</v>
      </c>
      <c r="C21" s="68">
        <v>17</v>
      </c>
      <c r="E21" s="59" t="s">
        <v>52</v>
      </c>
      <c r="H21" s="70"/>
    </row>
    <row r="22" spans="1:9" ht="17.25" customHeight="1" x14ac:dyDescent="0.35">
      <c r="A22" s="63">
        <v>1</v>
      </c>
      <c r="B22" s="63">
        <v>13</v>
      </c>
      <c r="C22" s="68">
        <v>25</v>
      </c>
      <c r="E22" s="59" t="s">
        <v>53</v>
      </c>
      <c r="I22" s="61"/>
    </row>
    <row r="23" spans="1:9" x14ac:dyDescent="0.25">
      <c r="A23" s="63"/>
      <c r="B23" s="63"/>
      <c r="C23" s="67"/>
      <c r="E23" s="59" t="s">
        <v>405</v>
      </c>
    </row>
    <row r="24" spans="1:9" x14ac:dyDescent="0.25">
      <c r="A24" s="63"/>
      <c r="B24" s="63"/>
      <c r="C24" s="67"/>
      <c r="E24" s="59"/>
    </row>
    <row r="25" spans="1:9" x14ac:dyDescent="0.25">
      <c r="A25" s="63"/>
      <c r="B25" s="63"/>
      <c r="C25" s="63"/>
    </row>
    <row r="26" spans="1:9" x14ac:dyDescent="0.25">
      <c r="A26" s="63"/>
      <c r="B26" s="63"/>
      <c r="C26" s="63"/>
    </row>
    <row r="27" spans="1:9" x14ac:dyDescent="0.25">
      <c r="A27" s="59"/>
      <c r="B27" s="62"/>
      <c r="C27" s="62">
        <f>SUM(C10:C26)</f>
        <v>276</v>
      </c>
      <c r="D27" s="59" t="s">
        <v>56</v>
      </c>
    </row>
    <row r="28" spans="1:9" x14ac:dyDescent="0.25">
      <c r="A28" s="62">
        <f>SUM(A10:A26)</f>
        <v>13</v>
      </c>
      <c r="B28" s="59" t="s">
        <v>57</v>
      </c>
      <c r="C28" s="59"/>
    </row>
    <row r="29" spans="1:9" x14ac:dyDescent="0.25">
      <c r="A29" s="59"/>
      <c r="B29" s="62">
        <f>C27/A28</f>
        <v>21.23076923076923</v>
      </c>
      <c r="C29" s="59" t="s">
        <v>58</v>
      </c>
    </row>
    <row r="30" spans="1:9" x14ac:dyDescent="0.25">
      <c r="A30" s="59"/>
      <c r="B30" s="59"/>
      <c r="C30" s="59"/>
      <c r="D30" s="63">
        <v>25</v>
      </c>
      <c r="E30" s="59" t="s">
        <v>59</v>
      </c>
    </row>
    <row r="31" spans="1:9" x14ac:dyDescent="0.25">
      <c r="A31" s="59"/>
      <c r="B31" s="59"/>
      <c r="C31" s="59"/>
      <c r="D31" s="65">
        <f>B29/D30</f>
        <v>0.84923076923076923</v>
      </c>
      <c r="E31" s="59" t="s">
        <v>60</v>
      </c>
    </row>
    <row r="32" spans="1:9" x14ac:dyDescent="0.25">
      <c r="A32" s="59"/>
      <c r="B32" s="59"/>
      <c r="C32" s="59"/>
    </row>
    <row r="33" spans="1:1" ht="15.75" x14ac:dyDescent="0.25">
      <c r="A33" s="120" t="s">
        <v>162</v>
      </c>
    </row>
  </sheetData>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9"/>
  <sheetViews>
    <sheetView topLeftCell="A34" zoomScale="85" zoomScaleNormal="85" workbookViewId="0">
      <selection activeCell="P52" sqref="P52"/>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71</v>
      </c>
    </row>
    <row r="2" spans="1:10" x14ac:dyDescent="0.25">
      <c r="B2" s="63">
        <v>6.2</v>
      </c>
      <c r="C2" s="59" t="s">
        <v>34</v>
      </c>
      <c r="E2" s="59" t="s">
        <v>396</v>
      </c>
    </row>
    <row r="3" spans="1:10" x14ac:dyDescent="0.25">
      <c r="B3" s="63" t="s">
        <v>77</v>
      </c>
      <c r="C3" s="59" t="s">
        <v>36</v>
      </c>
      <c r="E3" s="57" t="s">
        <v>86</v>
      </c>
    </row>
    <row r="4" spans="1:10" x14ac:dyDescent="0.25">
      <c r="B4" s="36" t="s">
        <v>37</v>
      </c>
      <c r="D4" s="37" t="s">
        <v>421</v>
      </c>
      <c r="E4" s="64"/>
      <c r="F4" s="64"/>
      <c r="G4" s="64"/>
      <c r="H4" s="64"/>
      <c r="I4" s="64"/>
      <c r="J4" s="64"/>
    </row>
    <row r="5" spans="1:10" x14ac:dyDescent="0.25">
      <c r="B5" s="39"/>
    </row>
    <row r="6" spans="1:10" x14ac:dyDescent="0.25">
      <c r="F6" s="37" t="s">
        <v>39</v>
      </c>
      <c r="G6" s="37"/>
      <c r="H6" s="37" t="s">
        <v>75</v>
      </c>
      <c r="I6" s="37"/>
      <c r="J6" s="37"/>
    </row>
    <row r="7" spans="1:10" ht="26.25" x14ac:dyDescent="0.25">
      <c r="A7" s="58" t="s">
        <v>31</v>
      </c>
      <c r="B7" s="58" t="s">
        <v>30</v>
      </c>
      <c r="C7" s="58" t="s">
        <v>32</v>
      </c>
    </row>
    <row r="8" spans="1:10" x14ac:dyDescent="0.25">
      <c r="B8" s="60" t="s">
        <v>41</v>
      </c>
      <c r="C8" s="60" t="s">
        <v>23</v>
      </c>
    </row>
    <row r="9" spans="1:10" x14ac:dyDescent="0.25">
      <c r="A9" s="63"/>
      <c r="B9" s="63">
        <v>1</v>
      </c>
      <c r="C9" s="82">
        <f>25+25</f>
        <v>50</v>
      </c>
      <c r="E9" s="59" t="s">
        <v>42</v>
      </c>
      <c r="F9" s="59"/>
    </row>
    <row r="10" spans="1:10" x14ac:dyDescent="0.25">
      <c r="A10" s="63"/>
      <c r="B10" s="63">
        <v>2</v>
      </c>
      <c r="C10" s="82">
        <f>23+25</f>
        <v>48</v>
      </c>
      <c r="E10" s="59" t="s">
        <v>43</v>
      </c>
      <c r="F10" s="59"/>
    </row>
    <row r="11" spans="1:10" x14ac:dyDescent="0.25">
      <c r="A11" s="63"/>
      <c r="B11" s="63">
        <v>3</v>
      </c>
      <c r="C11" s="82">
        <f>20+25</f>
        <v>45</v>
      </c>
      <c r="E11" s="59" t="s">
        <v>44</v>
      </c>
      <c r="F11" s="59"/>
    </row>
    <row r="12" spans="1:10" x14ac:dyDescent="0.25">
      <c r="A12" s="63"/>
      <c r="B12" s="63">
        <v>4</v>
      </c>
      <c r="C12" s="82">
        <f>23+25</f>
        <v>48</v>
      </c>
      <c r="E12" s="59"/>
      <c r="F12" s="59"/>
    </row>
    <row r="13" spans="1:10" x14ac:dyDescent="0.25">
      <c r="A13" s="63"/>
      <c r="B13" s="63">
        <v>5</v>
      </c>
      <c r="C13" s="82">
        <f>25+20</f>
        <v>45</v>
      </c>
      <c r="E13" s="59" t="s">
        <v>45</v>
      </c>
      <c r="F13" s="59"/>
    </row>
    <row r="14" spans="1:10" x14ac:dyDescent="0.25">
      <c r="A14" s="63"/>
      <c r="B14" s="63">
        <v>6</v>
      </c>
      <c r="C14" s="82">
        <f>25+25</f>
        <v>50</v>
      </c>
      <c r="E14" s="59" t="s">
        <v>46</v>
      </c>
      <c r="F14" s="59"/>
    </row>
    <row r="15" spans="1:10" x14ac:dyDescent="0.25">
      <c r="A15" s="63"/>
      <c r="B15" s="63">
        <v>7</v>
      </c>
      <c r="C15" s="82">
        <f>23+25</f>
        <v>48</v>
      </c>
      <c r="E15" s="59" t="s">
        <v>47</v>
      </c>
      <c r="F15" s="59"/>
    </row>
    <row r="16" spans="1:10" x14ac:dyDescent="0.25">
      <c r="A16" s="63"/>
      <c r="B16" s="63">
        <v>8</v>
      </c>
      <c r="C16" s="82">
        <f>23+23</f>
        <v>46</v>
      </c>
      <c r="E16" s="59" t="s">
        <v>48</v>
      </c>
      <c r="F16" s="59"/>
    </row>
    <row r="17" spans="1:6" x14ac:dyDescent="0.25">
      <c r="A17" s="63"/>
      <c r="B17" s="63">
        <v>9</v>
      </c>
      <c r="C17" s="82">
        <f>20+25</f>
        <v>45</v>
      </c>
      <c r="E17" s="59" t="s">
        <v>49</v>
      </c>
      <c r="F17" s="59"/>
    </row>
    <row r="18" spans="1:6" x14ac:dyDescent="0.25">
      <c r="A18" s="63"/>
      <c r="B18" s="63">
        <v>10</v>
      </c>
      <c r="C18" s="82">
        <f>22+25</f>
        <v>47</v>
      </c>
      <c r="E18" s="59" t="s">
        <v>50</v>
      </c>
      <c r="F18" s="59"/>
    </row>
    <row r="19" spans="1:6" x14ac:dyDescent="0.25">
      <c r="A19" s="63"/>
      <c r="B19" s="63">
        <v>11</v>
      </c>
      <c r="C19" s="82">
        <f>17+25</f>
        <v>42</v>
      </c>
      <c r="E19" s="59" t="s">
        <v>51</v>
      </c>
      <c r="F19" s="59"/>
    </row>
    <row r="20" spans="1:6" x14ac:dyDescent="0.25">
      <c r="A20" s="63"/>
      <c r="B20" s="63">
        <v>12</v>
      </c>
      <c r="C20" s="82">
        <f>23+20</f>
        <v>43</v>
      </c>
      <c r="E20" s="59" t="s">
        <v>52</v>
      </c>
    </row>
    <row r="21" spans="1:6" x14ac:dyDescent="0.25">
      <c r="A21" s="63"/>
      <c r="B21" s="63">
        <v>13</v>
      </c>
      <c r="C21" s="82">
        <f>25+25</f>
        <v>50</v>
      </c>
      <c r="E21" s="59" t="s">
        <v>53</v>
      </c>
    </row>
    <row r="22" spans="1:6" x14ac:dyDescent="0.25">
      <c r="A22" s="63"/>
      <c r="B22" s="63">
        <v>14</v>
      </c>
      <c r="C22" s="82">
        <f>21+25</f>
        <v>46</v>
      </c>
      <c r="E22" s="59" t="s">
        <v>54</v>
      </c>
    </row>
    <row r="23" spans="1:6" x14ac:dyDescent="0.25">
      <c r="A23" s="63"/>
      <c r="B23" s="63">
        <v>15</v>
      </c>
      <c r="C23" s="82">
        <f>23+25</f>
        <v>48</v>
      </c>
      <c r="E23" s="59" t="s">
        <v>422</v>
      </c>
    </row>
    <row r="24" spans="1:6" x14ac:dyDescent="0.25">
      <c r="A24" s="63"/>
      <c r="B24" s="63">
        <v>16</v>
      </c>
      <c r="C24" s="82">
        <f>17+23</f>
        <v>40</v>
      </c>
    </row>
    <row r="25" spans="1:6" x14ac:dyDescent="0.25">
      <c r="A25" s="63"/>
      <c r="B25" s="84">
        <v>17</v>
      </c>
      <c r="C25" s="82">
        <v>22</v>
      </c>
    </row>
    <row r="26" spans="1:6" x14ac:dyDescent="0.25">
      <c r="A26" s="63"/>
      <c r="B26" s="85" t="s">
        <v>86</v>
      </c>
      <c r="C26" s="82"/>
    </row>
    <row r="27" spans="1:6" ht="15.75" x14ac:dyDescent="0.25">
      <c r="A27" s="63"/>
      <c r="B27" s="85"/>
      <c r="C27" s="82"/>
      <c r="E27" s="42"/>
    </row>
    <row r="28" spans="1:6" ht="15.75" x14ac:dyDescent="0.25">
      <c r="A28" s="63"/>
      <c r="B28" s="68" t="s">
        <v>86</v>
      </c>
      <c r="C28" s="82"/>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ht="15.75" x14ac:dyDescent="0.25">
      <c r="A34" s="63"/>
      <c r="B34" s="63"/>
      <c r="C34" s="67"/>
      <c r="E34" s="42" t="s">
        <v>417</v>
      </c>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C39" s="62">
        <f>SUM(C9:C38)/1.87</f>
        <v>408.02139037433153</v>
      </c>
      <c r="D39" s="59" t="s">
        <v>56</v>
      </c>
    </row>
    <row r="40" spans="1:11" x14ac:dyDescent="0.25">
      <c r="A40" s="62">
        <v>17</v>
      </c>
      <c r="B40" s="59" t="s">
        <v>57</v>
      </c>
    </row>
    <row r="41" spans="1:11" x14ac:dyDescent="0.25">
      <c r="B41" s="62">
        <f>C39/A40</f>
        <v>24.001258257313619</v>
      </c>
      <c r="C41" s="59" t="s">
        <v>58</v>
      </c>
    </row>
    <row r="42" spans="1:11" x14ac:dyDescent="0.25">
      <c r="D42" s="63">
        <v>25</v>
      </c>
      <c r="E42" s="59" t="s">
        <v>59</v>
      </c>
    </row>
    <row r="43" spans="1:11" x14ac:dyDescent="0.25">
      <c r="D43" s="65">
        <f>B41/D42</f>
        <v>0.96005033029254472</v>
      </c>
      <c r="E43" s="59" t="s">
        <v>60</v>
      </c>
      <c r="J43" s="57" t="s">
        <v>86</v>
      </c>
    </row>
    <row r="45" spans="1:11" ht="24" customHeight="1" x14ac:dyDescent="0.25">
      <c r="B45" s="120" t="s">
        <v>423</v>
      </c>
    </row>
    <row r="46" spans="1:11" x14ac:dyDescent="0.25">
      <c r="A46" s="70"/>
      <c r="B46" s="70"/>
      <c r="C46" s="70"/>
      <c r="D46" s="71"/>
      <c r="E46" s="71"/>
      <c r="F46" s="71"/>
      <c r="G46" s="71"/>
      <c r="H46" s="71"/>
      <c r="I46" s="71"/>
      <c r="J46" s="71"/>
      <c r="K46" s="71"/>
    </row>
    <row r="47" spans="1:11" x14ac:dyDescent="0.25">
      <c r="A47" s="70"/>
      <c r="B47" s="70"/>
      <c r="C47" s="70"/>
      <c r="D47" s="71"/>
      <c r="E47" s="71"/>
      <c r="F47" s="71"/>
      <c r="G47" s="71"/>
      <c r="H47" s="71"/>
      <c r="I47" s="71"/>
      <c r="J47" s="71"/>
      <c r="K47" s="71"/>
    </row>
    <row r="48" spans="1:11" x14ac:dyDescent="0.25">
      <c r="A48" s="70"/>
      <c r="B48" s="70"/>
      <c r="C48" s="70"/>
      <c r="D48" s="71"/>
      <c r="E48" s="71"/>
      <c r="F48" s="71"/>
      <c r="G48" s="71"/>
      <c r="H48" s="71"/>
      <c r="I48" s="71"/>
      <c r="J48" s="71"/>
      <c r="K48" s="71"/>
    </row>
    <row r="49" spans="1:11" x14ac:dyDescent="0.25">
      <c r="A49" s="70"/>
      <c r="B49" s="70"/>
      <c r="C49" s="70"/>
      <c r="D49" s="71"/>
      <c r="E49" s="71"/>
      <c r="F49" s="71"/>
      <c r="G49" s="71"/>
      <c r="H49" s="71"/>
      <c r="I49" s="71"/>
      <c r="J49" s="71"/>
      <c r="K49"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52226" r:id="rId4">
          <objectPr defaultSize="0" autoPict="0" r:id="rId5">
            <anchor moveWithCells="1">
              <from>
                <xdr:col>1</xdr:col>
                <xdr:colOff>0</xdr:colOff>
                <xdr:row>48</xdr:row>
                <xdr:rowOff>0</xdr:rowOff>
              </from>
              <to>
                <xdr:col>14</xdr:col>
                <xdr:colOff>561975</xdr:colOff>
                <xdr:row>79</xdr:row>
                <xdr:rowOff>38100</xdr:rowOff>
              </to>
            </anchor>
          </objectPr>
        </oleObject>
      </mc:Choice>
      <mc:Fallback>
        <oleObject progId="Word.Document.12" shapeId="52226" r:id="rId4"/>
      </mc:Fallback>
    </mc:AlternateContent>
  </oleObjec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34" workbookViewId="0">
      <selection activeCell="L45" sqref="L45"/>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7.1</v>
      </c>
      <c r="C2" s="59" t="s">
        <v>34</v>
      </c>
      <c r="D2" s="398" t="s">
        <v>463</v>
      </c>
    </row>
    <row r="3" spans="1:10" x14ac:dyDescent="0.25">
      <c r="B3" s="63" t="s">
        <v>73</v>
      </c>
      <c r="C3" s="59" t="s">
        <v>36</v>
      </c>
      <c r="D3" s="398" t="s">
        <v>567</v>
      </c>
      <c r="E3" s="57" t="s">
        <v>86</v>
      </c>
    </row>
    <row r="4" spans="1:10" x14ac:dyDescent="0.25">
      <c r="B4" s="36" t="s">
        <v>37</v>
      </c>
      <c r="D4" s="37" t="s">
        <v>434</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84"/>
      <c r="C9" s="81">
        <v>250</v>
      </c>
      <c r="E9" s="59" t="s">
        <v>42</v>
      </c>
      <c r="F9" s="59"/>
    </row>
    <row r="10" spans="1:10" x14ac:dyDescent="0.25">
      <c r="A10" s="63">
        <v>1</v>
      </c>
      <c r="B10" s="84"/>
      <c r="C10" s="81">
        <v>225</v>
      </c>
      <c r="E10" s="59" t="s">
        <v>43</v>
      </c>
      <c r="F10" s="59"/>
    </row>
    <row r="11" spans="1:10" x14ac:dyDescent="0.25">
      <c r="A11" s="63">
        <v>1</v>
      </c>
      <c r="B11" s="84"/>
      <c r="C11" s="81">
        <v>250</v>
      </c>
      <c r="E11" s="59" t="s">
        <v>44</v>
      </c>
      <c r="F11" s="59"/>
    </row>
    <row r="12" spans="1:10" x14ac:dyDescent="0.25">
      <c r="A12" s="63">
        <v>1</v>
      </c>
      <c r="B12" s="84"/>
      <c r="C12" s="81">
        <v>250</v>
      </c>
      <c r="E12" s="59"/>
      <c r="F12" s="59"/>
    </row>
    <row r="13" spans="1:10" x14ac:dyDescent="0.25">
      <c r="A13" s="63">
        <v>1</v>
      </c>
      <c r="B13" s="84"/>
      <c r="C13" s="81">
        <v>250</v>
      </c>
      <c r="E13" s="59" t="s">
        <v>45</v>
      </c>
      <c r="F13" s="59"/>
    </row>
    <row r="14" spans="1:10" x14ac:dyDescent="0.25">
      <c r="A14" s="63">
        <v>1</v>
      </c>
      <c r="B14" s="84"/>
      <c r="C14" s="81">
        <v>200</v>
      </c>
      <c r="E14" s="59" t="s">
        <v>46</v>
      </c>
      <c r="F14" s="59"/>
    </row>
    <row r="15" spans="1:10" x14ac:dyDescent="0.25">
      <c r="A15" s="63">
        <v>1</v>
      </c>
      <c r="B15" s="84"/>
      <c r="C15" s="81">
        <v>225</v>
      </c>
      <c r="E15" s="59" t="s">
        <v>47</v>
      </c>
      <c r="F15" s="59"/>
    </row>
    <row r="16" spans="1:10" x14ac:dyDescent="0.25">
      <c r="A16" s="63">
        <v>1</v>
      </c>
      <c r="B16" s="84"/>
      <c r="C16" s="81">
        <v>200</v>
      </c>
      <c r="E16" s="59" t="s">
        <v>48</v>
      </c>
      <c r="F16" s="59"/>
    </row>
    <row r="17" spans="1:6" x14ac:dyDescent="0.25">
      <c r="A17" s="63">
        <v>1</v>
      </c>
      <c r="B17" s="84"/>
      <c r="C17" s="81">
        <v>200</v>
      </c>
      <c r="E17" s="59" t="s">
        <v>49</v>
      </c>
      <c r="F17" s="59"/>
    </row>
    <row r="18" spans="1:6" x14ac:dyDescent="0.25">
      <c r="A18" s="63">
        <v>1</v>
      </c>
      <c r="B18" s="84"/>
      <c r="C18" s="81">
        <v>200</v>
      </c>
      <c r="E18" s="59" t="s">
        <v>50</v>
      </c>
      <c r="F18" s="59"/>
    </row>
    <row r="19" spans="1:6" x14ac:dyDescent="0.25">
      <c r="A19" s="63">
        <v>1</v>
      </c>
      <c r="B19" s="84"/>
      <c r="C19" s="81">
        <v>200</v>
      </c>
      <c r="E19" s="59" t="s">
        <v>51</v>
      </c>
      <c r="F19" s="59"/>
    </row>
    <row r="20" spans="1:6" x14ac:dyDescent="0.25">
      <c r="A20" s="63">
        <v>1</v>
      </c>
      <c r="B20" s="84"/>
      <c r="C20" s="81">
        <v>225</v>
      </c>
      <c r="E20" s="59" t="s">
        <v>52</v>
      </c>
    </row>
    <row r="21" spans="1:6" x14ac:dyDescent="0.25">
      <c r="A21" s="63">
        <v>1</v>
      </c>
      <c r="B21" s="84"/>
      <c r="C21" s="81">
        <v>250</v>
      </c>
      <c r="E21" s="59" t="s">
        <v>53</v>
      </c>
    </row>
    <row r="22" spans="1:6" x14ac:dyDescent="0.25">
      <c r="A22" s="63">
        <v>1</v>
      </c>
      <c r="B22" s="84"/>
      <c r="C22" s="81">
        <v>125</v>
      </c>
    </row>
    <row r="23" spans="1:6" x14ac:dyDescent="0.25">
      <c r="A23" s="63"/>
      <c r="B23" s="84"/>
      <c r="C23" s="81"/>
      <c r="E23" s="59" t="s">
        <v>54</v>
      </c>
    </row>
    <row r="24" spans="1:6" x14ac:dyDescent="0.25">
      <c r="A24" s="63"/>
      <c r="B24" s="84"/>
      <c r="C24" s="81"/>
      <c r="E24" s="59" t="s">
        <v>422</v>
      </c>
    </row>
    <row r="25" spans="1:6" x14ac:dyDescent="0.25">
      <c r="A25" s="63"/>
      <c r="B25" s="84"/>
      <c r="C25" s="81"/>
    </row>
    <row r="26" spans="1:6" x14ac:dyDescent="0.25">
      <c r="A26" s="63"/>
      <c r="B26" s="85"/>
      <c r="C26" s="81"/>
    </row>
    <row r="27" spans="1:6" ht="15.75" x14ac:dyDescent="0.25">
      <c r="A27" s="63"/>
      <c r="B27" s="85"/>
      <c r="C27" s="81"/>
      <c r="E27" s="42"/>
    </row>
    <row r="28" spans="1:6" ht="15.75" x14ac:dyDescent="0.25">
      <c r="A28" s="63"/>
      <c r="B28" s="68"/>
      <c r="C28" s="81"/>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3050</v>
      </c>
      <c r="D39" s="59" t="s">
        <v>56</v>
      </c>
    </row>
    <row r="40" spans="1:11" x14ac:dyDescent="0.25">
      <c r="A40" s="62">
        <f>SUM(A9:A38)</f>
        <v>14</v>
      </c>
      <c r="B40" s="59" t="s">
        <v>57</v>
      </c>
    </row>
    <row r="41" spans="1:11" x14ac:dyDescent="0.25">
      <c r="B41" s="62">
        <f>C39/A40</f>
        <v>217.85714285714286</v>
      </c>
      <c r="C41" s="59" t="s">
        <v>58</v>
      </c>
    </row>
    <row r="42" spans="1:11" x14ac:dyDescent="0.25">
      <c r="D42" s="63">
        <v>250</v>
      </c>
      <c r="E42" s="59" t="s">
        <v>59</v>
      </c>
    </row>
    <row r="43" spans="1:11" x14ac:dyDescent="0.25">
      <c r="D43" s="65">
        <f>B41/D42</f>
        <v>0.87142857142857144</v>
      </c>
      <c r="E43" s="59" t="s">
        <v>60</v>
      </c>
      <c r="J43" s="57" t="s">
        <v>86</v>
      </c>
    </row>
    <row r="45" spans="1:11" ht="24" customHeight="1" x14ac:dyDescent="0.25">
      <c r="A45" s="184" t="s">
        <v>400</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1"/>
  <sheetViews>
    <sheetView topLeftCell="A33" zoomScale="70" zoomScaleNormal="70" workbookViewId="0">
      <selection activeCell="L15" sqref="L15"/>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7.1</v>
      </c>
      <c r="C2" s="59" t="s">
        <v>34</v>
      </c>
      <c r="D2" s="352" t="s">
        <v>668</v>
      </c>
    </row>
    <row r="3" spans="1:10" x14ac:dyDescent="0.25">
      <c r="B3" s="63" t="s">
        <v>77</v>
      </c>
      <c r="C3" s="59" t="s">
        <v>36</v>
      </c>
      <c r="D3" s="352" t="s">
        <v>594</v>
      </c>
      <c r="E3" s="57" t="s">
        <v>86</v>
      </c>
    </row>
    <row r="4" spans="1:10" x14ac:dyDescent="0.25">
      <c r="B4" s="36" t="s">
        <v>37</v>
      </c>
      <c r="D4" s="37" t="s">
        <v>434</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c r="B9" s="84"/>
      <c r="C9" s="81"/>
      <c r="E9" s="59" t="s">
        <v>42</v>
      </c>
      <c r="F9" s="59"/>
    </row>
    <row r="10" spans="1:10" x14ac:dyDescent="0.25">
      <c r="A10" s="63"/>
      <c r="B10" s="84"/>
      <c r="C10" s="81"/>
      <c r="E10" s="59" t="s">
        <v>43</v>
      </c>
      <c r="F10" s="59"/>
    </row>
    <row r="11" spans="1:10" x14ac:dyDescent="0.25">
      <c r="A11" s="63"/>
      <c r="B11" s="84"/>
      <c r="C11" s="81"/>
      <c r="E11" s="59" t="s">
        <v>44</v>
      </c>
      <c r="F11" s="59"/>
    </row>
    <row r="12" spans="1:10" x14ac:dyDescent="0.25">
      <c r="A12" s="63"/>
      <c r="B12" s="84"/>
      <c r="C12" s="81"/>
      <c r="E12" s="59"/>
      <c r="F12" s="59"/>
    </row>
    <row r="13" spans="1:10" x14ac:dyDescent="0.25">
      <c r="A13" s="63"/>
      <c r="B13" s="84"/>
      <c r="C13" s="81"/>
      <c r="E13" s="59" t="s">
        <v>45</v>
      </c>
      <c r="F13" s="59"/>
    </row>
    <row r="14" spans="1:10" x14ac:dyDescent="0.25">
      <c r="A14" s="63"/>
      <c r="B14" s="84"/>
      <c r="C14" s="81"/>
      <c r="E14" s="59" t="s">
        <v>46</v>
      </c>
      <c r="F14" s="59"/>
    </row>
    <row r="15" spans="1:10" x14ac:dyDescent="0.25">
      <c r="A15" s="63"/>
      <c r="B15" s="84"/>
      <c r="C15" s="81"/>
      <c r="E15" s="59" t="s">
        <v>47</v>
      </c>
      <c r="F15" s="59"/>
    </row>
    <row r="16" spans="1:10" x14ac:dyDescent="0.25">
      <c r="A16" s="63"/>
      <c r="B16" s="84"/>
      <c r="C16" s="81"/>
      <c r="E16" s="59" t="s">
        <v>48</v>
      </c>
      <c r="F16" s="59"/>
    </row>
    <row r="17" spans="1:6" x14ac:dyDescent="0.25">
      <c r="A17" s="63"/>
      <c r="B17" s="84"/>
      <c r="C17" s="81"/>
      <c r="E17" s="59" t="s">
        <v>49</v>
      </c>
      <c r="F17" s="59"/>
    </row>
    <row r="18" spans="1:6" x14ac:dyDescent="0.25">
      <c r="A18" s="63"/>
      <c r="B18" s="84"/>
      <c r="C18" s="81"/>
      <c r="E18" s="59" t="s">
        <v>50</v>
      </c>
      <c r="F18" s="59"/>
    </row>
    <row r="19" spans="1:6" x14ac:dyDescent="0.25">
      <c r="A19" s="63"/>
      <c r="B19" s="84"/>
      <c r="C19" s="81"/>
      <c r="E19" s="59" t="s">
        <v>51</v>
      </c>
      <c r="F19" s="59"/>
    </row>
    <row r="20" spans="1:6" x14ac:dyDescent="0.25">
      <c r="A20" s="63"/>
      <c r="B20" s="84"/>
      <c r="C20" s="81"/>
      <c r="E20" s="59" t="s">
        <v>52</v>
      </c>
    </row>
    <row r="21" spans="1:6" x14ac:dyDescent="0.25">
      <c r="A21" s="63"/>
      <c r="B21" s="84"/>
      <c r="C21" s="81"/>
      <c r="E21" s="59" t="s">
        <v>53</v>
      </c>
    </row>
    <row r="22" spans="1:6" x14ac:dyDescent="0.25">
      <c r="A22" s="63"/>
      <c r="B22" s="84"/>
      <c r="C22" s="81"/>
    </row>
    <row r="23" spans="1:6" x14ac:dyDescent="0.25">
      <c r="A23" s="63"/>
      <c r="B23" s="84"/>
      <c r="C23" s="81"/>
      <c r="E23" s="59" t="s">
        <v>54</v>
      </c>
    </row>
    <row r="24" spans="1:6" x14ac:dyDescent="0.25">
      <c r="A24" s="63"/>
      <c r="B24" s="84"/>
      <c r="C24" s="81"/>
      <c r="E24" s="59" t="s">
        <v>422</v>
      </c>
    </row>
    <row r="25" spans="1:6" x14ac:dyDescent="0.25">
      <c r="A25" s="63"/>
      <c r="B25" s="84"/>
      <c r="C25" s="81"/>
    </row>
    <row r="26" spans="1:6" x14ac:dyDescent="0.25">
      <c r="A26" s="63"/>
      <c r="B26" s="85"/>
      <c r="C26" s="81"/>
    </row>
    <row r="27" spans="1:6" ht="15.75" x14ac:dyDescent="0.25">
      <c r="A27" s="63"/>
      <c r="B27" s="85"/>
      <c r="C27" s="81"/>
      <c r="E27" s="42"/>
    </row>
    <row r="28" spans="1:6" ht="15.75" x14ac:dyDescent="0.25">
      <c r="A28" s="63"/>
      <c r="B28" s="68"/>
      <c r="C28" s="81"/>
      <c r="E28" s="42"/>
    </row>
    <row r="29" spans="1:6" ht="15.75" x14ac:dyDescent="0.25">
      <c r="A29" s="63"/>
      <c r="B29" s="63"/>
      <c r="C29" s="30"/>
      <c r="E29" s="42"/>
    </row>
    <row r="30" spans="1:6" ht="15.75" x14ac:dyDescent="0.25">
      <c r="A30" s="63"/>
      <c r="B30" s="63"/>
      <c r="C30" s="30"/>
      <c r="E30" s="42"/>
    </row>
    <row r="31" spans="1:6" ht="15.75" x14ac:dyDescent="0.25">
      <c r="A31" s="63"/>
      <c r="B31" s="63"/>
      <c r="C31" s="30"/>
      <c r="E31" s="42" t="s">
        <v>677</v>
      </c>
    </row>
    <row r="32" spans="1:6" x14ac:dyDescent="0.25">
      <c r="A32" s="63"/>
      <c r="B32" s="63"/>
      <c r="C32" s="67"/>
    </row>
    <row r="33" spans="1:11" x14ac:dyDescent="0.25">
      <c r="A33" s="63"/>
      <c r="B33" s="63"/>
      <c r="C33" s="67"/>
    </row>
    <row r="34" spans="1:11" ht="18.75" x14ac:dyDescent="0.3">
      <c r="A34" s="63"/>
      <c r="B34" s="63"/>
      <c r="C34" s="67"/>
      <c r="E34" s="102"/>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0</v>
      </c>
      <c r="D39" s="59" t="s">
        <v>56</v>
      </c>
    </row>
    <row r="40" spans="1:11" x14ac:dyDescent="0.25">
      <c r="A40" s="62">
        <f>SUM(A9:A38)</f>
        <v>0</v>
      </c>
      <c r="B40" s="59" t="s">
        <v>57</v>
      </c>
    </row>
    <row r="41" spans="1:11" x14ac:dyDescent="0.25">
      <c r="B41" s="62" t="e">
        <f>C39/A40</f>
        <v>#DIV/0!</v>
      </c>
      <c r="C41" s="59" t="s">
        <v>58</v>
      </c>
    </row>
    <row r="42" spans="1:11" x14ac:dyDescent="0.25">
      <c r="D42" s="63">
        <v>50</v>
      </c>
      <c r="E42" s="59" t="s">
        <v>59</v>
      </c>
    </row>
    <row r="43" spans="1:11" x14ac:dyDescent="0.25">
      <c r="D43" s="65" t="s">
        <v>676</v>
      </c>
      <c r="E43" s="59" t="s">
        <v>60</v>
      </c>
      <c r="J43" s="57" t="s">
        <v>86</v>
      </c>
    </row>
    <row r="45" spans="1:11" ht="24" customHeight="1" x14ac:dyDescent="0.25">
      <c r="A45" s="184" t="s">
        <v>400</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686529" r:id="rId4">
          <objectPr defaultSize="0" r:id="rId5">
            <anchor moveWithCells="1">
              <from>
                <xdr:col>1</xdr:col>
                <xdr:colOff>0</xdr:colOff>
                <xdr:row>47</xdr:row>
                <xdr:rowOff>0</xdr:rowOff>
              </from>
              <to>
                <xdr:col>11</xdr:col>
                <xdr:colOff>114300</xdr:colOff>
                <xdr:row>58</xdr:row>
                <xdr:rowOff>47625</xdr:rowOff>
              </to>
            </anchor>
          </objectPr>
        </oleObject>
      </mc:Choice>
      <mc:Fallback>
        <oleObject progId="Word.Document.12" shapeId="1686529" r:id="rId4"/>
      </mc:Fallback>
    </mc:AlternateContent>
  </oleObjec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
  <sheetViews>
    <sheetView topLeftCell="A31" workbookViewId="0">
      <selection activeCell="L11" sqref="L11"/>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7.1</v>
      </c>
      <c r="C2" s="59" t="s">
        <v>34</v>
      </c>
      <c r="D2" s="319" t="s">
        <v>463</v>
      </c>
    </row>
    <row r="3" spans="1:10" x14ac:dyDescent="0.25">
      <c r="B3" s="63" t="s">
        <v>73</v>
      </c>
      <c r="C3" s="59" t="s">
        <v>36</v>
      </c>
      <c r="D3" s="319" t="s">
        <v>567</v>
      </c>
      <c r="E3" s="57" t="s">
        <v>86</v>
      </c>
    </row>
    <row r="4" spans="1:10" x14ac:dyDescent="0.25">
      <c r="B4" s="36" t="s">
        <v>37</v>
      </c>
      <c r="D4" s="37" t="s">
        <v>434</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84"/>
      <c r="C9" s="81">
        <v>250</v>
      </c>
      <c r="E9" s="59" t="s">
        <v>42</v>
      </c>
      <c r="F9" s="59"/>
    </row>
    <row r="10" spans="1:10" x14ac:dyDescent="0.25">
      <c r="A10" s="63">
        <v>1</v>
      </c>
      <c r="B10" s="84"/>
      <c r="C10" s="81">
        <v>225</v>
      </c>
      <c r="E10" s="59" t="s">
        <v>43</v>
      </c>
      <c r="F10" s="59"/>
    </row>
    <row r="11" spans="1:10" x14ac:dyDescent="0.25">
      <c r="A11" s="63">
        <v>1</v>
      </c>
      <c r="B11" s="84"/>
      <c r="C11" s="81">
        <v>250</v>
      </c>
      <c r="E11" s="59" t="s">
        <v>44</v>
      </c>
      <c r="F11" s="59"/>
    </row>
    <row r="12" spans="1:10" x14ac:dyDescent="0.25">
      <c r="A12" s="63">
        <v>1</v>
      </c>
      <c r="B12" s="84"/>
      <c r="C12" s="81">
        <v>250</v>
      </c>
      <c r="E12" s="59"/>
      <c r="F12" s="59"/>
    </row>
    <row r="13" spans="1:10" x14ac:dyDescent="0.25">
      <c r="A13" s="63">
        <v>1</v>
      </c>
      <c r="B13" s="84"/>
      <c r="C13" s="81">
        <v>250</v>
      </c>
      <c r="E13" s="59" t="s">
        <v>45</v>
      </c>
      <c r="F13" s="59"/>
    </row>
    <row r="14" spans="1:10" x14ac:dyDescent="0.25">
      <c r="A14" s="63">
        <v>1</v>
      </c>
      <c r="B14" s="84"/>
      <c r="C14" s="81">
        <v>200</v>
      </c>
      <c r="E14" s="59" t="s">
        <v>46</v>
      </c>
      <c r="F14" s="59"/>
    </row>
    <row r="15" spans="1:10" x14ac:dyDescent="0.25">
      <c r="A15" s="63">
        <v>1</v>
      </c>
      <c r="B15" s="84"/>
      <c r="C15" s="81">
        <v>225</v>
      </c>
      <c r="E15" s="59" t="s">
        <v>47</v>
      </c>
      <c r="F15" s="59"/>
    </row>
    <row r="16" spans="1:10" x14ac:dyDescent="0.25">
      <c r="A16" s="63">
        <v>1</v>
      </c>
      <c r="B16" s="84"/>
      <c r="C16" s="81">
        <v>200</v>
      </c>
      <c r="E16" s="59" t="s">
        <v>48</v>
      </c>
      <c r="F16" s="59"/>
    </row>
    <row r="17" spans="1:6" x14ac:dyDescent="0.25">
      <c r="A17" s="63">
        <v>1</v>
      </c>
      <c r="B17" s="84"/>
      <c r="C17" s="81">
        <v>200</v>
      </c>
      <c r="E17" s="59" t="s">
        <v>49</v>
      </c>
      <c r="F17" s="59"/>
    </row>
    <row r="18" spans="1:6" x14ac:dyDescent="0.25">
      <c r="A18" s="63">
        <v>1</v>
      </c>
      <c r="B18" s="84"/>
      <c r="C18" s="81">
        <v>200</v>
      </c>
      <c r="E18" s="59" t="s">
        <v>50</v>
      </c>
      <c r="F18" s="59"/>
    </row>
    <row r="19" spans="1:6" x14ac:dyDescent="0.25">
      <c r="A19" s="63">
        <v>1</v>
      </c>
      <c r="B19" s="84"/>
      <c r="C19" s="81">
        <v>200</v>
      </c>
      <c r="E19" s="59" t="s">
        <v>51</v>
      </c>
      <c r="F19" s="59"/>
    </row>
    <row r="20" spans="1:6" x14ac:dyDescent="0.25">
      <c r="A20" s="63">
        <v>1</v>
      </c>
      <c r="B20" s="84"/>
      <c r="C20" s="81">
        <v>225</v>
      </c>
      <c r="E20" s="59" t="s">
        <v>52</v>
      </c>
    </row>
    <row r="21" spans="1:6" x14ac:dyDescent="0.25">
      <c r="A21" s="63">
        <v>1</v>
      </c>
      <c r="B21" s="84"/>
      <c r="C21" s="81">
        <v>250</v>
      </c>
      <c r="E21" s="59" t="s">
        <v>53</v>
      </c>
    </row>
    <row r="22" spans="1:6" x14ac:dyDescent="0.25">
      <c r="A22" s="63">
        <v>1</v>
      </c>
      <c r="B22" s="84"/>
      <c r="C22" s="81">
        <v>125</v>
      </c>
    </row>
    <row r="23" spans="1:6" x14ac:dyDescent="0.25">
      <c r="A23" s="63"/>
      <c r="B23" s="84"/>
      <c r="C23" s="81"/>
      <c r="E23" s="59" t="s">
        <v>54</v>
      </c>
    </row>
    <row r="24" spans="1:6" x14ac:dyDescent="0.25">
      <c r="A24" s="63"/>
      <c r="B24" s="84"/>
      <c r="C24" s="81"/>
      <c r="E24" s="59" t="s">
        <v>422</v>
      </c>
    </row>
    <row r="25" spans="1:6" x14ac:dyDescent="0.25">
      <c r="A25" s="63"/>
      <c r="B25" s="84"/>
      <c r="C25" s="81"/>
    </row>
    <row r="26" spans="1:6" x14ac:dyDescent="0.25">
      <c r="A26" s="63"/>
      <c r="B26" s="85"/>
      <c r="C26" s="81"/>
    </row>
    <row r="27" spans="1:6" ht="15.75" x14ac:dyDescent="0.25">
      <c r="A27" s="63"/>
      <c r="B27" s="85"/>
      <c r="C27" s="81"/>
      <c r="E27" s="42"/>
    </row>
    <row r="28" spans="1:6" ht="15.75" x14ac:dyDescent="0.25">
      <c r="A28" s="63"/>
      <c r="B28" s="68"/>
      <c r="C28" s="81"/>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3050</v>
      </c>
      <c r="D39" s="59" t="s">
        <v>56</v>
      </c>
    </row>
    <row r="40" spans="1:11" x14ac:dyDescent="0.25">
      <c r="A40" s="62">
        <f>SUM(A9:A38)</f>
        <v>14</v>
      </c>
      <c r="B40" s="59" t="s">
        <v>57</v>
      </c>
    </row>
    <row r="41" spans="1:11" x14ac:dyDescent="0.25">
      <c r="B41" s="62">
        <f>C39/A40</f>
        <v>217.85714285714286</v>
      </c>
      <c r="C41" s="59" t="s">
        <v>58</v>
      </c>
    </row>
    <row r="42" spans="1:11" x14ac:dyDescent="0.25">
      <c r="D42" s="63">
        <v>250</v>
      </c>
      <c r="E42" s="59" t="s">
        <v>59</v>
      </c>
    </row>
    <row r="43" spans="1:11" x14ac:dyDescent="0.25">
      <c r="D43" s="65">
        <f>B41/D42</f>
        <v>0.87142857142857144</v>
      </c>
      <c r="E43" s="59" t="s">
        <v>60</v>
      </c>
      <c r="J43" s="57" t="s">
        <v>86</v>
      </c>
    </row>
    <row r="45" spans="1:11" ht="24" customHeight="1" x14ac:dyDescent="0.25">
      <c r="A45" s="184" t="s">
        <v>400</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1"/>
  <sheetViews>
    <sheetView topLeftCell="A34" workbookViewId="0">
      <selection activeCell="O45" sqref="O45"/>
    </sheetView>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7.1</v>
      </c>
      <c r="C2" s="59" t="s">
        <v>34</v>
      </c>
      <c r="D2" s="277" t="s">
        <v>600</v>
      </c>
    </row>
    <row r="3" spans="1:10" x14ac:dyDescent="0.25">
      <c r="B3" s="63" t="s">
        <v>77</v>
      </c>
      <c r="C3" s="59" t="s">
        <v>36</v>
      </c>
      <c r="D3" s="277" t="s">
        <v>516</v>
      </c>
      <c r="E3" s="57" t="s">
        <v>86</v>
      </c>
    </row>
    <row r="4" spans="1:10" x14ac:dyDescent="0.25">
      <c r="B4" s="36" t="s">
        <v>37</v>
      </c>
      <c r="D4" s="37" t="s">
        <v>434</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c r="B9" s="84"/>
      <c r="C9" s="81"/>
      <c r="E9" s="59" t="s">
        <v>42</v>
      </c>
      <c r="F9" s="59"/>
    </row>
    <row r="10" spans="1:10" x14ac:dyDescent="0.25">
      <c r="A10" s="63"/>
      <c r="B10" s="84"/>
      <c r="C10" s="81"/>
      <c r="E10" s="59" t="s">
        <v>43</v>
      </c>
      <c r="F10" s="59"/>
    </row>
    <row r="11" spans="1:10" x14ac:dyDescent="0.25">
      <c r="A11" s="63"/>
      <c r="B11" s="84"/>
      <c r="C11" s="81"/>
      <c r="E11" s="59" t="s">
        <v>44</v>
      </c>
      <c r="F11" s="59"/>
    </row>
    <row r="12" spans="1:10" x14ac:dyDescent="0.25">
      <c r="A12" s="63"/>
      <c r="B12" s="84"/>
      <c r="C12" s="81"/>
      <c r="E12" s="59"/>
      <c r="F12" s="59"/>
    </row>
    <row r="13" spans="1:10" x14ac:dyDescent="0.25">
      <c r="A13" s="63"/>
      <c r="B13" s="84"/>
      <c r="C13" s="81"/>
      <c r="E13" s="59" t="s">
        <v>45</v>
      </c>
      <c r="F13" s="59"/>
    </row>
    <row r="14" spans="1:10" x14ac:dyDescent="0.25">
      <c r="A14" s="63"/>
      <c r="B14" s="84"/>
      <c r="C14" s="81"/>
      <c r="E14" s="59" t="s">
        <v>46</v>
      </c>
      <c r="F14" s="59"/>
    </row>
    <row r="15" spans="1:10" x14ac:dyDescent="0.25">
      <c r="A15" s="63"/>
      <c r="B15" s="84"/>
      <c r="C15" s="81"/>
      <c r="E15" s="59" t="s">
        <v>47</v>
      </c>
      <c r="F15" s="59"/>
    </row>
    <row r="16" spans="1:10" x14ac:dyDescent="0.25">
      <c r="A16" s="63"/>
      <c r="B16" s="84"/>
      <c r="C16" s="81"/>
      <c r="E16" s="59" t="s">
        <v>48</v>
      </c>
      <c r="F16" s="59"/>
    </row>
    <row r="17" spans="1:6" x14ac:dyDescent="0.25">
      <c r="A17" s="63"/>
      <c r="B17" s="84"/>
      <c r="C17" s="81"/>
      <c r="E17" s="59" t="s">
        <v>49</v>
      </c>
      <c r="F17" s="59"/>
    </row>
    <row r="18" spans="1:6" x14ac:dyDescent="0.25">
      <c r="A18" s="63"/>
      <c r="B18" s="84"/>
      <c r="C18" s="81"/>
      <c r="E18" s="59" t="s">
        <v>50</v>
      </c>
      <c r="F18" s="59"/>
    </row>
    <row r="19" spans="1:6" x14ac:dyDescent="0.25">
      <c r="A19" s="63"/>
      <c r="B19" s="84"/>
      <c r="C19" s="81"/>
      <c r="E19" s="59" t="s">
        <v>51</v>
      </c>
      <c r="F19" s="59"/>
    </row>
    <row r="20" spans="1:6" x14ac:dyDescent="0.25">
      <c r="A20" s="63"/>
      <c r="B20" s="84"/>
      <c r="C20" s="81"/>
      <c r="E20" s="59" t="s">
        <v>52</v>
      </c>
    </row>
    <row r="21" spans="1:6" x14ac:dyDescent="0.25">
      <c r="A21" s="63"/>
      <c r="B21" s="84"/>
      <c r="C21" s="81"/>
      <c r="E21" s="59" t="s">
        <v>53</v>
      </c>
    </row>
    <row r="22" spans="1:6" x14ac:dyDescent="0.25">
      <c r="A22" s="63"/>
      <c r="B22" s="84"/>
      <c r="C22" s="81"/>
    </row>
    <row r="23" spans="1:6" x14ac:dyDescent="0.25">
      <c r="A23" s="63"/>
      <c r="B23" s="84"/>
      <c r="C23" s="81"/>
      <c r="E23" s="59" t="s">
        <v>54</v>
      </c>
    </row>
    <row r="24" spans="1:6" x14ac:dyDescent="0.25">
      <c r="A24" s="63"/>
      <c r="B24" s="84"/>
      <c r="C24" s="81"/>
      <c r="E24" s="59" t="s">
        <v>422</v>
      </c>
    </row>
    <row r="25" spans="1:6" x14ac:dyDescent="0.25">
      <c r="A25" s="63"/>
      <c r="B25" s="84"/>
      <c r="C25" s="81"/>
    </row>
    <row r="26" spans="1:6" x14ac:dyDescent="0.25">
      <c r="A26" s="63"/>
      <c r="B26" s="85"/>
      <c r="C26" s="81"/>
    </row>
    <row r="27" spans="1:6" ht="15.75" x14ac:dyDescent="0.25">
      <c r="A27" s="63"/>
      <c r="B27" s="85"/>
      <c r="C27" s="81"/>
      <c r="E27" s="118" t="s">
        <v>601</v>
      </c>
    </row>
    <row r="28" spans="1:6" ht="15.75" x14ac:dyDescent="0.25">
      <c r="A28" s="63"/>
      <c r="B28" s="68"/>
      <c r="C28" s="81"/>
      <c r="E28" s="118" t="s">
        <v>602</v>
      </c>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0</v>
      </c>
      <c r="D39" s="59" t="s">
        <v>56</v>
      </c>
    </row>
    <row r="40" spans="1:11" x14ac:dyDescent="0.25">
      <c r="A40" s="62">
        <f>SUM(A9:A38)</f>
        <v>0</v>
      </c>
      <c r="B40" s="59" t="s">
        <v>57</v>
      </c>
    </row>
    <row r="41" spans="1:11" x14ac:dyDescent="0.25">
      <c r="B41" s="62" t="e">
        <f>C39/A40</f>
        <v>#DIV/0!</v>
      </c>
      <c r="C41" s="59" t="s">
        <v>58</v>
      </c>
    </row>
    <row r="42" spans="1:11" x14ac:dyDescent="0.25">
      <c r="D42" s="63">
        <v>2.5</v>
      </c>
      <c r="E42" s="59" t="s">
        <v>59</v>
      </c>
    </row>
    <row r="43" spans="1:11" x14ac:dyDescent="0.25">
      <c r="D43" s="65">
        <v>0.94</v>
      </c>
      <c r="E43" s="59" t="s">
        <v>60</v>
      </c>
      <c r="J43" s="57" t="s">
        <v>86</v>
      </c>
    </row>
    <row r="45" spans="1:11" ht="24" customHeight="1" x14ac:dyDescent="0.25">
      <c r="A45" s="184" t="s">
        <v>400</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197058" r:id="rId4">
          <objectPr defaultSize="0" r:id="rId5">
            <anchor moveWithCells="1">
              <from>
                <xdr:col>1</xdr:col>
                <xdr:colOff>28575</xdr:colOff>
                <xdr:row>49</xdr:row>
                <xdr:rowOff>180975</xdr:rowOff>
              </from>
              <to>
                <xdr:col>15</xdr:col>
                <xdr:colOff>38100</xdr:colOff>
                <xdr:row>56</xdr:row>
                <xdr:rowOff>152400</xdr:rowOff>
              </to>
            </anchor>
          </objectPr>
        </oleObject>
      </mc:Choice>
      <mc:Fallback>
        <oleObject progId="Word.Document.12" shapeId="1197058" r:id="rId4"/>
      </mc:Fallback>
    </mc:AlternateContent>
    <mc:AlternateContent xmlns:mc="http://schemas.openxmlformats.org/markup-compatibility/2006">
      <mc:Choice Requires="x14">
        <oleObject progId="Word.Document.12" shapeId="1197059" r:id="rId6">
          <objectPr defaultSize="0" r:id="rId7">
            <anchor moveWithCells="1">
              <from>
                <xdr:col>1</xdr:col>
                <xdr:colOff>0</xdr:colOff>
                <xdr:row>46</xdr:row>
                <xdr:rowOff>0</xdr:rowOff>
              </from>
              <to>
                <xdr:col>11</xdr:col>
                <xdr:colOff>114300</xdr:colOff>
                <xdr:row>48</xdr:row>
                <xdr:rowOff>142875</xdr:rowOff>
              </to>
            </anchor>
          </objectPr>
        </oleObject>
      </mc:Choice>
      <mc:Fallback>
        <oleObject progId="Word.Document.12" shapeId="1197059" r:id="rId6"/>
      </mc:Fallback>
    </mc:AlternateContent>
  </oleObjec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211"/>
  <sheetViews>
    <sheetView topLeftCell="A46" workbookViewId="0"/>
  </sheetViews>
  <sheetFormatPr defaultColWidth="9.140625" defaultRowHeight="15" x14ac:dyDescent="0.25"/>
  <cols>
    <col min="1" max="1" width="5.28515625" style="59" customWidth="1"/>
    <col min="2" max="2" width="9.140625" style="59"/>
    <col min="3" max="3" width="10.5703125" style="59" customWidth="1"/>
    <col min="4" max="16384" width="9.140625" style="57"/>
  </cols>
  <sheetData>
    <row r="1" spans="1:10" ht="21" x14ac:dyDescent="0.35">
      <c r="A1" s="61" t="s">
        <v>71</v>
      </c>
    </row>
    <row r="2" spans="1:10" x14ac:dyDescent="0.25">
      <c r="B2" s="63">
        <v>7.1</v>
      </c>
      <c r="C2" s="59" t="s">
        <v>34</v>
      </c>
      <c r="D2" s="187" t="s">
        <v>463</v>
      </c>
    </row>
    <row r="3" spans="1:10" x14ac:dyDescent="0.25">
      <c r="B3" s="63" t="s">
        <v>73</v>
      </c>
      <c r="C3" s="59" t="s">
        <v>36</v>
      </c>
      <c r="D3" s="187" t="s">
        <v>427</v>
      </c>
      <c r="E3" s="57" t="s">
        <v>86</v>
      </c>
    </row>
    <row r="4" spans="1:10" x14ac:dyDescent="0.25">
      <c r="B4" s="36" t="s">
        <v>37</v>
      </c>
      <c r="D4" s="37" t="s">
        <v>472</v>
      </c>
      <c r="E4" s="64"/>
      <c r="F4" s="64"/>
      <c r="G4" s="64"/>
      <c r="H4" s="64"/>
      <c r="I4" s="64"/>
      <c r="J4" s="64"/>
    </row>
    <row r="5" spans="1:10" x14ac:dyDescent="0.25">
      <c r="B5" s="39"/>
    </row>
    <row r="6" spans="1:10" x14ac:dyDescent="0.25">
      <c r="F6" s="37" t="s">
        <v>39</v>
      </c>
      <c r="G6" s="37"/>
      <c r="H6" s="37" t="s">
        <v>428</v>
      </c>
      <c r="I6" s="37"/>
      <c r="J6" s="37"/>
    </row>
    <row r="7" spans="1:10" ht="26.25" x14ac:dyDescent="0.25">
      <c r="A7" s="58" t="s">
        <v>31</v>
      </c>
      <c r="B7" s="58" t="s">
        <v>30</v>
      </c>
      <c r="C7" s="58" t="s">
        <v>32</v>
      </c>
    </row>
    <row r="8" spans="1:10" x14ac:dyDescent="0.25">
      <c r="B8" s="60" t="s">
        <v>41</v>
      </c>
      <c r="C8" s="60" t="s">
        <v>23</v>
      </c>
    </row>
    <row r="9" spans="1:10" x14ac:dyDescent="0.25">
      <c r="A9" s="63">
        <v>1</v>
      </c>
      <c r="B9" s="84">
        <v>1</v>
      </c>
      <c r="C9" s="81">
        <v>240</v>
      </c>
      <c r="E9" s="59" t="s">
        <v>42</v>
      </c>
      <c r="F9" s="59"/>
    </row>
    <row r="10" spans="1:10" x14ac:dyDescent="0.25">
      <c r="A10" s="63">
        <v>1</v>
      </c>
      <c r="B10" s="84">
        <v>2</v>
      </c>
      <c r="C10" s="81">
        <v>230</v>
      </c>
      <c r="E10" s="59" t="s">
        <v>43</v>
      </c>
      <c r="F10" s="59"/>
    </row>
    <row r="11" spans="1:10" x14ac:dyDescent="0.25">
      <c r="A11" s="63">
        <v>1</v>
      </c>
      <c r="B11" s="84">
        <v>3</v>
      </c>
      <c r="C11" s="81">
        <v>250</v>
      </c>
      <c r="E11" s="59" t="s">
        <v>44</v>
      </c>
      <c r="F11" s="59"/>
    </row>
    <row r="12" spans="1:10" x14ac:dyDescent="0.25">
      <c r="A12" s="63">
        <v>1</v>
      </c>
      <c r="B12" s="84">
        <v>4</v>
      </c>
      <c r="C12" s="81">
        <v>250</v>
      </c>
      <c r="E12" s="59"/>
      <c r="F12" s="59"/>
    </row>
    <row r="13" spans="1:10" x14ac:dyDescent="0.25">
      <c r="A13" s="63">
        <v>1</v>
      </c>
      <c r="B13" s="84">
        <v>5</v>
      </c>
      <c r="C13" s="81">
        <v>250</v>
      </c>
      <c r="E13" s="59" t="s">
        <v>45</v>
      </c>
      <c r="F13" s="59"/>
    </row>
    <row r="14" spans="1:10" x14ac:dyDescent="0.25">
      <c r="A14" s="63">
        <v>1</v>
      </c>
      <c r="B14" s="84">
        <v>6</v>
      </c>
      <c r="C14" s="81">
        <v>250</v>
      </c>
      <c r="E14" s="59" t="s">
        <v>46</v>
      </c>
      <c r="F14" s="59"/>
    </row>
    <row r="15" spans="1:10" x14ac:dyDescent="0.25">
      <c r="A15" s="63">
        <v>1</v>
      </c>
      <c r="B15" s="84">
        <v>7</v>
      </c>
      <c r="C15" s="81">
        <v>240</v>
      </c>
      <c r="E15" s="59" t="s">
        <v>47</v>
      </c>
      <c r="F15" s="59"/>
    </row>
    <row r="16" spans="1:10" x14ac:dyDescent="0.25">
      <c r="A16" s="63">
        <v>1</v>
      </c>
      <c r="B16" s="84">
        <v>8</v>
      </c>
      <c r="C16" s="81">
        <v>245</v>
      </c>
      <c r="E16" s="59" t="s">
        <v>48</v>
      </c>
      <c r="F16" s="59"/>
    </row>
    <row r="17" spans="1:6" x14ac:dyDescent="0.25">
      <c r="A17" s="63">
        <v>1</v>
      </c>
      <c r="B17" s="84">
        <v>9</v>
      </c>
      <c r="C17" s="81">
        <v>240</v>
      </c>
      <c r="E17" s="59" t="s">
        <v>49</v>
      </c>
      <c r="F17" s="59"/>
    </row>
    <row r="18" spans="1:6" x14ac:dyDescent="0.25">
      <c r="A18" s="63">
        <v>1</v>
      </c>
      <c r="B18" s="84">
        <v>10</v>
      </c>
      <c r="C18" s="81">
        <v>230</v>
      </c>
      <c r="E18" s="59" t="s">
        <v>50</v>
      </c>
      <c r="F18" s="59"/>
    </row>
    <row r="19" spans="1:6" x14ac:dyDescent="0.25">
      <c r="A19" s="63">
        <v>1</v>
      </c>
      <c r="B19" s="84">
        <v>11</v>
      </c>
      <c r="C19" s="81">
        <v>245</v>
      </c>
      <c r="E19" s="59" t="s">
        <v>51</v>
      </c>
      <c r="F19" s="59"/>
    </row>
    <row r="20" spans="1:6" x14ac:dyDescent="0.25">
      <c r="A20" s="63">
        <v>1</v>
      </c>
      <c r="B20" s="84">
        <v>12</v>
      </c>
      <c r="C20" s="81">
        <v>250</v>
      </c>
      <c r="E20" s="59" t="s">
        <v>52</v>
      </c>
    </row>
    <row r="21" spans="1:6" x14ac:dyDescent="0.25">
      <c r="A21" s="63">
        <v>1</v>
      </c>
      <c r="B21" s="84">
        <v>13</v>
      </c>
      <c r="C21" s="81">
        <v>250</v>
      </c>
      <c r="E21" s="59" t="s">
        <v>53</v>
      </c>
    </row>
    <row r="22" spans="1:6" x14ac:dyDescent="0.25">
      <c r="A22" s="63">
        <v>1</v>
      </c>
      <c r="B22" s="84">
        <v>14</v>
      </c>
      <c r="C22" s="81">
        <v>250</v>
      </c>
    </row>
    <row r="23" spans="1:6" x14ac:dyDescent="0.25">
      <c r="A23" s="63">
        <v>1</v>
      </c>
      <c r="B23" s="84">
        <v>15</v>
      </c>
      <c r="C23" s="81">
        <v>240</v>
      </c>
      <c r="E23" s="59" t="s">
        <v>54</v>
      </c>
    </row>
    <row r="24" spans="1:6" x14ac:dyDescent="0.25">
      <c r="A24" s="63">
        <v>1</v>
      </c>
      <c r="B24" s="84">
        <v>16</v>
      </c>
      <c r="C24" s="81">
        <v>250</v>
      </c>
      <c r="E24" s="59" t="s">
        <v>422</v>
      </c>
    </row>
    <row r="25" spans="1:6" x14ac:dyDescent="0.25">
      <c r="A25" s="63">
        <v>1</v>
      </c>
      <c r="B25" s="84">
        <v>17</v>
      </c>
      <c r="C25" s="81">
        <v>225</v>
      </c>
    </row>
    <row r="26" spans="1:6" x14ac:dyDescent="0.25">
      <c r="A26" s="63">
        <v>1</v>
      </c>
      <c r="B26" s="85">
        <v>18</v>
      </c>
      <c r="C26" s="81">
        <v>250</v>
      </c>
    </row>
    <row r="27" spans="1:6" ht="15.75" x14ac:dyDescent="0.25">
      <c r="A27" s="63">
        <v>1</v>
      </c>
      <c r="B27" s="85">
        <v>19</v>
      </c>
      <c r="C27" s="81">
        <v>0</v>
      </c>
      <c r="E27" s="42"/>
    </row>
    <row r="28" spans="1:6" ht="15.75" x14ac:dyDescent="0.25">
      <c r="A28" s="63"/>
      <c r="B28" s="68"/>
      <c r="C28" s="81"/>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B39" s="62"/>
      <c r="C39" s="62">
        <f>SUM(C9:C38)</f>
        <v>4385</v>
      </c>
      <c r="D39" s="59" t="s">
        <v>56</v>
      </c>
    </row>
    <row r="40" spans="1:11" x14ac:dyDescent="0.25">
      <c r="A40" s="62">
        <f>SUM(A9:A38)</f>
        <v>19</v>
      </c>
      <c r="B40" s="59" t="s">
        <v>57</v>
      </c>
    </row>
    <row r="41" spans="1:11" x14ac:dyDescent="0.25">
      <c r="B41" s="62">
        <f>C39/A40</f>
        <v>230.78947368421052</v>
      </c>
      <c r="C41" s="59" t="s">
        <v>58</v>
      </c>
    </row>
    <row r="42" spans="1:11" x14ac:dyDescent="0.25">
      <c r="D42" s="63">
        <v>250</v>
      </c>
      <c r="E42" s="59" t="s">
        <v>59</v>
      </c>
    </row>
    <row r="43" spans="1:11" x14ac:dyDescent="0.25">
      <c r="D43" s="65">
        <f>B41/D42</f>
        <v>0.92315789473684207</v>
      </c>
      <c r="E43" s="59" t="s">
        <v>60</v>
      </c>
      <c r="J43" s="57" t="s">
        <v>86</v>
      </c>
    </row>
    <row r="45" spans="1:11" ht="24" customHeight="1" x14ac:dyDescent="0.25">
      <c r="A45" s="184" t="s">
        <v>400</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pageSetup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211"/>
  <sheetViews>
    <sheetView topLeftCell="A19" workbookViewId="0">
      <selection activeCell="E24" sqref="E24"/>
    </sheetView>
  </sheetViews>
  <sheetFormatPr defaultColWidth="9.140625" defaultRowHeight="15" x14ac:dyDescent="0.25"/>
  <cols>
    <col min="1" max="1" width="5.28515625" style="59" customWidth="1"/>
    <col min="2" max="3" width="9.140625" style="59"/>
    <col min="4" max="16384" width="9.140625" style="57"/>
  </cols>
  <sheetData>
    <row r="1" spans="1:10" ht="21" x14ac:dyDescent="0.35">
      <c r="A1" s="61" t="s">
        <v>92</v>
      </c>
    </row>
    <row r="2" spans="1:10" x14ac:dyDescent="0.25">
      <c r="B2" s="63">
        <v>7.1</v>
      </c>
      <c r="C2" s="59" t="s">
        <v>34</v>
      </c>
      <c r="E2" s="57" t="s">
        <v>94</v>
      </c>
    </row>
    <row r="3" spans="1:10" x14ac:dyDescent="0.25">
      <c r="B3" s="63" t="s">
        <v>73</v>
      </c>
      <c r="C3" s="59" t="s">
        <v>36</v>
      </c>
      <c r="E3" s="57" t="s">
        <v>86</v>
      </c>
    </row>
    <row r="4" spans="1:10" x14ac:dyDescent="0.25">
      <c r="B4" s="36" t="s">
        <v>37</v>
      </c>
      <c r="D4" s="37" t="s">
        <v>81</v>
      </c>
      <c r="E4" s="64"/>
      <c r="F4" s="64"/>
      <c r="G4" s="64"/>
      <c r="H4" s="64"/>
      <c r="I4" s="64"/>
      <c r="J4" s="64"/>
    </row>
    <row r="5" spans="1:10" x14ac:dyDescent="0.25">
      <c r="B5" s="39"/>
    </row>
    <row r="6" spans="1:10" x14ac:dyDescent="0.25">
      <c r="F6" s="37" t="s">
        <v>39</v>
      </c>
      <c r="G6" s="37"/>
      <c r="H6" s="37" t="s">
        <v>75</v>
      </c>
      <c r="I6" s="37"/>
      <c r="J6" s="37"/>
    </row>
    <row r="7" spans="1:10" ht="26.25" x14ac:dyDescent="0.25">
      <c r="A7" s="58" t="s">
        <v>31</v>
      </c>
      <c r="B7" s="58" t="s">
        <v>30</v>
      </c>
      <c r="C7" s="58" t="s">
        <v>32</v>
      </c>
    </row>
    <row r="8" spans="1:10" x14ac:dyDescent="0.25">
      <c r="B8" s="60" t="s">
        <v>41</v>
      </c>
      <c r="C8" s="60" t="s">
        <v>23</v>
      </c>
    </row>
    <row r="9" spans="1:10" x14ac:dyDescent="0.25">
      <c r="A9" s="63"/>
      <c r="B9" s="84">
        <v>1</v>
      </c>
      <c r="C9" s="82">
        <v>100</v>
      </c>
      <c r="E9" s="59" t="s">
        <v>42</v>
      </c>
      <c r="F9" s="59"/>
    </row>
    <row r="10" spans="1:10" x14ac:dyDescent="0.25">
      <c r="A10" s="63"/>
      <c r="B10" s="84">
        <v>2</v>
      </c>
      <c r="C10" s="82">
        <v>68</v>
      </c>
      <c r="E10" s="59" t="s">
        <v>43</v>
      </c>
      <c r="F10" s="59"/>
    </row>
    <row r="11" spans="1:10" x14ac:dyDescent="0.25">
      <c r="A11" s="63"/>
      <c r="B11" s="84">
        <v>3</v>
      </c>
      <c r="C11" s="82">
        <v>95</v>
      </c>
      <c r="E11" s="59" t="s">
        <v>44</v>
      </c>
      <c r="F11" s="59"/>
    </row>
    <row r="12" spans="1:10" x14ac:dyDescent="0.25">
      <c r="A12" s="63"/>
      <c r="B12" s="84">
        <v>4</v>
      </c>
      <c r="C12" s="82">
        <v>100</v>
      </c>
      <c r="E12" s="59"/>
      <c r="F12" s="59"/>
    </row>
    <row r="13" spans="1:10" x14ac:dyDescent="0.25">
      <c r="A13" s="63"/>
      <c r="B13" s="84">
        <v>5</v>
      </c>
      <c r="C13" s="82">
        <v>85</v>
      </c>
      <c r="E13" s="59" t="s">
        <v>45</v>
      </c>
      <c r="F13" s="59"/>
    </row>
    <row r="14" spans="1:10" x14ac:dyDescent="0.25">
      <c r="A14" s="63"/>
      <c r="B14" s="84">
        <v>6</v>
      </c>
      <c r="C14" s="82">
        <v>80</v>
      </c>
      <c r="E14" s="59" t="s">
        <v>46</v>
      </c>
      <c r="F14" s="59"/>
    </row>
    <row r="15" spans="1:10" x14ac:dyDescent="0.25">
      <c r="A15" s="63"/>
      <c r="B15" s="84">
        <v>7</v>
      </c>
      <c r="C15" s="82">
        <v>100</v>
      </c>
      <c r="E15" s="59" t="s">
        <v>47</v>
      </c>
      <c r="F15" s="59"/>
    </row>
    <row r="16" spans="1:10" x14ac:dyDescent="0.25">
      <c r="A16" s="63"/>
      <c r="B16" s="84">
        <v>8</v>
      </c>
      <c r="C16" s="82">
        <v>100</v>
      </c>
      <c r="E16" s="59" t="s">
        <v>48</v>
      </c>
      <c r="F16" s="59"/>
    </row>
    <row r="17" spans="1:6" x14ac:dyDescent="0.25">
      <c r="A17" s="63"/>
      <c r="B17" s="84">
        <v>9</v>
      </c>
      <c r="C17" s="82">
        <v>100</v>
      </c>
      <c r="E17" s="59" t="s">
        <v>49</v>
      </c>
      <c r="F17" s="59"/>
    </row>
    <row r="18" spans="1:6" x14ac:dyDescent="0.25">
      <c r="A18" s="63"/>
      <c r="B18" s="84">
        <v>10</v>
      </c>
      <c r="C18" s="82">
        <v>80</v>
      </c>
      <c r="E18" s="59" t="s">
        <v>50</v>
      </c>
      <c r="F18" s="59"/>
    </row>
    <row r="19" spans="1:6" x14ac:dyDescent="0.25">
      <c r="A19" s="63"/>
      <c r="B19" s="84">
        <v>11</v>
      </c>
      <c r="C19" s="82">
        <v>98</v>
      </c>
      <c r="E19" s="59" t="s">
        <v>51</v>
      </c>
      <c r="F19" s="59"/>
    </row>
    <row r="20" spans="1:6" x14ac:dyDescent="0.25">
      <c r="A20" s="63"/>
      <c r="B20" s="84">
        <v>12</v>
      </c>
      <c r="C20" s="82">
        <v>95</v>
      </c>
      <c r="E20" s="59" t="s">
        <v>52</v>
      </c>
    </row>
    <row r="21" spans="1:6" x14ac:dyDescent="0.25">
      <c r="A21" s="63"/>
      <c r="B21" s="84">
        <v>13</v>
      </c>
      <c r="C21" s="82">
        <v>100</v>
      </c>
      <c r="E21" s="59" t="s">
        <v>53</v>
      </c>
    </row>
    <row r="22" spans="1:6" x14ac:dyDescent="0.25">
      <c r="A22" s="63"/>
      <c r="B22" s="84">
        <v>14</v>
      </c>
      <c r="C22" s="82">
        <v>100</v>
      </c>
    </row>
    <row r="23" spans="1:6" x14ac:dyDescent="0.25">
      <c r="A23" s="63"/>
      <c r="B23" s="84">
        <v>15</v>
      </c>
      <c r="C23" s="82">
        <v>83</v>
      </c>
      <c r="E23" s="59" t="s">
        <v>54</v>
      </c>
    </row>
    <row r="24" spans="1:6" x14ac:dyDescent="0.25">
      <c r="A24" s="63"/>
      <c r="B24" s="84">
        <v>16</v>
      </c>
      <c r="C24" s="82">
        <v>100</v>
      </c>
      <c r="E24" s="59" t="s">
        <v>422</v>
      </c>
    </row>
    <row r="25" spans="1:6" x14ac:dyDescent="0.25">
      <c r="A25" s="63"/>
      <c r="B25" s="84">
        <v>17</v>
      </c>
      <c r="C25" s="82">
        <v>98</v>
      </c>
    </row>
    <row r="26" spans="1:6" x14ac:dyDescent="0.25">
      <c r="A26" s="63"/>
      <c r="B26" s="85">
        <v>18</v>
      </c>
      <c r="C26" s="82">
        <v>98</v>
      </c>
    </row>
    <row r="27" spans="1:6" ht="15.75" x14ac:dyDescent="0.25">
      <c r="A27" s="63"/>
      <c r="B27" s="85">
        <v>19</v>
      </c>
      <c r="C27" s="82">
        <v>98</v>
      </c>
      <c r="E27" s="42"/>
    </row>
    <row r="28" spans="1:6" ht="15.75" x14ac:dyDescent="0.25">
      <c r="A28" s="63"/>
      <c r="B28" s="68">
        <v>20</v>
      </c>
      <c r="C28" s="82">
        <v>95</v>
      </c>
      <c r="E28" s="42"/>
    </row>
    <row r="29" spans="1:6" ht="15.75" x14ac:dyDescent="0.25">
      <c r="A29" s="63"/>
      <c r="B29" s="63"/>
      <c r="C29" s="30"/>
      <c r="E29" s="42"/>
    </row>
    <row r="30" spans="1:6" ht="15.75" x14ac:dyDescent="0.25">
      <c r="A30" s="63"/>
      <c r="B30" s="63"/>
      <c r="C30" s="30"/>
      <c r="E30" s="42"/>
    </row>
    <row r="31" spans="1:6" ht="15.75" x14ac:dyDescent="0.25">
      <c r="A31" s="63"/>
      <c r="B31" s="63"/>
      <c r="C31" s="30"/>
      <c r="E31" s="42"/>
    </row>
    <row r="32" spans="1:6" x14ac:dyDescent="0.25">
      <c r="A32" s="63"/>
      <c r="B32" s="63"/>
      <c r="C32" s="67"/>
    </row>
    <row r="33" spans="1:11" x14ac:dyDescent="0.25">
      <c r="A33" s="63"/>
      <c r="B33" s="63"/>
      <c r="C33" s="67"/>
    </row>
    <row r="34" spans="1:11" x14ac:dyDescent="0.25">
      <c r="A34" s="63"/>
      <c r="B34" s="63"/>
      <c r="C34" s="67"/>
    </row>
    <row r="35" spans="1:11" x14ac:dyDescent="0.25">
      <c r="A35" s="63"/>
      <c r="B35" s="63"/>
      <c r="C35" s="67"/>
    </row>
    <row r="36" spans="1:11" x14ac:dyDescent="0.25">
      <c r="A36" s="63"/>
      <c r="B36" s="63"/>
      <c r="C36" s="67"/>
    </row>
    <row r="37" spans="1:11" x14ac:dyDescent="0.25">
      <c r="A37" s="63"/>
      <c r="B37" s="63"/>
      <c r="C37" s="68"/>
    </row>
    <row r="38" spans="1:11" x14ac:dyDescent="0.25">
      <c r="A38" s="63"/>
      <c r="B38" s="63"/>
      <c r="C38" s="63"/>
    </row>
    <row r="39" spans="1:11" x14ac:dyDescent="0.25">
      <c r="C39" s="62">
        <f>SUM(C9:C38)</f>
        <v>1873</v>
      </c>
      <c r="D39" s="59" t="s">
        <v>56</v>
      </c>
    </row>
    <row r="40" spans="1:11" x14ac:dyDescent="0.25">
      <c r="A40" s="62">
        <v>20</v>
      </c>
      <c r="B40" s="59" t="s">
        <v>57</v>
      </c>
    </row>
    <row r="41" spans="1:11" x14ac:dyDescent="0.25">
      <c r="B41" s="62">
        <f>C39/A40</f>
        <v>93.65</v>
      </c>
      <c r="C41" s="59" t="s">
        <v>58</v>
      </c>
    </row>
    <row r="42" spans="1:11" x14ac:dyDescent="0.25">
      <c r="D42" s="63">
        <v>100</v>
      </c>
      <c r="E42" s="59" t="s">
        <v>59</v>
      </c>
    </row>
    <row r="43" spans="1:11" x14ac:dyDescent="0.25">
      <c r="D43" s="65">
        <f>B41/D42</f>
        <v>0.93650000000000011</v>
      </c>
      <c r="E43" s="59" t="s">
        <v>60</v>
      </c>
      <c r="J43" s="57" t="s">
        <v>86</v>
      </c>
    </row>
    <row r="45" spans="1:11" ht="24" customHeight="1" x14ac:dyDescent="0.25">
      <c r="A45" s="184" t="s">
        <v>400</v>
      </c>
    </row>
    <row r="46" spans="1:11" ht="21" x14ac:dyDescent="0.35">
      <c r="A46" s="69"/>
      <c r="B46" s="70"/>
      <c r="C46" s="70"/>
      <c r="D46" s="71"/>
      <c r="E46" s="71"/>
      <c r="F46" s="71"/>
      <c r="G46" s="71"/>
      <c r="H46" s="71"/>
      <c r="I46" s="71"/>
      <c r="J46" s="71"/>
      <c r="K46" s="71"/>
    </row>
    <row r="47" spans="1:11" x14ac:dyDescent="0.25">
      <c r="A47" s="70"/>
      <c r="B47" s="39"/>
      <c r="C47" s="70"/>
      <c r="D47" s="71"/>
      <c r="E47" s="71"/>
      <c r="F47" s="71"/>
      <c r="G47" s="71"/>
      <c r="H47" s="71"/>
      <c r="I47" s="71"/>
      <c r="J47" s="71"/>
      <c r="K47" s="71"/>
    </row>
    <row r="48" spans="1:11" x14ac:dyDescent="0.25">
      <c r="A48" s="70"/>
      <c r="B48" s="39"/>
      <c r="C48" s="70"/>
      <c r="D48" s="71"/>
      <c r="E48" s="71"/>
      <c r="F48" s="71"/>
      <c r="G48" s="71"/>
      <c r="H48" s="71"/>
      <c r="I48" s="71"/>
      <c r="J48" s="71"/>
      <c r="K48" s="71"/>
    </row>
    <row r="49" spans="1:11" x14ac:dyDescent="0.25">
      <c r="A49" s="70"/>
      <c r="B49" s="36"/>
      <c r="C49" s="70"/>
      <c r="D49" s="70"/>
      <c r="E49" s="71"/>
      <c r="F49" s="71"/>
      <c r="G49" s="71"/>
      <c r="H49" s="71"/>
      <c r="I49" s="71"/>
      <c r="J49" s="71"/>
      <c r="K49" s="71"/>
    </row>
    <row r="50" spans="1:11" x14ac:dyDescent="0.25">
      <c r="A50" s="86"/>
      <c r="B50" s="87"/>
      <c r="C50" s="86"/>
      <c r="D50" s="88"/>
      <c r="E50" s="88"/>
      <c r="F50" s="71"/>
      <c r="G50" s="71"/>
      <c r="H50" s="71"/>
      <c r="I50" s="71"/>
      <c r="J50" s="71"/>
      <c r="K50" s="71"/>
    </row>
    <row r="51" spans="1:11" x14ac:dyDescent="0.25">
      <c r="A51" s="86"/>
      <c r="B51" s="86"/>
      <c r="C51" s="86"/>
      <c r="D51" s="88"/>
      <c r="E51" s="88"/>
      <c r="F51" s="70"/>
      <c r="G51" s="70"/>
      <c r="H51" s="70"/>
      <c r="I51" s="70"/>
      <c r="J51" s="70"/>
      <c r="K51" s="71"/>
    </row>
    <row r="52" spans="1:11" ht="26.25" x14ac:dyDescent="0.25">
      <c r="A52" s="89"/>
      <c r="B52" s="90"/>
      <c r="C52" s="90"/>
      <c r="D52" s="91"/>
      <c r="E52" s="91"/>
      <c r="F52" s="71"/>
      <c r="G52" s="71"/>
      <c r="H52" s="71"/>
      <c r="I52" s="71"/>
      <c r="J52" s="71"/>
      <c r="K52" s="71"/>
    </row>
    <row r="53" spans="1:11" x14ac:dyDescent="0.25">
      <c r="A53" s="86"/>
      <c r="B53" s="92"/>
      <c r="C53" s="92"/>
      <c r="D53" s="91"/>
      <c r="E53" s="91"/>
      <c r="F53" s="71"/>
      <c r="G53" s="71"/>
      <c r="H53" s="71"/>
      <c r="I53" s="71"/>
      <c r="J53" s="71"/>
      <c r="K53" s="71"/>
    </row>
    <row r="54" spans="1:11" x14ac:dyDescent="0.25">
      <c r="A54" s="87"/>
      <c r="B54" s="92"/>
      <c r="C54" s="93"/>
      <c r="D54" s="91"/>
      <c r="E54" s="94"/>
      <c r="F54" s="70"/>
      <c r="G54" s="71"/>
      <c r="H54" s="71"/>
      <c r="I54" s="71"/>
      <c r="J54" s="71"/>
      <c r="K54" s="71"/>
    </row>
    <row r="55" spans="1:11" x14ac:dyDescent="0.25">
      <c r="A55" s="87"/>
      <c r="B55" s="92"/>
      <c r="C55" s="93"/>
      <c r="D55" s="91"/>
      <c r="E55" s="94"/>
      <c r="F55" s="70"/>
      <c r="G55" s="71"/>
      <c r="H55" s="71"/>
      <c r="I55" s="71"/>
      <c r="J55" s="71"/>
      <c r="K55" s="71"/>
    </row>
    <row r="56" spans="1:11" x14ac:dyDescent="0.25">
      <c r="A56" s="87"/>
      <c r="B56" s="92"/>
      <c r="C56" s="93"/>
      <c r="D56" s="91"/>
      <c r="E56" s="94"/>
      <c r="F56" s="70"/>
      <c r="G56" s="71"/>
      <c r="H56" s="71"/>
      <c r="I56" s="71"/>
      <c r="J56" s="71"/>
      <c r="K56" s="71"/>
    </row>
    <row r="57" spans="1:11" x14ac:dyDescent="0.25">
      <c r="A57" s="87"/>
      <c r="B57" s="92"/>
      <c r="C57" s="93"/>
      <c r="D57" s="91"/>
      <c r="E57" s="94"/>
      <c r="F57" s="70"/>
      <c r="G57" s="71"/>
      <c r="H57" s="71"/>
      <c r="I57" s="71"/>
      <c r="J57" s="71"/>
      <c r="K57" s="71"/>
    </row>
    <row r="58" spans="1:11" x14ac:dyDescent="0.25">
      <c r="A58" s="87"/>
      <c r="B58" s="92"/>
      <c r="C58" s="93"/>
      <c r="D58" s="91"/>
      <c r="E58" s="94"/>
      <c r="F58" s="70"/>
      <c r="G58" s="71"/>
      <c r="H58" s="71"/>
      <c r="I58" s="71"/>
      <c r="J58" s="71"/>
      <c r="K58" s="71"/>
    </row>
    <row r="59" spans="1:11" x14ac:dyDescent="0.25">
      <c r="A59" s="87"/>
      <c r="B59" s="92"/>
      <c r="C59" s="93"/>
      <c r="D59" s="91"/>
      <c r="E59" s="94"/>
      <c r="F59" s="70"/>
      <c r="G59" s="71"/>
      <c r="H59" s="71"/>
      <c r="I59" s="71"/>
      <c r="J59" s="71"/>
      <c r="K59" s="71"/>
    </row>
    <row r="60" spans="1:11" x14ac:dyDescent="0.25">
      <c r="A60" s="87"/>
      <c r="B60" s="92"/>
      <c r="C60" s="93"/>
      <c r="D60" s="91"/>
      <c r="E60" s="94"/>
      <c r="F60" s="70"/>
      <c r="G60" s="71"/>
      <c r="H60" s="71"/>
      <c r="I60" s="71"/>
      <c r="J60" s="71"/>
      <c r="K60" s="71"/>
    </row>
    <row r="61" spans="1:11" x14ac:dyDescent="0.25">
      <c r="A61" s="87"/>
      <c r="B61" s="92"/>
      <c r="C61" s="93"/>
      <c r="D61" s="91"/>
      <c r="E61" s="94"/>
      <c r="F61" s="70"/>
      <c r="G61" s="71"/>
      <c r="H61" s="71"/>
      <c r="I61" s="71"/>
      <c r="J61" s="71"/>
      <c r="K61" s="71"/>
    </row>
    <row r="62" spans="1:11" x14ac:dyDescent="0.25">
      <c r="A62" s="87"/>
      <c r="B62" s="92"/>
      <c r="C62" s="93"/>
      <c r="D62" s="91"/>
      <c r="E62" s="94"/>
      <c r="F62" s="70"/>
      <c r="G62" s="71"/>
      <c r="H62" s="71"/>
      <c r="I62" s="71"/>
      <c r="J62" s="71"/>
      <c r="K62" s="71"/>
    </row>
    <row r="63" spans="1:11" x14ac:dyDescent="0.25">
      <c r="A63" s="87"/>
      <c r="B63" s="92"/>
      <c r="C63" s="93"/>
      <c r="D63" s="91"/>
      <c r="E63" s="94"/>
      <c r="F63" s="70"/>
      <c r="G63" s="71"/>
      <c r="H63" s="71"/>
      <c r="I63" s="71"/>
      <c r="J63" s="71"/>
      <c r="K63" s="71"/>
    </row>
    <row r="64" spans="1:11" x14ac:dyDescent="0.25">
      <c r="A64" s="87"/>
      <c r="B64" s="92"/>
      <c r="C64" s="93"/>
      <c r="D64" s="91"/>
      <c r="E64" s="94"/>
      <c r="F64" s="70"/>
      <c r="G64" s="71"/>
      <c r="H64" s="71"/>
      <c r="I64" s="71"/>
      <c r="J64" s="71"/>
      <c r="K64" s="71"/>
    </row>
    <row r="65" spans="1:11" x14ac:dyDescent="0.25">
      <c r="A65" s="87"/>
      <c r="B65" s="92"/>
      <c r="C65" s="93"/>
      <c r="D65" s="91"/>
      <c r="E65" s="94"/>
      <c r="F65" s="71"/>
      <c r="G65" s="71"/>
      <c r="H65" s="71"/>
      <c r="I65" s="71"/>
      <c r="J65" s="71"/>
      <c r="K65" s="71"/>
    </row>
    <row r="66" spans="1:11" x14ac:dyDescent="0.25">
      <c r="A66" s="87"/>
      <c r="B66" s="92"/>
      <c r="C66" s="93"/>
      <c r="D66" s="91"/>
      <c r="E66" s="94"/>
      <c r="F66" s="71"/>
      <c r="G66" s="71"/>
      <c r="H66" s="71"/>
      <c r="I66" s="71"/>
      <c r="J66" s="71"/>
      <c r="K66" s="71"/>
    </row>
    <row r="67" spans="1:11" x14ac:dyDescent="0.25">
      <c r="A67" s="87"/>
      <c r="B67" s="92"/>
      <c r="C67" s="93"/>
      <c r="D67" s="91"/>
      <c r="E67" s="91"/>
      <c r="F67" s="71"/>
      <c r="G67" s="71"/>
      <c r="H67" s="71"/>
      <c r="I67" s="71"/>
      <c r="J67" s="71"/>
      <c r="K67" s="71"/>
    </row>
    <row r="68" spans="1:11" x14ac:dyDescent="0.25">
      <c r="A68" s="87"/>
      <c r="B68" s="92"/>
      <c r="C68" s="93"/>
      <c r="D68" s="91"/>
      <c r="E68" s="94"/>
      <c r="F68" s="71"/>
      <c r="G68" s="71"/>
      <c r="H68" s="71"/>
      <c r="I68" s="71"/>
      <c r="J68" s="71"/>
      <c r="K68" s="71"/>
    </row>
    <row r="69" spans="1:11" x14ac:dyDescent="0.25">
      <c r="A69" s="87"/>
      <c r="B69" s="92"/>
      <c r="C69" s="93"/>
      <c r="D69" s="91"/>
      <c r="E69" s="94"/>
      <c r="F69" s="71"/>
      <c r="G69" s="71"/>
      <c r="H69" s="71"/>
      <c r="I69" s="71"/>
      <c r="J69" s="71"/>
      <c r="K69" s="71"/>
    </row>
    <row r="70" spans="1:11" x14ac:dyDescent="0.25">
      <c r="A70" s="87"/>
      <c r="B70" s="92"/>
      <c r="C70" s="93"/>
      <c r="D70" s="91"/>
      <c r="E70" s="91"/>
      <c r="F70" s="71"/>
      <c r="G70" s="71"/>
      <c r="H70" s="71"/>
      <c r="I70" s="71"/>
      <c r="J70" s="71"/>
      <c r="K70" s="71"/>
    </row>
    <row r="71" spans="1:11" x14ac:dyDescent="0.25">
      <c r="A71" s="87"/>
      <c r="B71" s="92"/>
      <c r="C71" s="93"/>
      <c r="D71" s="91"/>
      <c r="E71" s="91"/>
      <c r="F71" s="71"/>
      <c r="G71" s="71"/>
      <c r="H71" s="71"/>
      <c r="I71" s="71"/>
      <c r="J71" s="71"/>
      <c r="K71" s="71"/>
    </row>
    <row r="72" spans="1:11" ht="15.75" x14ac:dyDescent="0.25">
      <c r="A72" s="87"/>
      <c r="B72" s="92"/>
      <c r="C72" s="93"/>
      <c r="D72" s="91"/>
      <c r="E72" s="95"/>
      <c r="F72" s="71"/>
      <c r="G72" s="71"/>
      <c r="H72" s="71"/>
      <c r="I72" s="71"/>
      <c r="J72" s="71"/>
      <c r="K72" s="71"/>
    </row>
    <row r="73" spans="1:11" ht="15.75" x14ac:dyDescent="0.25">
      <c r="A73" s="87"/>
      <c r="B73" s="92"/>
      <c r="C73" s="93"/>
      <c r="D73" s="91"/>
      <c r="E73" s="95"/>
      <c r="F73" s="71"/>
      <c r="G73" s="71"/>
      <c r="H73" s="71"/>
      <c r="I73" s="71"/>
      <c r="J73" s="71"/>
      <c r="K73" s="71"/>
    </row>
    <row r="74" spans="1:11" ht="15.75" x14ac:dyDescent="0.25">
      <c r="A74" s="87"/>
      <c r="B74" s="92"/>
      <c r="C74" s="93"/>
      <c r="D74" s="91"/>
      <c r="E74" s="95"/>
      <c r="F74" s="71"/>
      <c r="G74" s="71"/>
      <c r="H74" s="71"/>
      <c r="I74" s="71"/>
      <c r="J74" s="71"/>
      <c r="K74" s="71"/>
    </row>
    <row r="75" spans="1:11" ht="15.75" x14ac:dyDescent="0.25">
      <c r="A75" s="87"/>
      <c r="B75" s="92"/>
      <c r="C75" s="93"/>
      <c r="D75" s="91"/>
      <c r="E75" s="95"/>
      <c r="F75" s="71"/>
      <c r="G75" s="71"/>
      <c r="H75" s="71"/>
      <c r="I75" s="71"/>
      <c r="J75" s="71"/>
      <c r="K75" s="71"/>
    </row>
    <row r="76" spans="1:11" ht="15.75" x14ac:dyDescent="0.25">
      <c r="A76" s="87"/>
      <c r="B76" s="92"/>
      <c r="C76" s="93"/>
      <c r="D76" s="91"/>
      <c r="E76" s="95"/>
      <c r="F76" s="71"/>
      <c r="G76" s="71"/>
      <c r="H76" s="71"/>
      <c r="I76" s="71"/>
      <c r="J76" s="71"/>
      <c r="K76" s="71"/>
    </row>
    <row r="77" spans="1:11" x14ac:dyDescent="0.25">
      <c r="A77" s="87"/>
      <c r="B77" s="92"/>
      <c r="C77" s="93"/>
      <c r="D77" s="91"/>
      <c r="E77" s="91"/>
      <c r="F77" s="71"/>
      <c r="G77" s="71"/>
      <c r="H77" s="71"/>
      <c r="I77" s="71"/>
      <c r="J77" s="71"/>
      <c r="K77" s="71"/>
    </row>
    <row r="78" spans="1:11" x14ac:dyDescent="0.25">
      <c r="A78" s="87"/>
      <c r="B78" s="92"/>
      <c r="C78" s="93"/>
      <c r="D78" s="91"/>
      <c r="E78" s="91"/>
      <c r="F78" s="71"/>
      <c r="G78" s="71"/>
      <c r="H78" s="71"/>
      <c r="I78" s="71"/>
      <c r="J78" s="71"/>
      <c r="K78" s="71"/>
    </row>
    <row r="79" spans="1:11" x14ac:dyDescent="0.25">
      <c r="A79" s="87"/>
      <c r="B79" s="92"/>
      <c r="C79" s="93"/>
      <c r="D79" s="91"/>
      <c r="E79" s="91"/>
      <c r="F79" s="71"/>
      <c r="G79" s="71"/>
      <c r="H79" s="71"/>
      <c r="I79" s="71"/>
      <c r="J79" s="71"/>
      <c r="K79" s="71"/>
    </row>
    <row r="80" spans="1:11" x14ac:dyDescent="0.25">
      <c r="A80" s="87"/>
      <c r="B80" s="92"/>
      <c r="C80" s="93"/>
      <c r="D80" s="91"/>
      <c r="E80" s="91"/>
      <c r="F80" s="71"/>
      <c r="G80" s="71"/>
      <c r="H80" s="71"/>
      <c r="I80" s="71"/>
      <c r="J80" s="71"/>
      <c r="K80" s="71"/>
    </row>
    <row r="81" spans="1:11" x14ac:dyDescent="0.25">
      <c r="A81" s="87"/>
      <c r="B81" s="92"/>
      <c r="C81" s="93"/>
      <c r="D81" s="91"/>
      <c r="E81" s="91"/>
      <c r="F81" s="71"/>
      <c r="G81" s="71"/>
      <c r="H81" s="71"/>
      <c r="I81" s="71"/>
      <c r="J81" s="71"/>
      <c r="K81" s="71"/>
    </row>
    <row r="82" spans="1:11" x14ac:dyDescent="0.25">
      <c r="A82" s="87"/>
      <c r="B82" s="92"/>
      <c r="C82" s="92"/>
      <c r="D82" s="91"/>
      <c r="E82" s="91"/>
      <c r="F82" s="71"/>
      <c r="G82" s="71"/>
      <c r="H82" s="71"/>
      <c r="I82" s="71"/>
      <c r="J82" s="71"/>
      <c r="K82" s="71"/>
    </row>
    <row r="83" spans="1:11" x14ac:dyDescent="0.25">
      <c r="A83" s="87"/>
      <c r="B83" s="92"/>
      <c r="C83" s="92"/>
      <c r="D83" s="91"/>
      <c r="E83" s="91"/>
      <c r="F83" s="71"/>
      <c r="G83" s="71"/>
      <c r="H83" s="71"/>
      <c r="I83" s="71"/>
      <c r="J83" s="71"/>
      <c r="K83" s="71"/>
    </row>
    <row r="84" spans="1:11" x14ac:dyDescent="0.25">
      <c r="A84" s="86"/>
      <c r="B84" s="94"/>
      <c r="C84" s="94"/>
      <c r="D84" s="94"/>
      <c r="E84" s="91"/>
      <c r="F84" s="71"/>
      <c r="G84" s="71"/>
      <c r="H84" s="71"/>
      <c r="I84" s="71"/>
      <c r="J84" s="71"/>
      <c r="K84" s="71"/>
    </row>
    <row r="85" spans="1:11" x14ac:dyDescent="0.25">
      <c r="A85" s="86"/>
      <c r="B85" s="94"/>
      <c r="C85" s="94"/>
      <c r="D85" s="91"/>
      <c r="E85" s="91"/>
      <c r="F85" s="71"/>
      <c r="G85" s="71"/>
      <c r="H85" s="71"/>
      <c r="I85" s="71"/>
      <c r="J85" s="71"/>
      <c r="K85" s="71"/>
    </row>
    <row r="86" spans="1:11" x14ac:dyDescent="0.25">
      <c r="A86" s="86"/>
      <c r="B86" s="94"/>
      <c r="C86" s="94"/>
      <c r="D86" s="91"/>
      <c r="E86" s="91"/>
      <c r="F86" s="71"/>
      <c r="G86" s="71"/>
      <c r="H86" s="71"/>
      <c r="I86" s="71"/>
      <c r="J86" s="71"/>
      <c r="K86" s="71"/>
    </row>
    <row r="87" spans="1:11" x14ac:dyDescent="0.25">
      <c r="A87" s="86"/>
      <c r="B87" s="94"/>
      <c r="C87" s="94"/>
      <c r="D87" s="92"/>
      <c r="E87" s="94"/>
      <c r="F87" s="71"/>
      <c r="G87" s="71"/>
      <c r="H87" s="71"/>
      <c r="I87" s="71"/>
      <c r="J87" s="71"/>
      <c r="K87" s="71"/>
    </row>
    <row r="88" spans="1:11" x14ac:dyDescent="0.25">
      <c r="A88" s="86"/>
      <c r="B88" s="94"/>
      <c r="C88" s="94"/>
      <c r="D88" s="96"/>
      <c r="E88" s="94"/>
      <c r="F88" s="71"/>
      <c r="G88" s="71"/>
      <c r="H88" s="71"/>
      <c r="I88" s="71"/>
      <c r="J88" s="71"/>
      <c r="K88" s="71"/>
    </row>
    <row r="89" spans="1:11" x14ac:dyDescent="0.25">
      <c r="A89" s="86"/>
      <c r="B89" s="94"/>
      <c r="C89" s="94"/>
      <c r="D89" s="91"/>
      <c r="E89" s="91"/>
      <c r="F89" s="71"/>
      <c r="G89" s="71"/>
      <c r="H89" s="71"/>
      <c r="I89" s="71"/>
      <c r="J89" s="71"/>
      <c r="K89" s="71"/>
    </row>
    <row r="90" spans="1:11" x14ac:dyDescent="0.25">
      <c r="A90" s="86"/>
      <c r="B90" s="94"/>
      <c r="C90" s="94"/>
      <c r="D90" s="91"/>
      <c r="E90" s="91"/>
      <c r="F90" s="71"/>
      <c r="G90" s="71"/>
      <c r="H90" s="71"/>
      <c r="I90" s="71"/>
      <c r="J90" s="71"/>
      <c r="K90" s="71"/>
    </row>
    <row r="91" spans="1:11" x14ac:dyDescent="0.25">
      <c r="A91" s="86"/>
      <c r="B91" s="94"/>
      <c r="C91" s="94"/>
      <c r="D91" s="91"/>
      <c r="E91" s="91"/>
      <c r="F91" s="71"/>
      <c r="G91" s="71"/>
      <c r="H91" s="71"/>
      <c r="I91" s="71"/>
      <c r="J91" s="71"/>
      <c r="K91" s="71"/>
    </row>
    <row r="92" spans="1:11" x14ac:dyDescent="0.25">
      <c r="A92" s="86"/>
      <c r="B92" s="94"/>
      <c r="C92" s="94"/>
      <c r="D92" s="91"/>
      <c r="E92" s="91"/>
      <c r="F92" s="71"/>
      <c r="G92" s="71"/>
      <c r="H92" s="71"/>
      <c r="I92" s="71"/>
      <c r="J92" s="71"/>
      <c r="K92" s="71"/>
    </row>
    <row r="93" spans="1:11" x14ac:dyDescent="0.25">
      <c r="A93" s="86"/>
      <c r="B93" s="94"/>
      <c r="C93" s="94"/>
      <c r="D93" s="91"/>
      <c r="E93" s="91"/>
      <c r="F93" s="71"/>
      <c r="G93" s="71"/>
      <c r="H93" s="71"/>
      <c r="I93" s="71"/>
      <c r="J93" s="71"/>
      <c r="K93" s="71"/>
    </row>
    <row r="94" spans="1:11" x14ac:dyDescent="0.25">
      <c r="A94" s="86"/>
      <c r="B94" s="94"/>
      <c r="C94" s="94"/>
      <c r="D94" s="91"/>
      <c r="E94" s="91"/>
      <c r="F94" s="71"/>
      <c r="G94" s="71"/>
      <c r="H94" s="71"/>
      <c r="I94" s="71"/>
      <c r="J94" s="71"/>
      <c r="K94" s="71"/>
    </row>
    <row r="95" spans="1:11" x14ac:dyDescent="0.25">
      <c r="A95" s="86"/>
      <c r="B95" s="94"/>
      <c r="C95" s="94"/>
      <c r="D95" s="91"/>
      <c r="E95" s="91"/>
      <c r="F95" s="71"/>
      <c r="G95" s="71"/>
      <c r="H95" s="71"/>
      <c r="I95" s="71"/>
      <c r="J95" s="71"/>
      <c r="K95" s="71"/>
    </row>
    <row r="96" spans="1:11" x14ac:dyDescent="0.25">
      <c r="A96" s="86"/>
      <c r="B96" s="94"/>
      <c r="C96" s="94"/>
      <c r="D96" s="91"/>
      <c r="E96" s="91"/>
      <c r="F96" s="71"/>
      <c r="G96" s="71"/>
      <c r="H96" s="71"/>
      <c r="I96" s="71"/>
      <c r="J96" s="71"/>
      <c r="K96" s="71"/>
    </row>
    <row r="97" spans="1:11" x14ac:dyDescent="0.25">
      <c r="A97" s="86"/>
      <c r="B97" s="94"/>
      <c r="C97" s="94"/>
      <c r="D97" s="91"/>
      <c r="E97" s="91"/>
      <c r="F97" s="71"/>
      <c r="G97" s="71"/>
      <c r="H97" s="71"/>
      <c r="I97" s="71"/>
      <c r="J97" s="71"/>
      <c r="K97" s="71"/>
    </row>
    <row r="98" spans="1:11" x14ac:dyDescent="0.25">
      <c r="A98" s="86"/>
      <c r="B98" s="94"/>
      <c r="C98" s="94"/>
      <c r="D98" s="91"/>
      <c r="E98" s="91"/>
      <c r="F98" s="71"/>
      <c r="G98" s="71"/>
      <c r="H98" s="71"/>
      <c r="I98" s="71"/>
      <c r="J98" s="71"/>
      <c r="K98" s="71"/>
    </row>
    <row r="99" spans="1:11" x14ac:dyDescent="0.25">
      <c r="A99" s="86"/>
      <c r="B99" s="94"/>
      <c r="C99" s="94"/>
      <c r="D99" s="91"/>
      <c r="E99" s="91"/>
      <c r="F99" s="71"/>
      <c r="G99" s="71"/>
      <c r="H99" s="71"/>
      <c r="I99" s="71"/>
      <c r="J99" s="71"/>
      <c r="K99" s="71"/>
    </row>
    <row r="100" spans="1:11" x14ac:dyDescent="0.25">
      <c r="A100" s="86"/>
      <c r="B100" s="94"/>
      <c r="C100" s="94"/>
      <c r="D100" s="91"/>
      <c r="E100" s="91"/>
      <c r="F100" s="71"/>
      <c r="G100" s="71"/>
      <c r="H100" s="71"/>
      <c r="I100" s="71"/>
      <c r="J100" s="71"/>
      <c r="K100" s="71"/>
    </row>
    <row r="101" spans="1:11" x14ac:dyDescent="0.25">
      <c r="A101" s="86"/>
      <c r="B101" s="94"/>
      <c r="C101" s="94"/>
      <c r="D101" s="91"/>
      <c r="E101" s="91"/>
      <c r="F101" s="71"/>
      <c r="G101" s="71"/>
      <c r="H101" s="71"/>
      <c r="I101" s="71"/>
      <c r="J101" s="71"/>
      <c r="K101" s="71"/>
    </row>
    <row r="102" spans="1:11" x14ac:dyDescent="0.25">
      <c r="A102" s="86"/>
      <c r="B102" s="94"/>
      <c r="C102" s="94"/>
      <c r="D102" s="91"/>
      <c r="E102" s="91"/>
      <c r="F102" s="71"/>
      <c r="G102" s="71"/>
      <c r="H102" s="71"/>
      <c r="I102" s="71"/>
      <c r="J102" s="71"/>
      <c r="K102" s="71"/>
    </row>
    <row r="103" spans="1:11" x14ac:dyDescent="0.25">
      <c r="A103" s="86"/>
      <c r="B103" s="94"/>
      <c r="C103" s="94"/>
      <c r="D103" s="91"/>
      <c r="E103" s="91"/>
      <c r="F103" s="71"/>
      <c r="G103" s="71"/>
      <c r="H103" s="71"/>
      <c r="I103" s="71"/>
      <c r="J103" s="71"/>
      <c r="K103" s="71"/>
    </row>
    <row r="104" spans="1:11" x14ac:dyDescent="0.25">
      <c r="A104" s="86"/>
      <c r="B104" s="94"/>
      <c r="C104" s="94"/>
      <c r="D104" s="91"/>
      <c r="E104" s="91"/>
      <c r="F104" s="71"/>
      <c r="G104" s="71"/>
      <c r="H104" s="71"/>
      <c r="I104" s="71"/>
      <c r="J104" s="71"/>
      <c r="K104" s="71"/>
    </row>
    <row r="105" spans="1:11" x14ac:dyDescent="0.25">
      <c r="A105" s="86"/>
      <c r="B105" s="94"/>
      <c r="C105" s="94"/>
      <c r="D105" s="91"/>
      <c r="E105" s="91"/>
      <c r="F105" s="71"/>
      <c r="G105" s="71"/>
      <c r="H105" s="71"/>
      <c r="I105" s="71"/>
      <c r="J105" s="71"/>
      <c r="K105" s="71"/>
    </row>
    <row r="106" spans="1:11" x14ac:dyDescent="0.25">
      <c r="A106" s="86"/>
      <c r="B106" s="94"/>
      <c r="C106" s="94"/>
      <c r="D106" s="91"/>
      <c r="E106" s="91"/>
      <c r="F106" s="71"/>
      <c r="G106" s="71"/>
      <c r="H106" s="71"/>
      <c r="I106" s="71"/>
      <c r="J106" s="71"/>
      <c r="K106" s="71"/>
    </row>
    <row r="107" spans="1:11" x14ac:dyDescent="0.25">
      <c r="A107" s="86"/>
      <c r="B107" s="94"/>
      <c r="C107" s="94"/>
      <c r="D107" s="91"/>
      <c r="E107" s="91"/>
      <c r="F107" s="71"/>
      <c r="G107" s="71"/>
      <c r="H107" s="71"/>
      <c r="I107" s="71"/>
      <c r="J107" s="71"/>
      <c r="K107" s="71"/>
    </row>
    <row r="108" spans="1:11" x14ac:dyDescent="0.25">
      <c r="A108" s="86"/>
      <c r="B108" s="94"/>
      <c r="C108" s="94"/>
      <c r="D108" s="91"/>
      <c r="E108" s="91"/>
      <c r="F108" s="71"/>
      <c r="G108" s="71"/>
      <c r="H108" s="71"/>
      <c r="I108" s="71"/>
      <c r="J108" s="71"/>
      <c r="K108" s="71"/>
    </row>
    <row r="109" spans="1:11" x14ac:dyDescent="0.25">
      <c r="A109" s="86"/>
      <c r="B109" s="94"/>
      <c r="C109" s="94"/>
      <c r="D109" s="91"/>
      <c r="E109" s="91"/>
      <c r="F109" s="71"/>
      <c r="G109" s="71"/>
      <c r="H109" s="71"/>
      <c r="I109" s="71"/>
      <c r="J109" s="71"/>
      <c r="K109" s="71"/>
    </row>
    <row r="110" spans="1:11" x14ac:dyDescent="0.25">
      <c r="A110" s="86"/>
      <c r="B110" s="94"/>
      <c r="C110" s="94"/>
      <c r="D110" s="91"/>
      <c r="E110" s="91"/>
      <c r="F110" s="71"/>
      <c r="G110" s="71"/>
      <c r="H110" s="71"/>
      <c r="I110" s="71"/>
      <c r="J110" s="71"/>
      <c r="K110" s="71"/>
    </row>
    <row r="111" spans="1:11" x14ac:dyDescent="0.25">
      <c r="A111" s="86"/>
      <c r="B111" s="94"/>
      <c r="C111" s="94"/>
      <c r="D111" s="91"/>
      <c r="E111" s="91"/>
      <c r="F111" s="71"/>
      <c r="G111" s="71"/>
      <c r="H111" s="71"/>
      <c r="I111" s="71"/>
      <c r="J111" s="71"/>
      <c r="K111" s="71"/>
    </row>
    <row r="112" spans="1:11" x14ac:dyDescent="0.25">
      <c r="A112" s="86"/>
      <c r="B112" s="94"/>
      <c r="C112" s="94"/>
      <c r="D112" s="91"/>
      <c r="E112" s="91"/>
      <c r="F112" s="71"/>
      <c r="G112" s="71"/>
      <c r="H112" s="71"/>
      <c r="I112" s="71"/>
      <c r="J112" s="71"/>
      <c r="K112" s="71"/>
    </row>
    <row r="113" spans="1:11" x14ac:dyDescent="0.25">
      <c r="A113" s="86"/>
      <c r="B113" s="94"/>
      <c r="C113" s="94"/>
      <c r="D113" s="91"/>
      <c r="E113" s="91"/>
      <c r="F113" s="71"/>
      <c r="G113" s="71"/>
      <c r="H113" s="71"/>
      <c r="I113" s="71"/>
      <c r="J113" s="71"/>
      <c r="K113" s="71"/>
    </row>
    <row r="114" spans="1:11" x14ac:dyDescent="0.25">
      <c r="A114" s="86"/>
      <c r="B114" s="94"/>
      <c r="C114" s="94"/>
      <c r="D114" s="91"/>
      <c r="E114" s="91"/>
      <c r="F114" s="71"/>
      <c r="G114" s="71"/>
      <c r="H114" s="71"/>
      <c r="I114" s="71"/>
      <c r="J114" s="71"/>
      <c r="K114" s="71"/>
    </row>
    <row r="115" spans="1:11" x14ac:dyDescent="0.25">
      <c r="A115" s="86"/>
      <c r="B115" s="94"/>
      <c r="C115" s="94"/>
      <c r="D115" s="91"/>
      <c r="E115" s="91"/>
      <c r="F115" s="71"/>
      <c r="G115" s="71"/>
      <c r="H115" s="71"/>
      <c r="I115" s="71"/>
      <c r="J115" s="71"/>
      <c r="K115" s="71"/>
    </row>
    <row r="116" spans="1:11" x14ac:dyDescent="0.25">
      <c r="A116" s="86"/>
      <c r="B116" s="94"/>
      <c r="C116" s="94"/>
      <c r="D116" s="91"/>
      <c r="E116" s="91"/>
      <c r="F116" s="71"/>
      <c r="G116" s="71"/>
      <c r="H116" s="71"/>
      <c r="I116" s="71"/>
      <c r="J116" s="71"/>
      <c r="K116" s="71"/>
    </row>
    <row r="117" spans="1:11" x14ac:dyDescent="0.25">
      <c r="A117" s="86"/>
      <c r="B117" s="94"/>
      <c r="C117" s="94"/>
      <c r="D117" s="91"/>
      <c r="E117" s="91"/>
      <c r="F117" s="71"/>
      <c r="G117" s="71"/>
      <c r="H117" s="71"/>
      <c r="I117" s="71"/>
      <c r="J117" s="71"/>
      <c r="K117" s="71"/>
    </row>
    <row r="118" spans="1:11" x14ac:dyDescent="0.25">
      <c r="A118" s="86"/>
      <c r="B118" s="94"/>
      <c r="C118" s="94"/>
      <c r="D118" s="91"/>
      <c r="E118" s="91"/>
      <c r="F118" s="71"/>
      <c r="G118" s="71"/>
      <c r="H118" s="71"/>
      <c r="I118" s="71"/>
      <c r="J118" s="71"/>
      <c r="K118" s="71"/>
    </row>
    <row r="119" spans="1:11" x14ac:dyDescent="0.25">
      <c r="A119" s="86"/>
      <c r="B119" s="94"/>
      <c r="C119" s="94"/>
      <c r="D119" s="91"/>
      <c r="E119" s="91"/>
      <c r="F119" s="71"/>
      <c r="G119" s="71"/>
      <c r="H119" s="71"/>
      <c r="I119" s="71"/>
      <c r="J119" s="71"/>
      <c r="K119" s="71"/>
    </row>
    <row r="120" spans="1:11" x14ac:dyDescent="0.25">
      <c r="A120" s="86"/>
      <c r="B120" s="94"/>
      <c r="C120" s="94"/>
      <c r="D120" s="91"/>
      <c r="E120" s="91"/>
      <c r="F120" s="71"/>
      <c r="G120" s="71"/>
      <c r="H120" s="71"/>
      <c r="I120" s="71"/>
      <c r="J120" s="71"/>
      <c r="K120" s="71"/>
    </row>
    <row r="121" spans="1:11" x14ac:dyDescent="0.25">
      <c r="A121" s="86"/>
      <c r="B121" s="94"/>
      <c r="C121" s="94"/>
      <c r="D121" s="91"/>
      <c r="E121" s="91"/>
      <c r="F121" s="71"/>
      <c r="G121" s="71"/>
      <c r="H121" s="71"/>
      <c r="I121" s="71"/>
      <c r="J121" s="71"/>
      <c r="K121" s="71"/>
    </row>
    <row r="122" spans="1:11" x14ac:dyDescent="0.25">
      <c r="A122" s="86"/>
      <c r="B122" s="94"/>
      <c r="C122" s="94"/>
      <c r="D122" s="91"/>
      <c r="E122" s="91"/>
      <c r="F122" s="71"/>
      <c r="G122" s="71"/>
      <c r="H122" s="71"/>
      <c r="I122" s="71"/>
      <c r="J122" s="71"/>
      <c r="K122" s="71"/>
    </row>
    <row r="123" spans="1:11" x14ac:dyDescent="0.25">
      <c r="A123" s="86"/>
      <c r="B123" s="94"/>
      <c r="C123" s="94"/>
      <c r="D123" s="91"/>
      <c r="E123" s="91"/>
      <c r="F123" s="71"/>
      <c r="G123" s="71"/>
      <c r="H123" s="71"/>
      <c r="I123" s="71"/>
      <c r="J123" s="71"/>
      <c r="K123" s="71"/>
    </row>
    <row r="124" spans="1:11" x14ac:dyDescent="0.25">
      <c r="A124" s="86"/>
      <c r="B124" s="94"/>
      <c r="C124" s="94"/>
      <c r="D124" s="91"/>
      <c r="E124" s="91"/>
      <c r="F124" s="71"/>
      <c r="G124" s="71"/>
      <c r="H124" s="71"/>
      <c r="I124" s="71"/>
      <c r="J124" s="71"/>
      <c r="K124" s="71"/>
    </row>
    <row r="125" spans="1:11" x14ac:dyDescent="0.25">
      <c r="A125" s="86"/>
      <c r="B125" s="94"/>
      <c r="C125" s="94"/>
      <c r="D125" s="91"/>
      <c r="E125" s="91"/>
      <c r="F125" s="71"/>
      <c r="G125" s="71"/>
      <c r="H125" s="71"/>
      <c r="I125" s="71"/>
      <c r="J125" s="71"/>
      <c r="K125" s="71"/>
    </row>
    <row r="126" spans="1:11" x14ac:dyDescent="0.25">
      <c r="A126" s="86"/>
      <c r="B126" s="94"/>
      <c r="C126" s="94"/>
      <c r="D126" s="91"/>
      <c r="E126" s="91"/>
      <c r="F126" s="71"/>
      <c r="G126" s="71"/>
      <c r="H126" s="71"/>
      <c r="I126" s="71"/>
      <c r="J126" s="71"/>
      <c r="K126" s="71"/>
    </row>
    <row r="127" spans="1:11" x14ac:dyDescent="0.25">
      <c r="A127" s="86"/>
      <c r="B127" s="94"/>
      <c r="C127" s="94"/>
      <c r="D127" s="91"/>
      <c r="E127" s="91"/>
      <c r="F127" s="71"/>
      <c r="G127" s="71"/>
      <c r="H127" s="71"/>
      <c r="I127" s="71"/>
      <c r="J127" s="71"/>
      <c r="K127" s="71"/>
    </row>
    <row r="128" spans="1:11" x14ac:dyDescent="0.25">
      <c r="A128" s="86"/>
      <c r="B128" s="94"/>
      <c r="C128" s="94"/>
      <c r="D128" s="91"/>
      <c r="E128" s="91"/>
      <c r="F128" s="71"/>
      <c r="G128" s="71"/>
      <c r="H128" s="71"/>
      <c r="I128" s="71"/>
      <c r="J128" s="71"/>
      <c r="K128" s="71"/>
    </row>
    <row r="129" spans="1:11" x14ac:dyDescent="0.25">
      <c r="A129" s="86"/>
      <c r="B129" s="94"/>
      <c r="C129" s="94"/>
      <c r="D129" s="91"/>
      <c r="E129" s="91"/>
      <c r="F129" s="71"/>
      <c r="G129" s="71"/>
      <c r="H129" s="71"/>
      <c r="I129" s="71"/>
      <c r="J129" s="71"/>
      <c r="K129" s="71"/>
    </row>
    <row r="130" spans="1:11" x14ac:dyDescent="0.25">
      <c r="A130" s="86"/>
      <c r="B130" s="94"/>
      <c r="C130" s="94"/>
      <c r="D130" s="91"/>
      <c r="E130" s="91"/>
      <c r="F130" s="71"/>
      <c r="G130" s="71"/>
      <c r="H130" s="71"/>
      <c r="I130" s="71"/>
      <c r="J130" s="71"/>
      <c r="K130" s="71"/>
    </row>
    <row r="131" spans="1:11" x14ac:dyDescent="0.25">
      <c r="A131" s="86"/>
      <c r="B131" s="94"/>
      <c r="C131" s="94"/>
      <c r="D131" s="91"/>
      <c r="E131" s="91"/>
      <c r="F131" s="71"/>
      <c r="G131" s="71"/>
      <c r="H131" s="71"/>
      <c r="I131" s="71"/>
      <c r="J131" s="71"/>
      <c r="K131" s="71"/>
    </row>
    <row r="132" spans="1:11" x14ac:dyDescent="0.25">
      <c r="A132" s="86"/>
      <c r="B132" s="94"/>
      <c r="C132" s="94"/>
      <c r="D132" s="91"/>
      <c r="E132" s="91"/>
      <c r="F132" s="71"/>
      <c r="G132" s="71"/>
      <c r="H132" s="71"/>
      <c r="I132" s="71"/>
      <c r="J132" s="71"/>
      <c r="K132" s="71"/>
    </row>
    <row r="133" spans="1:11" x14ac:dyDescent="0.25">
      <c r="A133" s="86"/>
      <c r="B133" s="94"/>
      <c r="C133" s="94"/>
      <c r="D133" s="91"/>
      <c r="E133" s="91"/>
      <c r="F133" s="71"/>
      <c r="G133" s="71"/>
      <c r="H133" s="71"/>
      <c r="I133" s="71"/>
      <c r="J133" s="71"/>
      <c r="K133" s="71"/>
    </row>
    <row r="134" spans="1:11" x14ac:dyDescent="0.25">
      <c r="A134" s="86"/>
      <c r="B134" s="94"/>
      <c r="C134" s="94"/>
      <c r="D134" s="91"/>
      <c r="E134" s="91"/>
      <c r="F134" s="71"/>
      <c r="G134" s="71"/>
      <c r="H134" s="71"/>
      <c r="I134" s="71"/>
      <c r="J134" s="71"/>
      <c r="K134" s="71"/>
    </row>
    <row r="135" spans="1:11" x14ac:dyDescent="0.25">
      <c r="A135" s="86"/>
      <c r="B135" s="94"/>
      <c r="C135" s="94"/>
      <c r="D135" s="91"/>
      <c r="E135" s="91"/>
      <c r="F135" s="71"/>
      <c r="G135" s="71"/>
      <c r="H135" s="71"/>
      <c r="I135" s="71"/>
      <c r="J135" s="71"/>
      <c r="K135" s="71"/>
    </row>
    <row r="136" spans="1:11" x14ac:dyDescent="0.25">
      <c r="A136" s="86"/>
      <c r="B136" s="94"/>
      <c r="C136" s="94"/>
      <c r="D136" s="91"/>
      <c r="E136" s="91"/>
      <c r="F136" s="71"/>
      <c r="G136" s="71"/>
      <c r="H136" s="71"/>
      <c r="I136" s="71"/>
      <c r="J136" s="71"/>
      <c r="K136" s="71"/>
    </row>
    <row r="137" spans="1:11" x14ac:dyDescent="0.25">
      <c r="A137" s="86"/>
      <c r="B137" s="94"/>
      <c r="C137" s="94"/>
      <c r="D137" s="91"/>
      <c r="E137" s="91"/>
      <c r="F137" s="71"/>
      <c r="G137" s="71"/>
      <c r="H137" s="71"/>
      <c r="I137" s="71"/>
      <c r="J137" s="71"/>
      <c r="K137" s="71"/>
    </row>
    <row r="138" spans="1:11" x14ac:dyDescent="0.25">
      <c r="A138" s="86"/>
      <c r="B138" s="94"/>
      <c r="C138" s="94"/>
      <c r="D138" s="91"/>
      <c r="E138" s="91"/>
      <c r="F138" s="71"/>
      <c r="G138" s="71"/>
      <c r="H138" s="71"/>
      <c r="I138" s="71"/>
      <c r="J138" s="71"/>
      <c r="K138" s="71"/>
    </row>
    <row r="139" spans="1:11" x14ac:dyDescent="0.25">
      <c r="A139" s="86"/>
      <c r="B139" s="94"/>
      <c r="C139" s="94"/>
      <c r="D139" s="91"/>
      <c r="E139" s="91"/>
      <c r="F139" s="71"/>
      <c r="G139" s="71"/>
      <c r="H139" s="71"/>
      <c r="I139" s="71"/>
      <c r="J139" s="71"/>
      <c r="K139" s="71"/>
    </row>
    <row r="140" spans="1:11" x14ac:dyDescent="0.25">
      <c r="A140" s="86"/>
      <c r="B140" s="94"/>
      <c r="C140" s="94"/>
      <c r="D140" s="91"/>
      <c r="E140" s="91"/>
      <c r="F140" s="71"/>
      <c r="G140" s="71"/>
      <c r="H140" s="71"/>
      <c r="I140" s="71"/>
      <c r="J140" s="71"/>
      <c r="K140" s="71"/>
    </row>
    <row r="141" spans="1:11" x14ac:dyDescent="0.25">
      <c r="A141" s="86"/>
      <c r="B141" s="94"/>
      <c r="C141" s="94"/>
      <c r="D141" s="91"/>
      <c r="E141" s="91"/>
      <c r="F141" s="71"/>
      <c r="G141" s="71"/>
      <c r="H141" s="71"/>
      <c r="I141" s="71"/>
      <c r="J141" s="71"/>
      <c r="K141" s="71"/>
    </row>
    <row r="142" spans="1:11" x14ac:dyDescent="0.25">
      <c r="A142" s="86"/>
      <c r="B142" s="94"/>
      <c r="C142" s="94"/>
      <c r="D142" s="91"/>
      <c r="E142" s="91"/>
      <c r="F142" s="71"/>
      <c r="G142" s="71"/>
      <c r="H142" s="71"/>
      <c r="I142" s="71"/>
      <c r="J142" s="71"/>
      <c r="K142" s="71"/>
    </row>
    <row r="143" spans="1:11" x14ac:dyDescent="0.25">
      <c r="A143" s="86"/>
      <c r="B143" s="94"/>
      <c r="C143" s="94"/>
      <c r="D143" s="91"/>
      <c r="E143" s="91"/>
      <c r="F143" s="71"/>
      <c r="G143" s="71"/>
      <c r="H143" s="71"/>
      <c r="I143" s="71"/>
      <c r="J143" s="71"/>
      <c r="K143" s="71"/>
    </row>
    <row r="144" spans="1:11" x14ac:dyDescent="0.25">
      <c r="A144" s="86"/>
      <c r="B144" s="94"/>
      <c r="C144" s="94"/>
      <c r="D144" s="91"/>
      <c r="E144" s="91"/>
      <c r="F144" s="71"/>
      <c r="G144" s="71"/>
      <c r="H144" s="71"/>
      <c r="I144" s="71"/>
      <c r="J144" s="71"/>
      <c r="K144" s="71"/>
    </row>
    <row r="145" spans="1:11" x14ac:dyDescent="0.25">
      <c r="A145" s="86"/>
      <c r="B145" s="94"/>
      <c r="C145" s="94"/>
      <c r="D145" s="91"/>
      <c r="E145" s="91"/>
      <c r="F145" s="71"/>
      <c r="G145" s="71"/>
      <c r="H145" s="71"/>
      <c r="I145" s="71"/>
      <c r="J145" s="71"/>
      <c r="K145" s="71"/>
    </row>
    <row r="146" spans="1:11" x14ac:dyDescent="0.25">
      <c r="A146" s="86"/>
      <c r="B146" s="94"/>
      <c r="C146" s="94"/>
      <c r="D146" s="91"/>
      <c r="E146" s="91"/>
      <c r="F146" s="71"/>
      <c r="G146" s="71"/>
      <c r="H146" s="71"/>
      <c r="I146" s="71"/>
      <c r="J146" s="71"/>
      <c r="K146" s="71"/>
    </row>
    <row r="147" spans="1:11" x14ac:dyDescent="0.25">
      <c r="A147" s="86"/>
      <c r="B147" s="94"/>
      <c r="C147" s="94"/>
      <c r="D147" s="91"/>
      <c r="E147" s="91"/>
      <c r="F147" s="71"/>
      <c r="G147" s="71"/>
      <c r="H147" s="71"/>
      <c r="I147" s="71"/>
      <c r="J147" s="71"/>
      <c r="K147" s="71"/>
    </row>
    <row r="148" spans="1:11" x14ac:dyDescent="0.25">
      <c r="A148" s="86"/>
      <c r="B148" s="94"/>
      <c r="C148" s="94"/>
      <c r="D148" s="91"/>
      <c r="E148" s="91"/>
      <c r="F148" s="71"/>
      <c r="G148" s="71"/>
      <c r="H148" s="71"/>
      <c r="I148" s="71"/>
      <c r="J148" s="71"/>
      <c r="K148" s="71"/>
    </row>
    <row r="149" spans="1:11" x14ac:dyDescent="0.25">
      <c r="A149" s="86"/>
      <c r="B149" s="94"/>
      <c r="C149" s="94"/>
      <c r="D149" s="91"/>
      <c r="E149" s="91"/>
      <c r="F149" s="71"/>
      <c r="G149" s="71"/>
      <c r="H149" s="71"/>
      <c r="I149" s="71"/>
      <c r="J149" s="71"/>
      <c r="K149" s="71"/>
    </row>
    <row r="150" spans="1:11" x14ac:dyDescent="0.25">
      <c r="A150" s="86"/>
      <c r="B150" s="94"/>
      <c r="C150" s="94"/>
      <c r="D150" s="91"/>
      <c r="E150" s="91"/>
      <c r="F150" s="71"/>
      <c r="G150" s="71"/>
      <c r="H150" s="71"/>
      <c r="I150" s="71"/>
      <c r="J150" s="71"/>
      <c r="K150" s="71"/>
    </row>
    <row r="151" spans="1:11" x14ac:dyDescent="0.25">
      <c r="A151" s="86"/>
      <c r="B151" s="94"/>
      <c r="C151" s="94"/>
      <c r="D151" s="91"/>
      <c r="E151" s="91"/>
      <c r="F151" s="71"/>
      <c r="G151" s="71"/>
      <c r="H151" s="71"/>
      <c r="I151" s="71"/>
      <c r="J151" s="71"/>
      <c r="K151" s="71"/>
    </row>
    <row r="152" spans="1:11" x14ac:dyDescent="0.25">
      <c r="A152" s="86"/>
      <c r="B152" s="94"/>
      <c r="C152" s="94"/>
      <c r="D152" s="91"/>
      <c r="E152" s="91"/>
      <c r="F152" s="71"/>
      <c r="G152" s="71"/>
      <c r="H152" s="71"/>
      <c r="I152" s="71"/>
      <c r="J152" s="71"/>
      <c r="K152" s="71"/>
    </row>
    <row r="153" spans="1:11" x14ac:dyDescent="0.25">
      <c r="A153" s="86"/>
      <c r="B153" s="94"/>
      <c r="C153" s="94"/>
      <c r="D153" s="91"/>
      <c r="E153" s="91"/>
      <c r="F153" s="71"/>
      <c r="G153" s="71"/>
      <c r="H153" s="71"/>
      <c r="I153" s="71"/>
      <c r="J153" s="71"/>
      <c r="K153" s="71"/>
    </row>
    <row r="154" spans="1:11" x14ac:dyDescent="0.25">
      <c r="A154" s="86"/>
      <c r="B154" s="94"/>
      <c r="C154" s="94"/>
      <c r="D154" s="91"/>
      <c r="E154" s="91"/>
      <c r="F154" s="71"/>
      <c r="G154" s="71"/>
      <c r="H154" s="71"/>
      <c r="I154" s="71"/>
      <c r="J154" s="71"/>
      <c r="K154" s="71"/>
    </row>
    <row r="155" spans="1:11" x14ac:dyDescent="0.25">
      <c r="A155" s="86"/>
      <c r="B155" s="94"/>
      <c r="C155" s="94"/>
      <c r="D155" s="91"/>
      <c r="E155" s="91"/>
      <c r="F155" s="71"/>
      <c r="G155" s="71"/>
      <c r="H155" s="71"/>
      <c r="I155" s="71"/>
      <c r="J155" s="71"/>
      <c r="K155" s="71"/>
    </row>
    <row r="156" spans="1:11" x14ac:dyDescent="0.25">
      <c r="A156" s="86"/>
      <c r="B156" s="94"/>
      <c r="C156" s="94"/>
      <c r="D156" s="91"/>
      <c r="E156" s="91"/>
      <c r="F156" s="71"/>
      <c r="G156" s="71"/>
      <c r="H156" s="71"/>
      <c r="I156" s="71"/>
      <c r="J156" s="71"/>
      <c r="K156" s="71"/>
    </row>
    <row r="157" spans="1:11" x14ac:dyDescent="0.25">
      <c r="A157" s="86"/>
      <c r="B157" s="94"/>
      <c r="C157" s="94"/>
      <c r="D157" s="91"/>
      <c r="E157" s="91"/>
      <c r="F157" s="71"/>
      <c r="G157" s="71"/>
      <c r="H157" s="71"/>
      <c r="I157" s="71"/>
      <c r="J157" s="71"/>
      <c r="K157" s="71"/>
    </row>
    <row r="158" spans="1:11" x14ac:dyDescent="0.25">
      <c r="A158" s="86"/>
      <c r="B158" s="94"/>
      <c r="C158" s="94"/>
      <c r="D158" s="91"/>
      <c r="E158" s="91"/>
      <c r="F158" s="71"/>
      <c r="G158" s="71"/>
      <c r="H158" s="71"/>
      <c r="I158" s="71"/>
      <c r="J158" s="71"/>
      <c r="K158" s="71"/>
    </row>
    <row r="159" spans="1:11" x14ac:dyDescent="0.25">
      <c r="A159" s="86"/>
      <c r="B159" s="94"/>
      <c r="C159" s="94"/>
      <c r="D159" s="91"/>
      <c r="E159" s="91"/>
      <c r="F159" s="71"/>
      <c r="G159" s="71"/>
      <c r="H159" s="71"/>
      <c r="I159" s="71"/>
      <c r="J159" s="71"/>
      <c r="K159" s="71"/>
    </row>
    <row r="160" spans="1:11" x14ac:dyDescent="0.25">
      <c r="A160" s="86"/>
      <c r="B160" s="94"/>
      <c r="C160" s="94"/>
      <c r="D160" s="91"/>
      <c r="E160" s="91"/>
      <c r="F160" s="71"/>
      <c r="G160" s="71"/>
      <c r="H160" s="71"/>
      <c r="I160" s="71"/>
      <c r="J160" s="71"/>
      <c r="K160" s="71"/>
    </row>
    <row r="161" spans="1:11" x14ac:dyDescent="0.25">
      <c r="A161" s="86"/>
      <c r="B161" s="94"/>
      <c r="C161" s="94"/>
      <c r="D161" s="91"/>
      <c r="E161" s="91"/>
      <c r="F161" s="71"/>
      <c r="G161" s="71"/>
      <c r="H161" s="71"/>
      <c r="I161" s="71"/>
      <c r="J161" s="71"/>
      <c r="K161" s="71"/>
    </row>
    <row r="162" spans="1:11" x14ac:dyDescent="0.25">
      <c r="A162" s="86"/>
      <c r="B162" s="94"/>
      <c r="C162" s="94"/>
      <c r="D162" s="91"/>
      <c r="E162" s="91"/>
      <c r="F162" s="71"/>
      <c r="G162" s="71"/>
      <c r="H162" s="71"/>
      <c r="I162" s="71"/>
      <c r="J162" s="71"/>
      <c r="K162" s="71"/>
    </row>
    <row r="163" spans="1:11" x14ac:dyDescent="0.25">
      <c r="A163" s="86"/>
      <c r="B163" s="94"/>
      <c r="C163" s="94"/>
      <c r="D163" s="91"/>
      <c r="E163" s="91"/>
      <c r="F163" s="71"/>
      <c r="G163" s="71"/>
      <c r="H163" s="71"/>
      <c r="I163" s="71"/>
      <c r="J163" s="71"/>
      <c r="K163" s="71"/>
    </row>
    <row r="164" spans="1:11" x14ac:dyDescent="0.25">
      <c r="A164" s="86"/>
      <c r="B164" s="94"/>
      <c r="C164" s="94"/>
      <c r="D164" s="91"/>
      <c r="E164" s="91"/>
      <c r="F164" s="71"/>
      <c r="G164" s="71"/>
      <c r="H164" s="71"/>
      <c r="I164" s="71"/>
      <c r="J164" s="71"/>
      <c r="K164" s="71"/>
    </row>
    <row r="165" spans="1:11" x14ac:dyDescent="0.25">
      <c r="A165" s="86"/>
      <c r="B165" s="94"/>
      <c r="C165" s="94"/>
      <c r="D165" s="91"/>
      <c r="E165" s="91"/>
      <c r="F165" s="71"/>
      <c r="G165" s="71"/>
      <c r="H165" s="71"/>
      <c r="I165" s="71"/>
      <c r="J165" s="71"/>
      <c r="K165" s="71"/>
    </row>
    <row r="166" spans="1:11" x14ac:dyDescent="0.25">
      <c r="A166" s="86"/>
      <c r="B166" s="94"/>
      <c r="C166" s="94"/>
      <c r="D166" s="91"/>
      <c r="E166" s="91"/>
      <c r="F166" s="71"/>
      <c r="G166" s="71"/>
      <c r="H166" s="71"/>
      <c r="I166" s="71"/>
      <c r="J166" s="71"/>
      <c r="K166" s="71"/>
    </row>
    <row r="167" spans="1:11" x14ac:dyDescent="0.25">
      <c r="A167" s="86"/>
      <c r="B167" s="94"/>
      <c r="C167" s="94"/>
      <c r="D167" s="91"/>
      <c r="E167" s="91"/>
      <c r="F167" s="71"/>
      <c r="G167" s="71"/>
      <c r="H167" s="71"/>
      <c r="I167" s="71"/>
      <c r="J167" s="71"/>
      <c r="K167" s="71"/>
    </row>
    <row r="168" spans="1:11" x14ac:dyDescent="0.25">
      <c r="A168" s="86"/>
      <c r="B168" s="86"/>
      <c r="C168" s="86"/>
      <c r="D168" s="88"/>
      <c r="E168" s="88"/>
      <c r="F168" s="71"/>
      <c r="G168" s="71"/>
      <c r="H168" s="71"/>
      <c r="I168" s="71"/>
      <c r="J168" s="71"/>
      <c r="K168" s="71"/>
    </row>
    <row r="169" spans="1:11" x14ac:dyDescent="0.25">
      <c r="A169" s="86"/>
      <c r="B169" s="86"/>
      <c r="C169" s="86"/>
      <c r="D169" s="88"/>
      <c r="E169" s="88"/>
      <c r="F169" s="71"/>
      <c r="G169" s="71"/>
      <c r="H169" s="71"/>
      <c r="I169" s="71"/>
      <c r="J169" s="71"/>
      <c r="K169" s="71"/>
    </row>
    <row r="170" spans="1:11" x14ac:dyDescent="0.25">
      <c r="A170" s="86"/>
      <c r="B170" s="86"/>
      <c r="C170" s="86"/>
      <c r="D170" s="88"/>
      <c r="E170" s="88"/>
      <c r="F170" s="71"/>
      <c r="G170" s="71"/>
      <c r="H170" s="71"/>
      <c r="I170" s="71"/>
      <c r="J170" s="71"/>
      <c r="K170" s="71"/>
    </row>
    <row r="171" spans="1:11" x14ac:dyDescent="0.25">
      <c r="A171" s="86"/>
      <c r="B171" s="86"/>
      <c r="C171" s="86"/>
      <c r="D171" s="88"/>
      <c r="E171" s="88"/>
      <c r="F171" s="71"/>
      <c r="G171" s="71"/>
      <c r="H171" s="71"/>
      <c r="I171" s="71"/>
      <c r="J171" s="71"/>
      <c r="K171" s="71"/>
    </row>
    <row r="172" spans="1:11" x14ac:dyDescent="0.25">
      <c r="A172" s="86"/>
      <c r="B172" s="86"/>
      <c r="C172" s="86"/>
      <c r="D172" s="88"/>
      <c r="E172" s="88"/>
      <c r="F172" s="71"/>
      <c r="G172" s="71"/>
      <c r="H172" s="71"/>
      <c r="I172" s="71"/>
      <c r="J172" s="71"/>
      <c r="K172" s="71"/>
    </row>
    <row r="173" spans="1:11" x14ac:dyDescent="0.25">
      <c r="A173" s="86"/>
      <c r="B173" s="86"/>
      <c r="C173" s="86"/>
      <c r="D173" s="88"/>
      <c r="E173" s="88"/>
      <c r="F173" s="71"/>
      <c r="G173" s="71"/>
      <c r="H173" s="71"/>
      <c r="I173" s="71"/>
      <c r="J173" s="71"/>
      <c r="K173" s="71"/>
    </row>
    <row r="174" spans="1:11" x14ac:dyDescent="0.25">
      <c r="A174" s="86"/>
      <c r="B174" s="86"/>
      <c r="C174" s="86"/>
      <c r="D174" s="88"/>
      <c r="E174" s="88"/>
      <c r="F174" s="71"/>
      <c r="G174" s="71"/>
      <c r="H174" s="71"/>
      <c r="I174" s="71"/>
      <c r="J174" s="71"/>
      <c r="K174" s="71"/>
    </row>
    <row r="175" spans="1:11" x14ac:dyDescent="0.25">
      <c r="A175" s="86"/>
      <c r="B175" s="86"/>
      <c r="C175" s="86"/>
      <c r="D175" s="88"/>
      <c r="E175" s="88"/>
      <c r="F175" s="71"/>
      <c r="G175" s="71"/>
      <c r="H175" s="71"/>
      <c r="I175" s="71"/>
      <c r="J175" s="71"/>
      <c r="K175" s="71"/>
    </row>
    <row r="176" spans="1:11" x14ac:dyDescent="0.25">
      <c r="A176" s="86"/>
      <c r="B176" s="86"/>
      <c r="C176" s="86"/>
      <c r="D176" s="88"/>
      <c r="E176" s="88"/>
      <c r="F176" s="71"/>
      <c r="G176" s="71"/>
      <c r="H176" s="71"/>
      <c r="I176" s="71"/>
      <c r="J176" s="71"/>
      <c r="K176" s="71"/>
    </row>
    <row r="177" spans="1:11" x14ac:dyDescent="0.25">
      <c r="A177" s="86"/>
      <c r="B177" s="86"/>
      <c r="C177" s="86"/>
      <c r="D177" s="88"/>
      <c r="E177" s="88"/>
      <c r="F177" s="71"/>
      <c r="G177" s="71"/>
      <c r="H177" s="71"/>
      <c r="I177" s="71"/>
      <c r="J177" s="71"/>
      <c r="K177" s="71"/>
    </row>
    <row r="178" spans="1:11" x14ac:dyDescent="0.25">
      <c r="A178" s="86"/>
      <c r="B178" s="86"/>
      <c r="C178" s="86"/>
      <c r="D178" s="88"/>
      <c r="E178" s="88"/>
      <c r="F178" s="71"/>
      <c r="G178" s="71"/>
      <c r="H178" s="71"/>
      <c r="I178" s="71"/>
      <c r="J178" s="71"/>
      <c r="K178" s="71"/>
    </row>
    <row r="179" spans="1:11" x14ac:dyDescent="0.25">
      <c r="A179" s="86"/>
      <c r="B179" s="86"/>
      <c r="C179" s="86"/>
      <c r="D179" s="88"/>
      <c r="E179" s="88"/>
      <c r="F179" s="71"/>
      <c r="G179" s="71"/>
      <c r="H179" s="71"/>
      <c r="I179" s="71"/>
      <c r="J179" s="71"/>
      <c r="K179" s="71"/>
    </row>
    <row r="180" spans="1:11" x14ac:dyDescent="0.25">
      <c r="A180" s="86"/>
      <c r="B180" s="86"/>
      <c r="C180" s="86"/>
      <c r="D180" s="88"/>
      <c r="E180" s="88"/>
      <c r="F180" s="71"/>
      <c r="G180" s="71"/>
      <c r="H180" s="71"/>
      <c r="I180" s="71"/>
      <c r="J180" s="71"/>
      <c r="K180" s="71"/>
    </row>
    <row r="181" spans="1:11" x14ac:dyDescent="0.25">
      <c r="A181" s="86"/>
      <c r="B181" s="86"/>
      <c r="C181" s="86"/>
      <c r="D181" s="88"/>
      <c r="E181" s="88"/>
      <c r="F181" s="71"/>
      <c r="G181" s="71"/>
      <c r="H181" s="71"/>
      <c r="I181" s="71"/>
      <c r="J181" s="71"/>
      <c r="K181" s="71"/>
    </row>
    <row r="182" spans="1:11" x14ac:dyDescent="0.25">
      <c r="A182" s="86"/>
      <c r="B182" s="86"/>
      <c r="C182" s="86"/>
      <c r="D182" s="88"/>
      <c r="E182" s="88"/>
      <c r="F182" s="71"/>
      <c r="G182" s="71"/>
      <c r="H182" s="71"/>
      <c r="I182" s="71"/>
      <c r="J182" s="71"/>
      <c r="K182" s="71"/>
    </row>
    <row r="183" spans="1:11" x14ac:dyDescent="0.25">
      <c r="A183" s="86"/>
      <c r="B183" s="86"/>
      <c r="C183" s="86"/>
      <c r="D183" s="88"/>
      <c r="E183" s="88"/>
      <c r="F183" s="71"/>
      <c r="G183" s="71"/>
      <c r="H183" s="71"/>
      <c r="I183" s="71"/>
      <c r="J183" s="71"/>
      <c r="K183" s="71"/>
    </row>
    <row r="184" spans="1:11" x14ac:dyDescent="0.25">
      <c r="A184" s="86"/>
      <c r="B184" s="86"/>
      <c r="C184" s="86"/>
      <c r="D184" s="88"/>
      <c r="E184" s="88"/>
      <c r="F184" s="71"/>
      <c r="G184" s="71"/>
      <c r="H184" s="71"/>
      <c r="I184" s="71"/>
      <c r="J184" s="71"/>
      <c r="K184" s="71"/>
    </row>
    <row r="185" spans="1:11" x14ac:dyDescent="0.25">
      <c r="A185" s="86"/>
      <c r="B185" s="86"/>
      <c r="C185" s="86"/>
      <c r="D185" s="88"/>
      <c r="E185" s="88"/>
      <c r="F185" s="71"/>
      <c r="G185" s="71"/>
      <c r="H185" s="71"/>
      <c r="I185" s="71"/>
      <c r="J185" s="71"/>
      <c r="K185" s="71"/>
    </row>
    <row r="186" spans="1:11" x14ac:dyDescent="0.25">
      <c r="A186" s="86"/>
      <c r="B186" s="86"/>
      <c r="C186" s="86"/>
      <c r="D186" s="88"/>
      <c r="E186" s="88"/>
      <c r="F186" s="71"/>
      <c r="G186" s="71"/>
      <c r="H186" s="71"/>
      <c r="I186" s="71"/>
      <c r="J186" s="71"/>
      <c r="K186" s="71"/>
    </row>
    <row r="187" spans="1:11" x14ac:dyDescent="0.25">
      <c r="A187" s="86"/>
      <c r="B187" s="86"/>
      <c r="C187" s="86"/>
      <c r="D187" s="88"/>
      <c r="E187" s="88"/>
      <c r="F187" s="71"/>
      <c r="G187" s="71"/>
      <c r="H187" s="71"/>
      <c r="I187" s="71"/>
      <c r="J187" s="71"/>
      <c r="K187" s="71"/>
    </row>
    <row r="188" spans="1:11" x14ac:dyDescent="0.25">
      <c r="A188" s="86"/>
      <c r="B188" s="86"/>
      <c r="C188" s="86"/>
      <c r="D188" s="88"/>
      <c r="E188" s="88"/>
      <c r="F188" s="71"/>
      <c r="G188" s="71"/>
      <c r="H188" s="71"/>
      <c r="I188" s="71"/>
      <c r="J188" s="71"/>
      <c r="K188" s="71"/>
    </row>
    <row r="189" spans="1:11" x14ac:dyDescent="0.25">
      <c r="A189" s="86"/>
      <c r="B189" s="86"/>
      <c r="C189" s="86"/>
      <c r="D189" s="88"/>
      <c r="E189" s="88"/>
      <c r="F189" s="71"/>
      <c r="G189" s="71"/>
      <c r="H189" s="71"/>
      <c r="I189" s="71"/>
      <c r="J189" s="71"/>
      <c r="K189" s="71"/>
    </row>
    <row r="190" spans="1:11" x14ac:dyDescent="0.25">
      <c r="A190" s="86"/>
      <c r="B190" s="86"/>
      <c r="C190" s="86"/>
      <c r="D190" s="88"/>
      <c r="E190" s="88"/>
      <c r="F190" s="71"/>
      <c r="G190" s="71"/>
      <c r="H190" s="71"/>
      <c r="I190" s="71"/>
      <c r="J190" s="71"/>
      <c r="K190" s="71"/>
    </row>
    <row r="191" spans="1:11" x14ac:dyDescent="0.25">
      <c r="A191" s="86"/>
      <c r="B191" s="86"/>
      <c r="C191" s="86"/>
      <c r="D191" s="88"/>
      <c r="E191" s="88"/>
      <c r="F191" s="71"/>
      <c r="G191" s="71"/>
      <c r="H191" s="71"/>
      <c r="I191" s="71"/>
      <c r="J191" s="71"/>
      <c r="K191" s="71"/>
    </row>
    <row r="192" spans="1:11" x14ac:dyDescent="0.25">
      <c r="A192" s="70"/>
      <c r="B192" s="70"/>
      <c r="C192" s="70"/>
      <c r="D192" s="71"/>
      <c r="E192" s="71"/>
      <c r="F192" s="71"/>
      <c r="G192" s="71"/>
      <c r="H192" s="71"/>
      <c r="I192" s="71"/>
      <c r="J192" s="71"/>
      <c r="K192" s="71"/>
    </row>
    <row r="193" spans="1:11" x14ac:dyDescent="0.25">
      <c r="A193" s="70"/>
      <c r="B193" s="70"/>
      <c r="C193" s="70"/>
      <c r="D193" s="71"/>
      <c r="E193" s="71"/>
      <c r="F193" s="71"/>
      <c r="G193" s="71"/>
      <c r="H193" s="71"/>
      <c r="I193" s="71"/>
      <c r="J193" s="71"/>
      <c r="K193" s="71"/>
    </row>
    <row r="194" spans="1:11" x14ac:dyDescent="0.25">
      <c r="A194" s="70"/>
      <c r="B194" s="70"/>
      <c r="C194" s="70"/>
      <c r="D194" s="71"/>
      <c r="E194" s="71"/>
      <c r="F194" s="71"/>
      <c r="G194" s="71"/>
      <c r="H194" s="71"/>
      <c r="I194" s="71"/>
      <c r="J194" s="71"/>
      <c r="K194" s="71"/>
    </row>
    <row r="195" spans="1:11" x14ac:dyDescent="0.25">
      <c r="A195" s="70"/>
      <c r="B195" s="70"/>
      <c r="C195" s="70"/>
      <c r="D195" s="71"/>
      <c r="E195" s="71"/>
      <c r="F195" s="71"/>
      <c r="G195" s="71"/>
      <c r="H195" s="71"/>
      <c r="I195" s="71"/>
      <c r="J195" s="71"/>
      <c r="K195" s="71"/>
    </row>
    <row r="196" spans="1:11" x14ac:dyDescent="0.25">
      <c r="A196" s="70"/>
      <c r="B196" s="70"/>
      <c r="C196" s="70"/>
      <c r="D196" s="71"/>
      <c r="E196" s="71"/>
      <c r="F196" s="71"/>
      <c r="G196" s="71"/>
      <c r="H196" s="71"/>
      <c r="I196" s="71"/>
      <c r="J196" s="71"/>
      <c r="K196" s="71"/>
    </row>
    <row r="197" spans="1:11" x14ac:dyDescent="0.25">
      <c r="A197" s="70"/>
      <c r="B197" s="70"/>
      <c r="C197" s="70"/>
      <c r="D197" s="71"/>
      <c r="E197" s="71"/>
      <c r="F197" s="71"/>
      <c r="G197" s="71"/>
      <c r="H197" s="71"/>
      <c r="I197" s="71"/>
      <c r="J197" s="71"/>
      <c r="K197" s="71"/>
    </row>
    <row r="198" spans="1:11" x14ac:dyDescent="0.25">
      <c r="A198" s="70"/>
      <c r="B198" s="70"/>
      <c r="C198" s="70"/>
      <c r="D198" s="71"/>
      <c r="E198" s="71"/>
      <c r="F198" s="71"/>
      <c r="G198" s="71"/>
      <c r="H198" s="71"/>
      <c r="I198" s="71"/>
      <c r="J198" s="71"/>
      <c r="K198" s="71"/>
    </row>
    <row r="199" spans="1:11" x14ac:dyDescent="0.25">
      <c r="A199" s="70"/>
      <c r="B199" s="70"/>
      <c r="C199" s="70"/>
      <c r="D199" s="71"/>
      <c r="E199" s="71"/>
      <c r="F199" s="71"/>
      <c r="G199" s="71"/>
      <c r="H199" s="71"/>
      <c r="I199" s="71"/>
      <c r="J199" s="71"/>
      <c r="K199" s="71"/>
    </row>
    <row r="200" spans="1:11" x14ac:dyDescent="0.25">
      <c r="A200" s="70"/>
      <c r="B200" s="70"/>
      <c r="C200" s="70"/>
      <c r="D200" s="71"/>
      <c r="E200" s="71"/>
      <c r="F200" s="71"/>
      <c r="G200" s="71"/>
      <c r="H200" s="71"/>
      <c r="I200" s="71"/>
      <c r="J200" s="71"/>
      <c r="K200" s="71"/>
    </row>
    <row r="201" spans="1:11" x14ac:dyDescent="0.25">
      <c r="A201" s="70"/>
      <c r="B201" s="70"/>
      <c r="C201" s="70"/>
      <c r="D201" s="71"/>
      <c r="E201" s="71"/>
      <c r="F201" s="71"/>
      <c r="G201" s="71"/>
      <c r="H201" s="71"/>
      <c r="I201" s="71"/>
      <c r="J201" s="71"/>
      <c r="K201" s="71"/>
    </row>
    <row r="202" spans="1:11" x14ac:dyDescent="0.25">
      <c r="A202" s="70"/>
      <c r="B202" s="70"/>
      <c r="C202" s="70"/>
      <c r="D202" s="71"/>
      <c r="E202" s="71"/>
      <c r="F202" s="71"/>
      <c r="G202" s="71"/>
      <c r="H202" s="71"/>
      <c r="I202" s="71"/>
      <c r="J202" s="71"/>
      <c r="K202" s="71"/>
    </row>
    <row r="203" spans="1:11" x14ac:dyDescent="0.25">
      <c r="A203" s="70"/>
      <c r="B203" s="70"/>
      <c r="C203" s="70"/>
      <c r="D203" s="71"/>
      <c r="E203" s="71"/>
      <c r="F203" s="71"/>
      <c r="G203" s="71"/>
      <c r="H203" s="71"/>
      <c r="I203" s="71"/>
      <c r="J203" s="71"/>
      <c r="K203" s="71"/>
    </row>
    <row r="204" spans="1:11" x14ac:dyDescent="0.25">
      <c r="A204" s="70"/>
      <c r="B204" s="70"/>
      <c r="C204" s="70"/>
      <c r="D204" s="71"/>
      <c r="E204" s="71"/>
      <c r="F204" s="71"/>
      <c r="G204" s="71"/>
      <c r="H204" s="71"/>
      <c r="I204" s="71"/>
      <c r="J204" s="71"/>
      <c r="K204" s="71"/>
    </row>
    <row r="205" spans="1:11" x14ac:dyDescent="0.25">
      <c r="A205" s="70"/>
      <c r="B205" s="70"/>
      <c r="C205" s="70"/>
      <c r="D205" s="71"/>
      <c r="E205" s="71"/>
      <c r="F205" s="71"/>
      <c r="G205" s="71"/>
      <c r="H205" s="71"/>
      <c r="I205" s="71"/>
      <c r="J205" s="71"/>
      <c r="K205" s="71"/>
    </row>
    <row r="206" spans="1:11" x14ac:dyDescent="0.25">
      <c r="A206" s="70"/>
      <c r="B206" s="70"/>
      <c r="C206" s="70"/>
      <c r="D206" s="71"/>
      <c r="E206" s="71"/>
      <c r="F206" s="71"/>
      <c r="G206" s="71"/>
      <c r="H206" s="71"/>
      <c r="I206" s="71"/>
      <c r="J206" s="71"/>
      <c r="K206" s="71"/>
    </row>
    <row r="207" spans="1:11" x14ac:dyDescent="0.25">
      <c r="A207" s="70"/>
      <c r="B207" s="70"/>
      <c r="C207" s="70"/>
      <c r="D207" s="71"/>
      <c r="E207" s="71"/>
      <c r="F207" s="71"/>
      <c r="G207" s="71"/>
      <c r="H207" s="71"/>
      <c r="I207" s="71"/>
      <c r="J207" s="71"/>
      <c r="K207" s="71"/>
    </row>
    <row r="208" spans="1:11" x14ac:dyDescent="0.25">
      <c r="A208" s="70"/>
      <c r="B208" s="70"/>
      <c r="C208" s="70"/>
      <c r="D208" s="71"/>
      <c r="E208" s="71"/>
      <c r="F208" s="71"/>
      <c r="G208" s="71"/>
      <c r="H208" s="71"/>
      <c r="I208" s="71"/>
      <c r="J208" s="71"/>
      <c r="K208" s="71"/>
    </row>
    <row r="209" spans="1:11" x14ac:dyDescent="0.25">
      <c r="A209" s="70"/>
      <c r="B209" s="70"/>
      <c r="C209" s="70"/>
      <c r="D209" s="71"/>
      <c r="E209" s="71"/>
      <c r="F209" s="71"/>
      <c r="G209" s="71"/>
      <c r="H209" s="71"/>
      <c r="I209" s="71"/>
      <c r="J209" s="71"/>
      <c r="K209" s="71"/>
    </row>
    <row r="210" spans="1:11" x14ac:dyDescent="0.25">
      <c r="A210" s="70"/>
      <c r="B210" s="70"/>
      <c r="C210" s="70"/>
      <c r="D210" s="71"/>
      <c r="E210" s="71"/>
      <c r="F210" s="71"/>
      <c r="G210" s="71"/>
      <c r="H210" s="71"/>
      <c r="I210" s="71"/>
      <c r="J210" s="71"/>
      <c r="K210" s="71"/>
    </row>
    <row r="211" spans="1:11" x14ac:dyDescent="0.25">
      <c r="A211" s="70"/>
      <c r="B211" s="70"/>
      <c r="C211" s="70"/>
      <c r="D211" s="71"/>
      <c r="E211" s="71"/>
      <c r="F211" s="71"/>
      <c r="G211" s="71"/>
      <c r="H211" s="71"/>
      <c r="I211" s="71"/>
      <c r="J211" s="71"/>
      <c r="K211" s="71"/>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
  <sheetViews>
    <sheetView topLeftCell="A34" zoomScale="85" zoomScaleNormal="85" workbookViewId="0">
      <selection activeCell="N48" sqref="N48"/>
    </sheetView>
  </sheetViews>
  <sheetFormatPr defaultColWidth="9.140625" defaultRowHeight="18.75" x14ac:dyDescent="0.3"/>
  <cols>
    <col min="1" max="1" width="7" style="57" customWidth="1"/>
    <col min="2" max="2" width="8.28515625" style="57" customWidth="1"/>
    <col min="3" max="3" width="10.28515625" style="57" customWidth="1"/>
    <col min="4" max="4" width="7.7109375" style="57" customWidth="1"/>
    <col min="5"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1.2</v>
      </c>
      <c r="C2" s="59" t="s">
        <v>34</v>
      </c>
      <c r="D2" s="352" t="s">
        <v>644</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568</v>
      </c>
      <c r="C3" s="59" t="s">
        <v>36</v>
      </c>
      <c r="D3" s="352" t="s">
        <v>594</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593</v>
      </c>
      <c r="E4" s="64"/>
      <c r="F4" s="64"/>
      <c r="G4" s="64"/>
      <c r="H4" s="64"/>
      <c r="I4" s="64"/>
      <c r="J4" s="57"/>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430</v>
      </c>
      <c r="I6" s="37"/>
      <c r="J6" s="5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67">
        <v>74</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67">
        <v>75</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67">
        <v>81</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67">
        <v>72</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67">
        <v>80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67">
        <v>65</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67">
        <v>78</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67"/>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67"/>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67"/>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67"/>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30"/>
      <c r="G26" s="57"/>
      <c r="H26" s="57"/>
      <c r="I26" s="57"/>
      <c r="J26" s="57"/>
      <c r="K26" s="57"/>
      <c r="L26" s="57"/>
      <c r="M26" s="57"/>
      <c r="N26" s="57"/>
      <c r="O26" s="57"/>
      <c r="P26" s="57"/>
      <c r="Q26" s="57"/>
      <c r="R26" s="57"/>
      <c r="S26" s="57"/>
      <c r="T26" s="57"/>
      <c r="U26" s="57"/>
      <c r="V26" s="57"/>
      <c r="W26" s="57"/>
      <c r="X26" s="57"/>
      <c r="Y26" s="57"/>
      <c r="Z26" s="57"/>
      <c r="AB26" s="57"/>
      <c r="AC26" s="57"/>
    </row>
    <row r="27" spans="1:29" ht="15" x14ac:dyDescent="0.25">
      <c r="A27" s="63"/>
      <c r="B27" s="63"/>
      <c r="C27" s="30"/>
      <c r="E27" s="59"/>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59"/>
      <c r="G28" s="57"/>
      <c r="H28" s="57"/>
      <c r="I28" s="57"/>
      <c r="J28" s="57"/>
      <c r="K28" s="57"/>
      <c r="L28" s="57"/>
      <c r="M28" s="57"/>
      <c r="N28" s="57"/>
      <c r="O28" s="57"/>
      <c r="P28" s="57"/>
      <c r="Q28" s="57"/>
      <c r="R28" s="57"/>
      <c r="S28" s="57"/>
      <c r="T28" s="57"/>
      <c r="U28" s="57"/>
      <c r="V28" s="57"/>
      <c r="W28" s="57"/>
      <c r="X28" s="57"/>
      <c r="Y28" s="57"/>
      <c r="Z28" s="57"/>
      <c r="AB28" s="57"/>
      <c r="AC28" s="57"/>
    </row>
    <row r="29" spans="1:29" ht="15" x14ac:dyDescent="0.25">
      <c r="A29" s="63"/>
      <c r="B29" s="63"/>
      <c r="C29" s="56"/>
      <c r="E29" s="59"/>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63"/>
      <c r="B30" s="63"/>
      <c r="C30" s="56"/>
      <c r="E30" s="59"/>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63"/>
      <c r="B31" s="63"/>
      <c r="C31" s="56"/>
      <c r="E31" s="59"/>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56"/>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75" x14ac:dyDescent="0.25">
      <c r="A34" s="63"/>
      <c r="B34" s="63"/>
      <c r="C34" s="56"/>
      <c r="E34" s="118"/>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56"/>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56"/>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56"/>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525</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75</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81</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0.92592592592592593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235</v>
      </c>
    </row>
    <row r="46" spans="1:29" x14ac:dyDescent="0.3">
      <c r="A46" s="460"/>
      <c r="B46" s="460"/>
      <c r="C46" s="460"/>
      <c r="D46" s="460"/>
      <c r="E46" s="460"/>
      <c r="F46" s="460"/>
      <c r="G46" s="460"/>
      <c r="H46" s="460"/>
      <c r="I46" s="460"/>
      <c r="J46" s="460"/>
    </row>
    <row r="47" spans="1:29" x14ac:dyDescent="0.3">
      <c r="A47" s="198"/>
      <c r="B47" s="71"/>
      <c r="C47" s="71"/>
      <c r="D47" s="71"/>
      <c r="E47" s="71"/>
      <c r="F47" s="71"/>
      <c r="G47" s="71"/>
      <c r="H47" s="71"/>
      <c r="I47" s="199"/>
      <c r="J47" s="200"/>
    </row>
    <row r="48" spans="1:29" ht="132" customHeight="1" x14ac:dyDescent="0.3">
      <c r="A48" s="461"/>
      <c r="B48" s="461"/>
      <c r="C48" s="461"/>
      <c r="D48" s="461"/>
      <c r="E48" s="461"/>
      <c r="F48" s="461"/>
      <c r="G48" s="461"/>
      <c r="H48" s="461"/>
      <c r="I48" s="461"/>
      <c r="J48" s="461"/>
    </row>
    <row r="49" spans="1:10" x14ac:dyDescent="0.3">
      <c r="A49" s="198"/>
      <c r="B49" s="71"/>
      <c r="C49" s="71"/>
      <c r="D49" s="71"/>
      <c r="E49" s="71"/>
      <c r="F49" s="71"/>
      <c r="G49" s="71"/>
      <c r="H49" s="71"/>
      <c r="I49" s="199"/>
      <c r="J49" s="200"/>
    </row>
    <row r="50" spans="1:10" ht="61.5" customHeight="1" x14ac:dyDescent="0.3">
      <c r="A50" s="460"/>
      <c r="B50" s="460"/>
      <c r="C50" s="460"/>
      <c r="D50" s="460"/>
      <c r="E50" s="460"/>
      <c r="F50" s="460"/>
      <c r="G50" s="460"/>
      <c r="H50" s="460"/>
      <c r="I50" s="460"/>
      <c r="J50" s="460"/>
    </row>
    <row r="51" spans="1:10" x14ac:dyDescent="0.3">
      <c r="A51" s="198"/>
      <c r="B51" s="71"/>
      <c r="C51" s="71"/>
      <c r="D51" s="71"/>
      <c r="E51" s="71"/>
      <c r="F51" s="71"/>
      <c r="G51" s="71"/>
      <c r="H51" s="71"/>
      <c r="I51" s="199"/>
      <c r="J51" s="200"/>
    </row>
    <row r="52" spans="1:10" ht="40.5" customHeight="1" x14ac:dyDescent="0.3">
      <c r="A52" s="460"/>
      <c r="B52" s="460"/>
      <c r="C52" s="460"/>
      <c r="D52" s="460"/>
      <c r="E52" s="460"/>
      <c r="F52" s="460"/>
      <c r="G52" s="460"/>
      <c r="H52" s="460"/>
      <c r="I52" s="460"/>
      <c r="J52" s="460"/>
    </row>
    <row r="53" spans="1:10" x14ac:dyDescent="0.3">
      <c r="A53" s="198"/>
      <c r="B53" s="71"/>
      <c r="C53" s="71"/>
      <c r="D53" s="71"/>
      <c r="E53" s="71"/>
      <c r="F53" s="71"/>
      <c r="G53" s="71"/>
      <c r="H53" s="71"/>
      <c r="I53" s="199"/>
      <c r="J53" s="200"/>
    </row>
    <row r="54" spans="1:10" x14ac:dyDescent="0.3">
      <c r="A54" s="198"/>
      <c r="B54" s="71"/>
      <c r="C54" s="71"/>
      <c r="D54" s="71"/>
      <c r="E54" s="71"/>
      <c r="F54" s="71"/>
      <c r="G54" s="71"/>
      <c r="H54" s="71"/>
      <c r="I54" s="199"/>
      <c r="J54" s="200"/>
    </row>
    <row r="55" spans="1:10" x14ac:dyDescent="0.3">
      <c r="A55" s="459"/>
      <c r="B55" s="459"/>
      <c r="C55" s="459"/>
      <c r="D55" s="459"/>
      <c r="E55" s="458"/>
      <c r="F55" s="458"/>
      <c r="G55" s="458"/>
      <c r="H55" s="458"/>
      <c r="I55" s="199"/>
      <c r="J55" s="200"/>
    </row>
    <row r="56" spans="1:10" x14ac:dyDescent="0.3">
      <c r="A56" s="349"/>
      <c r="B56" s="349"/>
      <c r="C56" s="349"/>
      <c r="D56" s="349"/>
      <c r="E56" s="348"/>
      <c r="F56" s="348"/>
      <c r="G56" s="348"/>
      <c r="H56" s="348"/>
      <c r="I56" s="199"/>
      <c r="J56" s="200"/>
    </row>
    <row r="57" spans="1:10" x14ac:dyDescent="0.3">
      <c r="A57" s="459"/>
      <c r="B57" s="459"/>
      <c r="C57" s="459"/>
      <c r="D57" s="459"/>
      <c r="E57" s="458"/>
      <c r="F57" s="458"/>
      <c r="G57" s="458"/>
      <c r="H57" s="458"/>
      <c r="I57" s="199"/>
      <c r="J57" s="200"/>
    </row>
    <row r="58" spans="1:10" x14ac:dyDescent="0.3">
      <c r="A58" s="459"/>
      <c r="B58" s="459"/>
      <c r="C58" s="459"/>
      <c r="D58" s="459"/>
      <c r="E58" s="458"/>
      <c r="F58" s="458"/>
      <c r="G58" s="458"/>
      <c r="H58" s="458"/>
      <c r="I58" s="199"/>
      <c r="J58" s="200"/>
    </row>
    <row r="59" spans="1:10" ht="46.5" customHeight="1" x14ac:dyDescent="0.3">
      <c r="A59" s="459"/>
      <c r="B59" s="459"/>
      <c r="C59" s="459"/>
      <c r="D59" s="459"/>
      <c r="E59" s="458"/>
      <c r="F59" s="458"/>
      <c r="G59" s="458"/>
      <c r="H59" s="458"/>
      <c r="I59" s="199"/>
      <c r="J59" s="200"/>
    </row>
    <row r="60" spans="1:10" x14ac:dyDescent="0.3">
      <c r="A60" s="459"/>
      <c r="B60" s="459"/>
      <c r="C60" s="459"/>
      <c r="D60" s="459"/>
      <c r="E60" s="458"/>
      <c r="F60" s="458"/>
      <c r="G60" s="458"/>
      <c r="H60" s="458"/>
      <c r="I60" s="199"/>
      <c r="J60" s="200"/>
    </row>
    <row r="61" spans="1:10" x14ac:dyDescent="0.3">
      <c r="A61" s="459"/>
      <c r="B61" s="459"/>
      <c r="C61" s="459"/>
      <c r="D61" s="459"/>
      <c r="E61" s="458"/>
      <c r="F61" s="458"/>
      <c r="G61" s="458"/>
      <c r="H61" s="458"/>
      <c r="I61" s="199"/>
      <c r="J61" s="200"/>
    </row>
    <row r="62" spans="1:10" x14ac:dyDescent="0.3">
      <c r="A62" s="459"/>
      <c r="B62" s="459"/>
      <c r="C62" s="459"/>
      <c r="D62" s="459"/>
      <c r="E62" s="458"/>
      <c r="F62" s="458"/>
      <c r="G62" s="458"/>
      <c r="H62" s="458"/>
      <c r="I62" s="199"/>
      <c r="J62" s="200"/>
    </row>
    <row r="63" spans="1:10" x14ac:dyDescent="0.3">
      <c r="A63" s="459"/>
      <c r="B63" s="459"/>
      <c r="C63" s="459"/>
      <c r="D63" s="459"/>
      <c r="E63" s="458"/>
      <c r="F63" s="458"/>
      <c r="G63" s="458"/>
      <c r="H63" s="458"/>
      <c r="I63" s="199"/>
      <c r="J63" s="200"/>
    </row>
    <row r="64" spans="1:10" x14ac:dyDescent="0.3">
      <c r="A64" s="459"/>
      <c r="B64" s="459"/>
      <c r="C64" s="459"/>
      <c r="D64" s="459"/>
      <c r="E64" s="458"/>
      <c r="F64" s="458"/>
      <c r="G64" s="458"/>
      <c r="H64" s="458"/>
      <c r="I64" s="199"/>
      <c r="J64" s="200"/>
    </row>
    <row r="65" spans="1:10" x14ac:dyDescent="0.3">
      <c r="A65" s="201"/>
      <c r="B65" s="201"/>
      <c r="C65" s="201"/>
      <c r="D65" s="201"/>
      <c r="E65" s="201"/>
      <c r="F65" s="201"/>
      <c r="G65" s="201"/>
      <c r="H65" s="201"/>
      <c r="I65" s="199"/>
      <c r="J65" s="200"/>
    </row>
    <row r="66" spans="1:10" x14ac:dyDescent="0.3">
      <c r="A66" s="351"/>
      <c r="B66" s="351"/>
      <c r="C66" s="351"/>
      <c r="D66" s="349"/>
      <c r="E66" s="458"/>
      <c r="F66" s="458"/>
      <c r="G66" s="458"/>
      <c r="H66" s="458"/>
      <c r="I66" s="199"/>
      <c r="J66" s="200"/>
    </row>
    <row r="67" spans="1:10" x14ac:dyDescent="0.3">
      <c r="A67" s="198"/>
      <c r="B67" s="71"/>
      <c r="C67" s="71"/>
      <c r="D67" s="71"/>
      <c r="E67" s="71"/>
      <c r="F67" s="71"/>
      <c r="G67" s="71"/>
      <c r="H67" s="71"/>
      <c r="I67" s="199"/>
      <c r="J67" s="200"/>
    </row>
    <row r="68" spans="1:10" x14ac:dyDescent="0.3">
      <c r="A68" s="198"/>
      <c r="B68" s="71"/>
      <c r="C68" s="71"/>
      <c r="D68" s="71"/>
      <c r="E68" s="71"/>
      <c r="F68" s="71"/>
      <c r="G68" s="71"/>
      <c r="H68" s="71"/>
      <c r="I68" s="199"/>
      <c r="J68" s="200"/>
    </row>
    <row r="69" spans="1:10" x14ac:dyDescent="0.3">
      <c r="A69" s="198"/>
      <c r="B69" s="71"/>
      <c r="C69" s="71"/>
      <c r="D69" s="71"/>
      <c r="E69" s="71"/>
      <c r="F69" s="71"/>
      <c r="G69" s="71"/>
      <c r="H69" s="71"/>
      <c r="I69" s="199"/>
      <c r="J69" s="200"/>
    </row>
    <row r="70" spans="1:10" x14ac:dyDescent="0.3">
      <c r="A70" s="198"/>
      <c r="B70" s="71"/>
      <c r="C70" s="71"/>
      <c r="D70" s="71"/>
      <c r="E70" s="71"/>
      <c r="F70" s="71"/>
      <c r="G70" s="71"/>
      <c r="H70" s="71"/>
      <c r="I70" s="199"/>
      <c r="J70" s="200"/>
    </row>
    <row r="71" spans="1:10" x14ac:dyDescent="0.3">
      <c r="A71" s="122"/>
      <c r="G71" s="57"/>
      <c r="H71" s="57"/>
    </row>
    <row r="72" spans="1:10" x14ac:dyDescent="0.3">
      <c r="A72" s="122"/>
      <c r="G72" s="57"/>
      <c r="H72" s="57"/>
    </row>
    <row r="73" spans="1:10" x14ac:dyDescent="0.3">
      <c r="A73" s="122"/>
      <c r="G73" s="57"/>
      <c r="H73" s="57"/>
    </row>
    <row r="74" spans="1:10" x14ac:dyDescent="0.3">
      <c r="A74" s="122"/>
      <c r="G74" s="57"/>
      <c r="H74" s="57"/>
    </row>
    <row r="75" spans="1:10" x14ac:dyDescent="0.3">
      <c r="A75" s="122"/>
      <c r="G75" s="57"/>
      <c r="H75" s="57"/>
    </row>
    <row r="76" spans="1:10" x14ac:dyDescent="0.3">
      <c r="A76" s="122"/>
      <c r="G76" s="57"/>
      <c r="H76" s="57"/>
    </row>
    <row r="77" spans="1:10" x14ac:dyDescent="0.3">
      <c r="A77" s="122"/>
      <c r="G77" s="57"/>
      <c r="H77" s="57"/>
    </row>
    <row r="78" spans="1:10" x14ac:dyDescent="0.3">
      <c r="A78" s="122"/>
      <c r="G78" s="57"/>
      <c r="H78" s="57"/>
    </row>
    <row r="79" spans="1:10" x14ac:dyDescent="0.3">
      <c r="A79" s="122"/>
      <c r="G79" s="57"/>
      <c r="H79" s="57"/>
    </row>
    <row r="80" spans="1:10" x14ac:dyDescent="0.3">
      <c r="A80" s="122"/>
      <c r="G80" s="57"/>
      <c r="H80" s="57"/>
    </row>
    <row r="81" spans="1:8" x14ac:dyDescent="0.3">
      <c r="A81" s="122"/>
      <c r="G81" s="57"/>
      <c r="H81" s="57"/>
    </row>
    <row r="82" spans="1:8" x14ac:dyDescent="0.3">
      <c r="A82" s="122"/>
      <c r="G82" s="57"/>
      <c r="H82" s="57"/>
    </row>
    <row r="83" spans="1:8" x14ac:dyDescent="0.3">
      <c r="A83" s="122"/>
      <c r="G83" s="57"/>
      <c r="H83" s="57"/>
    </row>
    <row r="84" spans="1:8" x14ac:dyDescent="0.3">
      <c r="A84" s="122"/>
      <c r="G84" s="57"/>
      <c r="H84" s="57"/>
    </row>
  </sheetData>
  <mergeCells count="33">
    <mergeCell ref="E66:F66"/>
    <mergeCell ref="G66:H66"/>
    <mergeCell ref="A63:D63"/>
    <mergeCell ref="E63:F63"/>
    <mergeCell ref="G63:H63"/>
    <mergeCell ref="A64:D64"/>
    <mergeCell ref="E64:F64"/>
    <mergeCell ref="G64:H64"/>
    <mergeCell ref="A61:D61"/>
    <mergeCell ref="E61:F61"/>
    <mergeCell ref="G61:H61"/>
    <mergeCell ref="A62:D62"/>
    <mergeCell ref="E62:F62"/>
    <mergeCell ref="G62:H62"/>
    <mergeCell ref="A59:D59"/>
    <mergeCell ref="E59:F59"/>
    <mergeCell ref="G59:H59"/>
    <mergeCell ref="A60:D60"/>
    <mergeCell ref="E60:F60"/>
    <mergeCell ref="G60:H60"/>
    <mergeCell ref="A57:D57"/>
    <mergeCell ref="E57:F57"/>
    <mergeCell ref="G57:H57"/>
    <mergeCell ref="A58:D58"/>
    <mergeCell ref="E58:F58"/>
    <mergeCell ref="G58:H58"/>
    <mergeCell ref="A46:J46"/>
    <mergeCell ref="A48:J48"/>
    <mergeCell ref="A50:J50"/>
    <mergeCell ref="A52:J52"/>
    <mergeCell ref="A55:D55"/>
    <mergeCell ref="E55:F55"/>
    <mergeCell ref="G55:H55"/>
  </mergeCell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5"/>
  <sheetViews>
    <sheetView topLeftCell="A34" workbookViewId="0">
      <selection activeCell="M49" sqref="M49"/>
    </sheetView>
  </sheetViews>
  <sheetFormatPr defaultColWidth="9.140625" defaultRowHeight="18.75" x14ac:dyDescent="0.3"/>
  <cols>
    <col min="1" max="2" width="9.140625" style="57"/>
    <col min="3" max="3" width="11.140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7.2</v>
      </c>
      <c r="C2" s="59" t="s">
        <v>34</v>
      </c>
      <c r="D2" s="398" t="s">
        <v>490</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73</v>
      </c>
      <c r="C3" s="59" t="s">
        <v>36</v>
      </c>
      <c r="D3" s="398" t="s">
        <v>516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472</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c r="B9" s="63"/>
      <c r="C9" s="81"/>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c r="B10" s="63"/>
      <c r="C10" s="81"/>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c r="B11" s="63"/>
      <c r="C11" s="81"/>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c r="B12" s="63"/>
      <c r="C12" s="81"/>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c r="B13" s="63"/>
      <c r="C13" s="81"/>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c r="B14" s="63"/>
      <c r="C14" s="81"/>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c r="B15" s="63"/>
      <c r="C15" s="81"/>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81"/>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81"/>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81"/>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81"/>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81"/>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81"/>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81"/>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81"/>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81"/>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84"/>
      <c r="C25" s="81"/>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85"/>
      <c r="C26" s="81"/>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85"/>
      <c r="C27" s="81"/>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0</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0</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t="e">
        <f>C39/A40</f>
        <v>#DIV/0!</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t="e">
        <f>B41/D42</f>
        <v>#DIV/0!</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84" t="s">
        <v>400</v>
      </c>
    </row>
  </sheetData>
  <pageMargins left="0.7" right="0.7" top="0.75" bottom="0.75" header="0.3" footer="0.3"/>
  <pageSetup scale="99" orientation="portrait" r:id="rId1"/>
  <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7"/>
  <sheetViews>
    <sheetView topLeftCell="A39" workbookViewId="0">
      <selection activeCell="I43" sqref="I43"/>
    </sheetView>
  </sheetViews>
  <sheetFormatPr defaultColWidth="9.140625" defaultRowHeight="18.75" x14ac:dyDescent="0.3"/>
  <cols>
    <col min="1" max="2" width="9.140625" style="57"/>
    <col min="3" max="3" width="11.140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7.2</v>
      </c>
      <c r="C2" s="59" t="s">
        <v>34</v>
      </c>
      <c r="D2" s="352" t="s">
        <v>669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77</v>
      </c>
      <c r="C3" s="59" t="s">
        <v>36</v>
      </c>
      <c r="D3" s="352" t="s">
        <v>594</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434</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c r="B9" s="63"/>
      <c r="C9" s="81"/>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c r="B10" s="63"/>
      <c r="C10" s="81"/>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c r="B11" s="63"/>
      <c r="C11" s="81"/>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c r="B12" s="63"/>
      <c r="C12" s="81"/>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c r="B13" s="63"/>
      <c r="C13" s="81"/>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c r="B14" s="63"/>
      <c r="C14" s="81"/>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c r="B15" s="63"/>
      <c r="C15" s="81"/>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81"/>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81"/>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81"/>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81"/>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81"/>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81"/>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81"/>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81"/>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81"/>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81"/>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81"/>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84"/>
      <c r="C27" s="81"/>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85"/>
      <c r="C28" s="81"/>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85"/>
      <c r="C29" s="81"/>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t="s">
        <v>677</v>
      </c>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6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20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7"/>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7"/>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63"/>
      <c r="B39" s="63"/>
      <c r="C39" s="63"/>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3"/>
      <c r="B40" s="63"/>
      <c r="C40" s="63"/>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c r="C41" s="62">
        <f>SUM(C9:C40)</f>
        <v>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62">
        <f>SUM(A9:A40)</f>
        <v>0</v>
      </c>
      <c r="B42" s="59" t="s">
        <v>57</v>
      </c>
      <c r="C42" s="59"/>
      <c r="D42" s="63">
        <v>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62" t="e">
        <f>C41/A42</f>
        <v>#DIV/0!</v>
      </c>
      <c r="C43" s="59"/>
      <c r="D43" s="65" t="s">
        <v>676</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59"/>
      <c r="B45" s="59"/>
      <c r="C45" s="59"/>
    </row>
    <row r="46" spans="1:29" x14ac:dyDescent="0.3">
      <c r="A46" s="59"/>
      <c r="B46" s="59"/>
      <c r="C46" s="59"/>
    </row>
    <row r="47" spans="1:29" x14ac:dyDescent="0.3">
      <c r="A47" s="184" t="s">
        <v>400</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1692673" r:id="rId4">
          <objectPr defaultSize="0" r:id="rId5">
            <anchor moveWithCells="1">
              <from>
                <xdr:col>1</xdr:col>
                <xdr:colOff>0</xdr:colOff>
                <xdr:row>48</xdr:row>
                <xdr:rowOff>0</xdr:rowOff>
              </from>
              <to>
                <xdr:col>11</xdr:col>
                <xdr:colOff>76200</xdr:colOff>
                <xdr:row>67</xdr:row>
                <xdr:rowOff>180975</xdr:rowOff>
              </to>
            </anchor>
          </objectPr>
        </oleObject>
      </mc:Choice>
      <mc:Fallback>
        <oleObject progId="Word.Document.12" shapeId="1692673" r:id="rId4"/>
      </mc:Fallback>
    </mc:AlternateContent>
  </oleObjec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31" workbookViewId="0">
      <selection activeCell="P48" sqref="P48"/>
    </sheetView>
  </sheetViews>
  <sheetFormatPr defaultColWidth="9.140625" defaultRowHeight="18.75" x14ac:dyDescent="0.3"/>
  <cols>
    <col min="1" max="2" width="9.140625" style="57"/>
    <col min="3" max="3" width="11.140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7.2</v>
      </c>
      <c r="C2" s="59" t="s">
        <v>34</v>
      </c>
      <c r="D2" s="319" t="s">
        <v>590</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67</v>
      </c>
      <c r="C3" s="59" t="s">
        <v>36</v>
      </c>
      <c r="D3" s="319"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583</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81">
        <v>12</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81">
        <v>20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81">
        <v>20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c r="B12" s="63"/>
      <c r="C12" s="81"/>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c r="B13" s="63"/>
      <c r="C13" s="81"/>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c r="B14" s="63"/>
      <c r="C14" s="81"/>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c r="B15" s="63"/>
      <c r="C15" s="81"/>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c r="B16" s="63"/>
      <c r="C16" s="81"/>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c r="B17" s="63"/>
      <c r="C17" s="81"/>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81"/>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81"/>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81"/>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81"/>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81"/>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81"/>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81"/>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84"/>
      <c r="C25" s="81"/>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85"/>
      <c r="C26" s="81"/>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85"/>
      <c r="C27" s="81"/>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52</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17.333333333333332</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20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0.86666666666666659</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84" t="s">
        <v>400</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1201153" r:id="rId4">
          <objectPr defaultSize="0" autoPict="0" r:id="rId5">
            <anchor moveWithCells="1">
              <from>
                <xdr:col>1</xdr:col>
                <xdr:colOff>0</xdr:colOff>
                <xdr:row>47</xdr:row>
                <xdr:rowOff>0</xdr:rowOff>
              </from>
              <to>
                <xdr:col>11</xdr:col>
                <xdr:colOff>476250</xdr:colOff>
                <xdr:row>52</xdr:row>
                <xdr:rowOff>85725</xdr:rowOff>
              </to>
            </anchor>
          </objectPr>
        </oleObject>
      </mc:Choice>
      <mc:Fallback>
        <oleObject progId="Word.Document.12" shapeId="1201153" r:id="rId4"/>
      </mc:Fallback>
    </mc:AlternateContent>
  </oleObjec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5"/>
  <sheetViews>
    <sheetView topLeftCell="A49" workbookViewId="0">
      <selection activeCell="M46" sqref="M46"/>
    </sheetView>
  </sheetViews>
  <sheetFormatPr defaultColWidth="9.140625" defaultRowHeight="18.75" x14ac:dyDescent="0.3"/>
  <cols>
    <col min="1" max="2" width="9.140625" style="57"/>
    <col min="3" max="3" width="11.140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7.2</v>
      </c>
      <c r="C2" s="59" t="s">
        <v>34</v>
      </c>
      <c r="D2" s="277" t="s">
        <v>560</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79</v>
      </c>
      <c r="C3" s="59" t="s">
        <v>36</v>
      </c>
      <c r="D3" s="277" t="s">
        <v>516</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80</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81">
        <v>29</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c r="C10" s="81">
        <v>30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c r="C11" s="81">
        <v>30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81">
        <v>30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81">
        <v>28</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81">
        <v>29</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81">
        <v>30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81">
        <v>30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c r="C17" s="81">
        <v>30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c r="C18" s="81">
        <v>25</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c r="C19" s="81">
        <v>18</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c r="C20" s="81">
        <v>28</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c r="C21" s="81">
        <v>25</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c r="C22" s="81">
        <v>29</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c r="C23" s="81">
        <v>25</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c r="C24" s="81">
        <v>0</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84"/>
      <c r="C25" s="81">
        <v>30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85"/>
      <c r="C26" s="81"/>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85"/>
      <c r="C27" s="81"/>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446</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17</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26.235294117647058</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30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0.87450980392156863</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84" t="s">
        <v>400</v>
      </c>
    </row>
  </sheetData>
  <pageMargins left="0.7" right="0.7" top="0.75" bottom="0.75" header="0.3" footer="0.3"/>
  <pageSetup scale="9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C45"/>
  <sheetViews>
    <sheetView topLeftCell="A31" workbookViewId="0">
      <selection activeCell="O16" sqref="O16"/>
    </sheetView>
  </sheetViews>
  <sheetFormatPr defaultColWidth="9.140625" defaultRowHeight="18.75" x14ac:dyDescent="0.3"/>
  <cols>
    <col min="1" max="2" width="9.140625" style="57"/>
    <col min="3" max="3" width="11.1406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7.2</v>
      </c>
      <c r="C2" s="59" t="s">
        <v>34</v>
      </c>
      <c r="D2" s="238" t="s">
        <v>490</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73</v>
      </c>
      <c r="C3" s="59" t="s">
        <v>36</v>
      </c>
      <c r="D3" s="238"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472</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428</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81">
        <v>100</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81">
        <v>100</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81">
        <v>100</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81">
        <v>100</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81">
        <v>100</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81">
        <v>100</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81">
        <v>100</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81">
        <v>0</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81">
        <v>100</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81">
        <v>75</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81">
        <v>0</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81">
        <v>100</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81">
        <v>100</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v>1</v>
      </c>
      <c r="B22" s="63">
        <v>14</v>
      </c>
      <c r="C22" s="81">
        <v>80</v>
      </c>
      <c r="E22" s="59" t="s">
        <v>411</v>
      </c>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v>1</v>
      </c>
      <c r="B23" s="63">
        <v>15</v>
      </c>
      <c r="C23" s="81">
        <v>100</v>
      </c>
      <c r="E23" s="59"/>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v>1</v>
      </c>
      <c r="B24" s="63">
        <v>16</v>
      </c>
      <c r="C24" s="81">
        <v>0</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v>1</v>
      </c>
      <c r="B25" s="84">
        <v>17</v>
      </c>
      <c r="C25" s="81">
        <v>100</v>
      </c>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v>1</v>
      </c>
      <c r="B26" s="85">
        <v>18</v>
      </c>
      <c r="C26" s="81">
        <v>0</v>
      </c>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v>1</v>
      </c>
      <c r="B27" s="85">
        <v>19</v>
      </c>
      <c r="C27" s="81">
        <v>0</v>
      </c>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63"/>
      <c r="B28" s="63"/>
      <c r="C28" s="67"/>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67"/>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67"/>
      <c r="E30" s="42"/>
      <c r="G30" s="57"/>
      <c r="H30" s="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67"/>
      <c r="E31" s="42"/>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63"/>
      <c r="B32" s="63"/>
      <c r="C32" s="67"/>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207"/>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67"/>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7"/>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7"/>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1355</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SUM(A9:A38)</f>
        <v>19</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62">
        <f>C39/A40</f>
        <v>71.315789473684205</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100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0.7131578947368421</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84" t="s">
        <v>400</v>
      </c>
    </row>
  </sheetData>
  <pageMargins left="0.7" right="0.7" top="0.75" bottom="0.75" header="0.3" footer="0.3"/>
  <pageSetup scale="9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C45"/>
  <sheetViews>
    <sheetView topLeftCell="A37" workbookViewId="0">
      <selection activeCell="E24" sqref="E24"/>
    </sheetView>
  </sheetViews>
  <sheetFormatPr defaultRowHeight="18.75" x14ac:dyDescent="0.3"/>
  <cols>
    <col min="7" max="9" width="9.140625" style="1"/>
    <col min="10" max="10" width="9.140625" style="29"/>
    <col min="11" max="26" width="9.140625" style="1"/>
    <col min="28" max="28" width="9.140625" style="4"/>
    <col min="29" max="29" width="9.140625" style="28"/>
  </cols>
  <sheetData>
    <row r="1" spans="1:29" ht="21" x14ac:dyDescent="0.35">
      <c r="A1" s="21" t="s">
        <v>33</v>
      </c>
      <c r="B1" s="27"/>
      <c r="C1" s="27"/>
      <c r="G1"/>
      <c r="H1"/>
      <c r="I1" s="21" t="s">
        <v>65</v>
      </c>
      <c r="J1"/>
      <c r="K1"/>
      <c r="L1"/>
      <c r="M1"/>
      <c r="N1"/>
      <c r="O1"/>
      <c r="P1"/>
      <c r="Q1"/>
      <c r="R1"/>
      <c r="S1"/>
      <c r="T1"/>
      <c r="U1"/>
      <c r="V1"/>
      <c r="W1"/>
      <c r="X1"/>
      <c r="Y1"/>
      <c r="Z1"/>
      <c r="AB1"/>
      <c r="AC1"/>
    </row>
    <row r="2" spans="1:29" ht="15" x14ac:dyDescent="0.25">
      <c r="A2" s="27"/>
      <c r="B2" s="35">
        <v>7.2</v>
      </c>
      <c r="C2" s="27" t="s">
        <v>34</v>
      </c>
      <c r="G2"/>
      <c r="H2"/>
      <c r="I2"/>
      <c r="J2"/>
      <c r="K2"/>
      <c r="L2"/>
      <c r="M2"/>
      <c r="N2"/>
      <c r="O2"/>
      <c r="P2"/>
      <c r="Q2"/>
      <c r="R2"/>
      <c r="S2"/>
      <c r="T2"/>
      <c r="U2"/>
      <c r="V2"/>
      <c r="W2"/>
      <c r="X2"/>
      <c r="Y2"/>
      <c r="Z2"/>
      <c r="AB2"/>
      <c r="AC2"/>
    </row>
    <row r="3" spans="1:29" ht="15" x14ac:dyDescent="0.25">
      <c r="A3" s="27"/>
      <c r="B3" s="35" t="s">
        <v>35</v>
      </c>
      <c r="C3" s="27" t="s">
        <v>36</v>
      </c>
      <c r="G3"/>
      <c r="H3"/>
      <c r="I3"/>
      <c r="J3"/>
      <c r="K3"/>
      <c r="L3"/>
      <c r="M3"/>
      <c r="N3"/>
      <c r="O3"/>
      <c r="P3"/>
      <c r="Q3"/>
      <c r="R3"/>
      <c r="S3"/>
      <c r="T3"/>
      <c r="U3"/>
      <c r="V3"/>
      <c r="W3"/>
      <c r="X3"/>
      <c r="Y3"/>
      <c r="Z3"/>
      <c r="AB3"/>
      <c r="AC3"/>
    </row>
    <row r="4" spans="1:29" ht="15" x14ac:dyDescent="0.25">
      <c r="A4" s="27"/>
      <c r="B4" s="36" t="s">
        <v>37</v>
      </c>
      <c r="C4" s="27"/>
      <c r="D4" s="37" t="s">
        <v>38</v>
      </c>
      <c r="E4" s="38"/>
      <c r="F4" s="38"/>
      <c r="G4" s="38"/>
      <c r="H4" s="38"/>
      <c r="I4" s="38"/>
      <c r="J4" s="38"/>
      <c r="K4"/>
      <c r="L4"/>
      <c r="M4"/>
      <c r="N4"/>
      <c r="O4"/>
      <c r="P4"/>
      <c r="Q4"/>
      <c r="R4"/>
      <c r="S4"/>
      <c r="T4"/>
      <c r="U4"/>
      <c r="V4"/>
      <c r="W4"/>
      <c r="X4"/>
      <c r="Y4"/>
      <c r="Z4"/>
      <c r="AB4"/>
      <c r="AC4"/>
    </row>
    <row r="5" spans="1:29" ht="15" x14ac:dyDescent="0.25">
      <c r="A5" s="27"/>
      <c r="B5" s="39"/>
      <c r="C5" s="27"/>
      <c r="G5"/>
      <c r="H5"/>
      <c r="I5"/>
      <c r="J5"/>
      <c r="K5"/>
      <c r="L5"/>
      <c r="M5"/>
      <c r="N5"/>
      <c r="O5"/>
      <c r="P5"/>
      <c r="Q5"/>
      <c r="R5"/>
      <c r="S5"/>
      <c r="T5"/>
      <c r="U5"/>
      <c r="V5"/>
      <c r="W5"/>
      <c r="X5"/>
      <c r="Y5"/>
      <c r="Z5"/>
      <c r="AB5"/>
      <c r="AC5"/>
    </row>
    <row r="6" spans="1:29" ht="15" x14ac:dyDescent="0.25">
      <c r="A6" s="27"/>
      <c r="B6" s="27"/>
      <c r="C6" s="27"/>
      <c r="F6" s="37" t="s">
        <v>39</v>
      </c>
      <c r="G6" s="37"/>
      <c r="H6" s="37" t="s">
        <v>40</v>
      </c>
      <c r="I6" s="37"/>
      <c r="J6" s="37"/>
      <c r="K6"/>
      <c r="L6"/>
      <c r="M6"/>
      <c r="N6"/>
      <c r="O6"/>
      <c r="P6"/>
      <c r="Q6"/>
      <c r="R6"/>
      <c r="S6"/>
      <c r="T6"/>
      <c r="U6"/>
      <c r="V6"/>
      <c r="W6"/>
      <c r="X6"/>
      <c r="Y6"/>
      <c r="Z6"/>
      <c r="AB6"/>
      <c r="AC6"/>
    </row>
    <row r="7" spans="1:29" ht="26.25" x14ac:dyDescent="0.25">
      <c r="A7" s="40" t="s">
        <v>31</v>
      </c>
      <c r="B7" s="40" t="s">
        <v>30</v>
      </c>
      <c r="C7" s="40" t="s">
        <v>32</v>
      </c>
      <c r="G7"/>
      <c r="H7"/>
      <c r="I7"/>
      <c r="J7"/>
      <c r="K7"/>
      <c r="L7"/>
      <c r="M7"/>
      <c r="N7"/>
      <c r="O7"/>
      <c r="P7"/>
      <c r="Q7"/>
      <c r="R7"/>
      <c r="S7"/>
      <c r="T7"/>
      <c r="U7"/>
      <c r="V7"/>
      <c r="W7"/>
      <c r="X7"/>
      <c r="Y7"/>
      <c r="Z7"/>
      <c r="AB7"/>
      <c r="AC7"/>
    </row>
    <row r="8" spans="1:29" ht="15" x14ac:dyDescent="0.25">
      <c r="A8" s="27"/>
      <c r="B8" s="41" t="s">
        <v>41</v>
      </c>
      <c r="C8" s="41" t="s">
        <v>23</v>
      </c>
      <c r="G8"/>
      <c r="H8"/>
      <c r="I8"/>
      <c r="J8"/>
      <c r="K8"/>
      <c r="L8"/>
      <c r="M8"/>
      <c r="N8"/>
      <c r="O8"/>
      <c r="P8"/>
      <c r="Q8"/>
      <c r="R8"/>
      <c r="S8"/>
      <c r="T8"/>
      <c r="U8"/>
      <c r="V8"/>
      <c r="W8"/>
      <c r="X8"/>
      <c r="Y8"/>
      <c r="Z8"/>
      <c r="AB8"/>
      <c r="AC8"/>
    </row>
    <row r="9" spans="1:29" ht="15" x14ac:dyDescent="0.25">
      <c r="A9" s="35">
        <v>1</v>
      </c>
      <c r="B9" s="35">
        <v>1</v>
      </c>
      <c r="C9" s="31">
        <v>143</v>
      </c>
      <c r="E9" s="27" t="s">
        <v>42</v>
      </c>
      <c r="F9" s="27"/>
      <c r="G9"/>
      <c r="H9"/>
      <c r="I9"/>
      <c r="J9"/>
      <c r="K9"/>
      <c r="L9"/>
      <c r="M9"/>
      <c r="N9"/>
      <c r="O9"/>
      <c r="P9"/>
      <c r="Q9"/>
      <c r="R9"/>
      <c r="S9"/>
      <c r="T9"/>
      <c r="U9"/>
      <c r="V9"/>
      <c r="W9"/>
      <c r="X9"/>
      <c r="Y9"/>
      <c r="Z9"/>
      <c r="AB9"/>
      <c r="AC9"/>
    </row>
    <row r="10" spans="1:29" ht="15" x14ac:dyDescent="0.25">
      <c r="A10" s="35">
        <v>1</v>
      </c>
      <c r="B10" s="35">
        <v>2</v>
      </c>
      <c r="C10" s="31">
        <v>143</v>
      </c>
      <c r="E10" s="27" t="s">
        <v>43</v>
      </c>
      <c r="F10" s="27"/>
      <c r="G10"/>
      <c r="H10"/>
      <c r="I10"/>
      <c r="J10"/>
      <c r="K10"/>
      <c r="L10"/>
      <c r="M10"/>
      <c r="N10"/>
      <c r="O10"/>
      <c r="P10"/>
      <c r="Q10"/>
      <c r="R10"/>
      <c r="S10"/>
      <c r="T10"/>
      <c r="U10"/>
      <c r="V10"/>
      <c r="W10"/>
      <c r="X10"/>
      <c r="Y10"/>
      <c r="Z10"/>
      <c r="AB10"/>
      <c r="AC10"/>
    </row>
    <row r="11" spans="1:29" ht="15" x14ac:dyDescent="0.25">
      <c r="A11" s="35">
        <v>1</v>
      </c>
      <c r="B11" s="35">
        <v>3</v>
      </c>
      <c r="C11" s="31">
        <v>143</v>
      </c>
      <c r="E11" s="27" t="s">
        <v>44</v>
      </c>
      <c r="F11" s="27"/>
      <c r="G11"/>
      <c r="H11"/>
      <c r="I11"/>
      <c r="J11"/>
      <c r="K11"/>
      <c r="L11"/>
      <c r="M11"/>
      <c r="N11"/>
      <c r="O11"/>
      <c r="P11"/>
      <c r="Q11"/>
      <c r="R11"/>
      <c r="S11"/>
      <c r="T11"/>
      <c r="U11"/>
      <c r="V11"/>
      <c r="W11"/>
      <c r="X11"/>
      <c r="Y11"/>
      <c r="Z11"/>
      <c r="AB11"/>
      <c r="AC11"/>
    </row>
    <row r="12" spans="1:29" ht="15" x14ac:dyDescent="0.25">
      <c r="A12" s="35">
        <v>1</v>
      </c>
      <c r="B12" s="35">
        <v>4</v>
      </c>
      <c r="C12" s="31">
        <v>146</v>
      </c>
      <c r="E12" s="27"/>
      <c r="F12" s="27"/>
      <c r="G12"/>
      <c r="H12"/>
      <c r="I12"/>
      <c r="J12"/>
      <c r="K12"/>
      <c r="L12"/>
      <c r="M12"/>
      <c r="N12"/>
      <c r="O12"/>
      <c r="P12"/>
      <c r="Q12"/>
      <c r="R12"/>
      <c r="S12"/>
      <c r="T12"/>
      <c r="U12"/>
      <c r="V12"/>
      <c r="W12"/>
      <c r="X12"/>
      <c r="Y12"/>
      <c r="Z12"/>
      <c r="AB12"/>
      <c r="AC12"/>
    </row>
    <row r="13" spans="1:29" ht="15" x14ac:dyDescent="0.25">
      <c r="A13" s="35">
        <v>1</v>
      </c>
      <c r="B13" s="35">
        <v>5</v>
      </c>
      <c r="C13" s="30">
        <v>135</v>
      </c>
      <c r="E13" s="27" t="s">
        <v>45</v>
      </c>
      <c r="F13" s="27"/>
      <c r="G13"/>
      <c r="H13"/>
      <c r="I13"/>
      <c r="J13"/>
      <c r="K13"/>
      <c r="L13"/>
      <c r="M13"/>
      <c r="N13"/>
      <c r="O13"/>
      <c r="P13"/>
      <c r="Q13"/>
      <c r="R13"/>
      <c r="S13"/>
      <c r="T13"/>
      <c r="U13"/>
      <c r="V13"/>
      <c r="W13"/>
      <c r="X13"/>
      <c r="Y13"/>
      <c r="Z13"/>
      <c r="AB13"/>
      <c r="AC13"/>
    </row>
    <row r="14" spans="1:29" ht="15" x14ac:dyDescent="0.25">
      <c r="A14" s="35">
        <v>1</v>
      </c>
      <c r="B14" s="35">
        <v>6</v>
      </c>
      <c r="C14" s="30">
        <v>135</v>
      </c>
      <c r="E14" s="27" t="s">
        <v>46</v>
      </c>
      <c r="F14" s="27"/>
      <c r="G14"/>
      <c r="H14"/>
      <c r="I14"/>
      <c r="J14"/>
      <c r="K14"/>
      <c r="L14"/>
      <c r="M14"/>
      <c r="N14"/>
      <c r="O14"/>
      <c r="P14"/>
      <c r="Q14"/>
      <c r="R14"/>
      <c r="S14"/>
      <c r="T14"/>
      <c r="U14"/>
      <c r="V14"/>
      <c r="W14"/>
      <c r="X14"/>
      <c r="Y14"/>
      <c r="Z14"/>
      <c r="AB14"/>
      <c r="AC14"/>
    </row>
    <row r="15" spans="1:29" ht="15" x14ac:dyDescent="0.25">
      <c r="A15" s="35">
        <v>1</v>
      </c>
      <c r="B15" s="35">
        <v>7</v>
      </c>
      <c r="C15" s="30">
        <v>135</v>
      </c>
      <c r="E15" s="27" t="s">
        <v>47</v>
      </c>
      <c r="F15" s="27"/>
      <c r="G15"/>
      <c r="H15"/>
      <c r="I15"/>
      <c r="J15"/>
      <c r="K15"/>
      <c r="L15"/>
      <c r="M15"/>
      <c r="N15"/>
      <c r="O15"/>
      <c r="P15"/>
      <c r="Q15"/>
      <c r="R15"/>
      <c r="S15"/>
      <c r="T15"/>
      <c r="U15"/>
      <c r="V15"/>
      <c r="W15"/>
      <c r="X15"/>
      <c r="Y15"/>
      <c r="Z15"/>
      <c r="AB15"/>
      <c r="AC15"/>
    </row>
    <row r="16" spans="1:29" ht="15" x14ac:dyDescent="0.25">
      <c r="A16" s="35">
        <v>1</v>
      </c>
      <c r="B16" s="35">
        <v>8</v>
      </c>
      <c r="C16" s="30">
        <v>135</v>
      </c>
      <c r="E16" s="27" t="s">
        <v>48</v>
      </c>
      <c r="F16" s="27"/>
      <c r="G16"/>
      <c r="H16"/>
      <c r="I16"/>
      <c r="J16"/>
      <c r="K16"/>
      <c r="L16"/>
      <c r="M16"/>
      <c r="N16"/>
      <c r="O16"/>
      <c r="P16"/>
      <c r="Q16"/>
      <c r="R16"/>
      <c r="S16"/>
      <c r="T16"/>
      <c r="U16"/>
      <c r="V16"/>
      <c r="W16"/>
      <c r="X16"/>
      <c r="Y16"/>
      <c r="Z16"/>
      <c r="AB16"/>
      <c r="AC16"/>
    </row>
    <row r="17" spans="1:29" ht="15" x14ac:dyDescent="0.25">
      <c r="A17" s="35">
        <v>1</v>
      </c>
      <c r="B17" s="35">
        <v>9</v>
      </c>
      <c r="C17" s="31">
        <v>147</v>
      </c>
      <c r="E17" s="27" t="s">
        <v>49</v>
      </c>
      <c r="F17" s="27"/>
      <c r="G17"/>
      <c r="H17"/>
      <c r="I17"/>
      <c r="J17"/>
      <c r="K17"/>
      <c r="L17"/>
      <c r="M17"/>
      <c r="N17"/>
      <c r="O17"/>
      <c r="P17"/>
      <c r="Q17"/>
      <c r="R17"/>
      <c r="S17"/>
      <c r="T17"/>
      <c r="U17"/>
      <c r="V17"/>
      <c r="W17"/>
      <c r="X17"/>
      <c r="Y17"/>
      <c r="Z17"/>
      <c r="AB17"/>
      <c r="AC17"/>
    </row>
    <row r="18" spans="1:29" ht="15" x14ac:dyDescent="0.25">
      <c r="A18" s="35">
        <v>1</v>
      </c>
      <c r="B18" s="35">
        <v>10</v>
      </c>
      <c r="C18" s="31">
        <v>147</v>
      </c>
      <c r="E18" s="27" t="s">
        <v>50</v>
      </c>
      <c r="F18" s="27"/>
      <c r="G18"/>
      <c r="H18"/>
      <c r="I18"/>
      <c r="J18"/>
      <c r="K18"/>
      <c r="L18"/>
      <c r="M18"/>
      <c r="N18"/>
      <c r="O18"/>
      <c r="P18"/>
      <c r="Q18"/>
      <c r="R18"/>
      <c r="S18"/>
      <c r="T18"/>
      <c r="U18"/>
      <c r="V18"/>
      <c r="W18"/>
      <c r="X18"/>
      <c r="Y18"/>
      <c r="Z18"/>
      <c r="AB18"/>
      <c r="AC18"/>
    </row>
    <row r="19" spans="1:29" ht="15" x14ac:dyDescent="0.25">
      <c r="A19" s="35">
        <v>1</v>
      </c>
      <c r="B19" s="35">
        <v>11</v>
      </c>
      <c r="C19" s="31">
        <v>147</v>
      </c>
      <c r="E19" s="27" t="s">
        <v>51</v>
      </c>
      <c r="F19" s="27"/>
      <c r="G19"/>
      <c r="H19"/>
      <c r="I19"/>
      <c r="J19"/>
      <c r="K19"/>
      <c r="L19"/>
      <c r="M19"/>
      <c r="N19"/>
      <c r="O19"/>
      <c r="P19"/>
      <c r="Q19"/>
      <c r="R19"/>
      <c r="S19"/>
      <c r="T19"/>
      <c r="U19"/>
      <c r="V19"/>
      <c r="W19"/>
      <c r="X19"/>
      <c r="Y19"/>
      <c r="Z19"/>
      <c r="AB19"/>
      <c r="AC19"/>
    </row>
    <row r="20" spans="1:29" ht="15" x14ac:dyDescent="0.25">
      <c r="A20" s="35">
        <v>1</v>
      </c>
      <c r="B20" s="35">
        <v>12</v>
      </c>
      <c r="C20" s="31">
        <v>147</v>
      </c>
      <c r="E20" s="27" t="s">
        <v>52</v>
      </c>
      <c r="G20"/>
      <c r="H20"/>
      <c r="I20"/>
      <c r="J20"/>
      <c r="K20"/>
      <c r="L20"/>
      <c r="M20"/>
      <c r="N20"/>
      <c r="O20"/>
      <c r="P20"/>
      <c r="Q20"/>
      <c r="R20"/>
      <c r="S20"/>
      <c r="T20"/>
      <c r="U20"/>
      <c r="V20"/>
      <c r="W20"/>
      <c r="X20"/>
      <c r="Y20"/>
      <c r="Z20"/>
      <c r="AB20"/>
      <c r="AC20"/>
    </row>
    <row r="21" spans="1:29" ht="15" x14ac:dyDescent="0.25">
      <c r="A21" s="35">
        <v>1</v>
      </c>
      <c r="B21" s="35">
        <v>13</v>
      </c>
      <c r="C21" s="30">
        <v>143</v>
      </c>
      <c r="E21" s="27" t="s">
        <v>53</v>
      </c>
      <c r="G21"/>
      <c r="H21"/>
      <c r="I21"/>
      <c r="J21"/>
      <c r="K21"/>
      <c r="L21"/>
      <c r="M21"/>
      <c r="N21"/>
      <c r="O21"/>
      <c r="P21"/>
      <c r="Q21"/>
      <c r="R21"/>
      <c r="S21"/>
      <c r="T21"/>
      <c r="U21"/>
      <c r="V21"/>
      <c r="W21"/>
      <c r="X21"/>
      <c r="Y21"/>
      <c r="Z21"/>
      <c r="AB21"/>
      <c r="AC21"/>
    </row>
    <row r="22" spans="1:29" ht="15" x14ac:dyDescent="0.25">
      <c r="A22" s="35">
        <v>1</v>
      </c>
      <c r="B22" s="35">
        <v>14</v>
      </c>
      <c r="C22" s="30">
        <v>143</v>
      </c>
      <c r="G22"/>
      <c r="H22"/>
      <c r="I22"/>
      <c r="J22"/>
      <c r="K22"/>
      <c r="L22"/>
      <c r="M22"/>
      <c r="N22"/>
      <c r="O22"/>
      <c r="P22"/>
      <c r="Q22"/>
      <c r="R22"/>
      <c r="S22"/>
      <c r="T22"/>
      <c r="U22"/>
      <c r="V22"/>
      <c r="W22"/>
      <c r="X22"/>
      <c r="Y22"/>
      <c r="Z22"/>
      <c r="AB22"/>
      <c r="AC22"/>
    </row>
    <row r="23" spans="1:29" ht="15" x14ac:dyDescent="0.25">
      <c r="A23" s="35">
        <v>1</v>
      </c>
      <c r="B23" s="35">
        <v>15</v>
      </c>
      <c r="C23" s="30">
        <v>143</v>
      </c>
      <c r="E23" s="27" t="s">
        <v>54</v>
      </c>
      <c r="G23"/>
      <c r="H23"/>
      <c r="I23"/>
      <c r="J23"/>
      <c r="K23"/>
      <c r="L23"/>
      <c r="M23"/>
      <c r="N23"/>
      <c r="O23"/>
      <c r="P23"/>
      <c r="Q23"/>
      <c r="R23"/>
      <c r="S23"/>
      <c r="T23"/>
      <c r="U23"/>
      <c r="V23"/>
      <c r="W23"/>
      <c r="X23"/>
      <c r="Y23"/>
      <c r="Z23"/>
      <c r="AB23"/>
      <c r="AC23"/>
    </row>
    <row r="24" spans="1:29" ht="15" x14ac:dyDescent="0.25">
      <c r="A24" s="35">
        <v>1</v>
      </c>
      <c r="B24" s="35">
        <v>16</v>
      </c>
      <c r="C24" s="30">
        <v>143</v>
      </c>
      <c r="E24" s="27" t="s">
        <v>422</v>
      </c>
      <c r="G24"/>
      <c r="H24"/>
      <c r="I24"/>
      <c r="J24"/>
      <c r="K24"/>
      <c r="L24"/>
      <c r="M24"/>
      <c r="N24"/>
      <c r="O24"/>
      <c r="P24"/>
      <c r="Q24"/>
      <c r="R24"/>
      <c r="S24"/>
      <c r="T24"/>
      <c r="U24"/>
      <c r="V24"/>
      <c r="W24"/>
      <c r="X24"/>
      <c r="Y24"/>
      <c r="Z24"/>
      <c r="AB24"/>
      <c r="AC24"/>
    </row>
    <row r="25" spans="1:29" ht="15" x14ac:dyDescent="0.25">
      <c r="A25" s="35">
        <v>1</v>
      </c>
      <c r="B25" s="35">
        <v>17</v>
      </c>
      <c r="C25" s="31">
        <v>138</v>
      </c>
      <c r="G25"/>
      <c r="H25"/>
      <c r="I25"/>
      <c r="J25"/>
      <c r="K25"/>
      <c r="L25"/>
      <c r="M25"/>
      <c r="N25"/>
      <c r="O25"/>
      <c r="P25"/>
      <c r="Q25"/>
      <c r="R25"/>
      <c r="S25"/>
      <c r="T25"/>
      <c r="U25"/>
      <c r="V25"/>
      <c r="W25"/>
      <c r="X25"/>
      <c r="Y25"/>
      <c r="Z25"/>
      <c r="AB25"/>
      <c r="AC25"/>
    </row>
    <row r="26" spans="1:29" ht="15" x14ac:dyDescent="0.25">
      <c r="A26" s="35">
        <v>1</v>
      </c>
      <c r="B26" s="35">
        <v>18</v>
      </c>
      <c r="C26" s="31">
        <v>139</v>
      </c>
      <c r="G26"/>
      <c r="H26"/>
      <c r="I26"/>
      <c r="J26"/>
      <c r="K26"/>
      <c r="L26"/>
      <c r="M26"/>
      <c r="N26"/>
      <c r="O26"/>
      <c r="P26"/>
      <c r="Q26"/>
      <c r="R26"/>
      <c r="S26"/>
      <c r="T26"/>
      <c r="U26"/>
      <c r="V26"/>
      <c r="W26"/>
      <c r="X26"/>
      <c r="Y26"/>
      <c r="Z26"/>
      <c r="AB26"/>
      <c r="AC26"/>
    </row>
    <row r="27" spans="1:29" ht="15.75" x14ac:dyDescent="0.25">
      <c r="A27" s="35">
        <v>1</v>
      </c>
      <c r="B27" s="35">
        <v>19</v>
      </c>
      <c r="C27" s="31">
        <v>138</v>
      </c>
      <c r="E27" s="42"/>
      <c r="G27"/>
      <c r="H27"/>
      <c r="I27"/>
      <c r="J27"/>
      <c r="K27"/>
      <c r="L27"/>
      <c r="M27"/>
      <c r="N27"/>
      <c r="O27"/>
      <c r="P27"/>
      <c r="Q27"/>
      <c r="R27"/>
      <c r="S27"/>
      <c r="T27"/>
      <c r="U27"/>
      <c r="V27"/>
      <c r="W27"/>
      <c r="X27"/>
      <c r="Y27"/>
      <c r="Z27"/>
      <c r="AB27"/>
      <c r="AC27"/>
    </row>
    <row r="28" spans="1:29" ht="15.75" x14ac:dyDescent="0.25">
      <c r="A28" s="35">
        <v>1</v>
      </c>
      <c r="B28" s="35">
        <v>20</v>
      </c>
      <c r="C28" s="31">
        <v>138</v>
      </c>
      <c r="E28" s="42"/>
      <c r="G28"/>
      <c r="H28"/>
      <c r="I28"/>
      <c r="J28"/>
      <c r="K28"/>
      <c r="L28"/>
      <c r="M28"/>
      <c r="N28"/>
      <c r="O28"/>
      <c r="P28"/>
      <c r="Q28"/>
      <c r="R28"/>
      <c r="S28"/>
      <c r="T28"/>
      <c r="U28"/>
      <c r="V28"/>
      <c r="W28"/>
      <c r="X28"/>
      <c r="Y28"/>
      <c r="Z28"/>
      <c r="AB28"/>
      <c r="AC28"/>
    </row>
    <row r="29" spans="1:29" ht="15.75" x14ac:dyDescent="0.25">
      <c r="A29" s="35">
        <v>1</v>
      </c>
      <c r="B29" s="35">
        <v>21</v>
      </c>
      <c r="C29" s="30">
        <v>135</v>
      </c>
      <c r="E29" s="42"/>
      <c r="G29"/>
      <c r="H29"/>
      <c r="I29"/>
      <c r="J29"/>
      <c r="K29"/>
      <c r="L29"/>
      <c r="M29"/>
      <c r="N29"/>
      <c r="O29"/>
      <c r="P29"/>
      <c r="Q29"/>
      <c r="R29"/>
      <c r="S29"/>
      <c r="T29"/>
      <c r="U29"/>
      <c r="V29"/>
      <c r="W29"/>
      <c r="X29"/>
      <c r="Y29"/>
      <c r="Z29"/>
      <c r="AB29"/>
      <c r="AC29"/>
    </row>
    <row r="30" spans="1:29" ht="15.75" x14ac:dyDescent="0.25">
      <c r="A30" s="35">
        <v>1</v>
      </c>
      <c r="B30" s="35">
        <v>22</v>
      </c>
      <c r="C30" s="30">
        <v>135</v>
      </c>
      <c r="E30" s="42"/>
      <c r="G30"/>
      <c r="H30"/>
      <c r="I30"/>
      <c r="J30"/>
      <c r="K30"/>
      <c r="L30"/>
      <c r="M30"/>
      <c r="N30"/>
      <c r="O30"/>
      <c r="P30"/>
      <c r="Q30"/>
      <c r="R30"/>
      <c r="S30"/>
      <c r="T30"/>
      <c r="U30"/>
      <c r="V30"/>
      <c r="W30"/>
      <c r="X30"/>
      <c r="Y30"/>
      <c r="Z30"/>
      <c r="AB30"/>
      <c r="AC30"/>
    </row>
    <row r="31" spans="1:29" ht="15.75" x14ac:dyDescent="0.25">
      <c r="A31" s="35">
        <v>1</v>
      </c>
      <c r="B31" s="35">
        <v>23</v>
      </c>
      <c r="C31" s="30">
        <v>135</v>
      </c>
      <c r="E31" s="42"/>
      <c r="G31"/>
      <c r="H31"/>
      <c r="I31"/>
      <c r="J31"/>
      <c r="K31"/>
      <c r="L31"/>
      <c r="M31"/>
      <c r="N31"/>
      <c r="O31"/>
      <c r="P31"/>
      <c r="Q31"/>
      <c r="R31"/>
      <c r="S31"/>
      <c r="T31"/>
      <c r="U31"/>
      <c r="V31"/>
      <c r="W31"/>
      <c r="X31"/>
      <c r="Y31"/>
      <c r="Z31"/>
      <c r="AB31"/>
      <c r="AC31"/>
    </row>
    <row r="32" spans="1:29" ht="15.75" thickBot="1" x14ac:dyDescent="0.3">
      <c r="A32" s="35">
        <v>1</v>
      </c>
      <c r="B32" s="35">
        <v>24</v>
      </c>
      <c r="C32" s="32">
        <v>135</v>
      </c>
      <c r="G32"/>
      <c r="H32"/>
      <c r="I32"/>
      <c r="J32"/>
      <c r="K32"/>
      <c r="L32"/>
      <c r="M32"/>
      <c r="N32"/>
      <c r="O32"/>
      <c r="P32"/>
      <c r="Q32"/>
      <c r="R32"/>
      <c r="S32"/>
      <c r="T32"/>
      <c r="U32"/>
      <c r="V32"/>
      <c r="W32"/>
      <c r="X32"/>
      <c r="Y32"/>
      <c r="Z32"/>
      <c r="AB32"/>
      <c r="AC32"/>
    </row>
    <row r="33" spans="1:29" ht="15" x14ac:dyDescent="0.25">
      <c r="A33" s="35"/>
      <c r="B33" s="35">
        <v>25</v>
      </c>
      <c r="C33" s="31"/>
      <c r="G33"/>
      <c r="H33"/>
      <c r="I33"/>
      <c r="J33"/>
      <c r="K33"/>
      <c r="L33"/>
      <c r="M33"/>
      <c r="N33"/>
      <c r="O33"/>
      <c r="P33"/>
      <c r="Q33"/>
      <c r="R33"/>
      <c r="S33"/>
      <c r="T33"/>
      <c r="U33"/>
      <c r="V33"/>
      <c r="W33"/>
      <c r="X33"/>
      <c r="Y33"/>
      <c r="Z33"/>
      <c r="AB33"/>
      <c r="AC33"/>
    </row>
    <row r="34" spans="1:29" ht="15" x14ac:dyDescent="0.25">
      <c r="A34" s="35"/>
      <c r="B34" s="35">
        <v>26</v>
      </c>
      <c r="C34" s="31"/>
      <c r="G34"/>
      <c r="H34"/>
      <c r="I34"/>
      <c r="J34"/>
      <c r="K34"/>
      <c r="L34"/>
      <c r="M34"/>
      <c r="N34"/>
      <c r="O34"/>
      <c r="P34"/>
      <c r="Q34"/>
      <c r="R34"/>
      <c r="S34"/>
      <c r="T34"/>
      <c r="U34"/>
      <c r="V34"/>
      <c r="W34"/>
      <c r="X34"/>
      <c r="Y34"/>
      <c r="Z34"/>
      <c r="AB34"/>
      <c r="AC34"/>
    </row>
    <row r="35" spans="1:29" ht="15" x14ac:dyDescent="0.25">
      <c r="A35" s="35"/>
      <c r="B35" s="35">
        <v>27</v>
      </c>
      <c r="C35" s="31"/>
      <c r="G35"/>
      <c r="H35"/>
      <c r="I35"/>
      <c r="J35"/>
      <c r="K35"/>
      <c r="L35"/>
      <c r="M35"/>
      <c r="N35"/>
      <c r="O35"/>
      <c r="P35"/>
      <c r="Q35"/>
      <c r="R35"/>
      <c r="S35"/>
      <c r="T35"/>
      <c r="U35"/>
      <c r="V35"/>
      <c r="W35"/>
      <c r="X35"/>
      <c r="Y35"/>
      <c r="Z35"/>
      <c r="AB35"/>
      <c r="AC35"/>
    </row>
    <row r="36" spans="1:29" ht="15" x14ac:dyDescent="0.25">
      <c r="A36" s="35"/>
      <c r="B36" s="35">
        <v>28</v>
      </c>
      <c r="C36" s="31"/>
      <c r="G36"/>
      <c r="H36"/>
      <c r="I36"/>
      <c r="J36"/>
      <c r="K36"/>
      <c r="L36"/>
      <c r="M36"/>
      <c r="N36"/>
      <c r="O36"/>
      <c r="P36"/>
      <c r="Q36"/>
      <c r="R36"/>
      <c r="S36"/>
      <c r="T36"/>
      <c r="U36"/>
      <c r="V36"/>
      <c r="W36"/>
      <c r="X36"/>
      <c r="Y36"/>
      <c r="Z36"/>
      <c r="AB36"/>
      <c r="AC36"/>
    </row>
    <row r="37" spans="1:29" ht="15" x14ac:dyDescent="0.25">
      <c r="A37" s="35"/>
      <c r="B37" s="35">
        <v>29</v>
      </c>
      <c r="C37" s="35"/>
      <c r="G37"/>
      <c r="H37"/>
      <c r="I37"/>
      <c r="J37"/>
      <c r="K37"/>
      <c r="L37"/>
      <c r="M37"/>
      <c r="N37"/>
      <c r="O37"/>
      <c r="P37"/>
      <c r="Q37"/>
      <c r="R37"/>
      <c r="S37"/>
      <c r="T37"/>
      <c r="U37"/>
      <c r="V37"/>
      <c r="W37"/>
      <c r="X37"/>
      <c r="Y37"/>
      <c r="Z37"/>
      <c r="AB37"/>
      <c r="AC37"/>
    </row>
    <row r="38" spans="1:29" ht="15" x14ac:dyDescent="0.25">
      <c r="A38" s="35"/>
      <c r="B38" s="35">
        <v>30</v>
      </c>
      <c r="C38" s="35"/>
      <c r="G38"/>
      <c r="H38"/>
      <c r="I38"/>
      <c r="J38"/>
      <c r="K38"/>
      <c r="L38"/>
      <c r="M38"/>
      <c r="N38"/>
      <c r="O38"/>
      <c r="P38"/>
      <c r="Q38"/>
      <c r="R38"/>
      <c r="S38"/>
      <c r="T38"/>
      <c r="U38"/>
      <c r="V38"/>
      <c r="W38"/>
      <c r="X38"/>
      <c r="Y38"/>
      <c r="Z38"/>
      <c r="AB38"/>
      <c r="AC38"/>
    </row>
    <row r="39" spans="1:29" ht="15" x14ac:dyDescent="0.25">
      <c r="A39" s="27"/>
      <c r="B39" s="27"/>
      <c r="C39" s="43">
        <f>SUM(C9:C38)</f>
        <v>3368</v>
      </c>
      <c r="D39" s="27" t="s">
        <v>56</v>
      </c>
      <c r="G39"/>
      <c r="H39"/>
      <c r="I39"/>
      <c r="J39"/>
      <c r="K39"/>
      <c r="L39"/>
      <c r="M39"/>
      <c r="N39"/>
      <c r="O39"/>
      <c r="P39"/>
      <c r="Q39"/>
      <c r="R39"/>
      <c r="S39"/>
      <c r="T39"/>
      <c r="U39"/>
      <c r="V39"/>
      <c r="W39"/>
      <c r="X39"/>
      <c r="Y39"/>
      <c r="Z39"/>
      <c r="AB39"/>
      <c r="AC39"/>
    </row>
    <row r="40" spans="1:29" ht="15" x14ac:dyDescent="0.25">
      <c r="A40" s="43">
        <f>SUM(A9:A38)</f>
        <v>24</v>
      </c>
      <c r="B40" s="27" t="s">
        <v>57</v>
      </c>
      <c r="C40" s="27"/>
      <c r="G40"/>
      <c r="H40"/>
      <c r="I40"/>
      <c r="J40"/>
      <c r="K40"/>
      <c r="L40"/>
      <c r="M40"/>
      <c r="N40"/>
      <c r="O40"/>
      <c r="P40"/>
      <c r="Q40"/>
      <c r="R40"/>
      <c r="S40"/>
      <c r="T40"/>
      <c r="U40"/>
      <c r="V40"/>
      <c r="W40"/>
      <c r="X40"/>
      <c r="Y40"/>
      <c r="Z40"/>
      <c r="AB40"/>
      <c r="AC40"/>
    </row>
    <row r="41" spans="1:29" ht="15" x14ac:dyDescent="0.25">
      <c r="A41" s="27"/>
      <c r="B41" s="43">
        <f>C39/A40</f>
        <v>140.33333333333334</v>
      </c>
      <c r="C41" s="27" t="s">
        <v>58</v>
      </c>
      <c r="G41"/>
      <c r="H41"/>
      <c r="I41"/>
      <c r="J41"/>
      <c r="K41"/>
      <c r="L41"/>
      <c r="M41"/>
      <c r="N41"/>
      <c r="O41"/>
      <c r="P41"/>
      <c r="Q41"/>
      <c r="R41"/>
      <c r="S41"/>
      <c r="T41"/>
      <c r="U41"/>
      <c r="V41"/>
      <c r="W41"/>
      <c r="X41"/>
      <c r="Y41"/>
      <c r="Z41"/>
      <c r="AB41"/>
      <c r="AC41"/>
    </row>
    <row r="42" spans="1:29" ht="15" x14ac:dyDescent="0.25">
      <c r="A42" s="27"/>
      <c r="B42" s="27"/>
      <c r="C42" s="27"/>
      <c r="D42" s="35">
        <v>150</v>
      </c>
      <c r="E42" s="27" t="s">
        <v>59</v>
      </c>
      <c r="G42"/>
      <c r="H42"/>
      <c r="I42"/>
      <c r="J42"/>
      <c r="K42"/>
      <c r="L42"/>
      <c r="M42"/>
      <c r="N42"/>
      <c r="O42"/>
      <c r="P42"/>
      <c r="Q42"/>
      <c r="R42"/>
      <c r="S42"/>
      <c r="T42"/>
      <c r="U42"/>
      <c r="V42"/>
      <c r="W42"/>
      <c r="X42"/>
      <c r="Y42"/>
      <c r="Z42"/>
      <c r="AB42"/>
      <c r="AC42"/>
    </row>
    <row r="43" spans="1:29" ht="15" x14ac:dyDescent="0.25">
      <c r="A43" s="27"/>
      <c r="B43" s="27"/>
      <c r="C43" s="27"/>
      <c r="D43" s="44">
        <f>B41/D42</f>
        <v>0.93555555555555558</v>
      </c>
      <c r="E43" s="27" t="s">
        <v>60</v>
      </c>
      <c r="G43"/>
      <c r="H43"/>
      <c r="I43"/>
      <c r="J43"/>
      <c r="K43"/>
      <c r="L43"/>
      <c r="M43"/>
      <c r="N43"/>
      <c r="O43"/>
      <c r="P43"/>
      <c r="Q43"/>
      <c r="R43"/>
      <c r="S43"/>
      <c r="T43"/>
      <c r="U43"/>
      <c r="V43"/>
      <c r="W43"/>
      <c r="X43"/>
      <c r="Y43"/>
      <c r="Z43"/>
      <c r="AB43"/>
      <c r="AC43"/>
    </row>
    <row r="44" spans="1:29" ht="15" x14ac:dyDescent="0.25">
      <c r="A44" s="27"/>
      <c r="B44" s="27"/>
      <c r="C44" s="27"/>
      <c r="G44"/>
      <c r="H44"/>
      <c r="I44"/>
      <c r="J44"/>
      <c r="K44"/>
      <c r="L44"/>
      <c r="M44"/>
      <c r="N44"/>
      <c r="O44"/>
      <c r="P44"/>
      <c r="Q44"/>
      <c r="R44"/>
      <c r="S44"/>
      <c r="T44"/>
      <c r="U44"/>
      <c r="V44"/>
      <c r="W44"/>
      <c r="X44"/>
      <c r="Y44"/>
      <c r="Z44"/>
      <c r="AB44"/>
      <c r="AC44"/>
    </row>
    <row r="45" spans="1:29" x14ac:dyDescent="0.3">
      <c r="A45" s="184" t="s">
        <v>400</v>
      </c>
    </row>
  </sheetData>
  <pageMargins left="0.7" right="0.7" top="0.75" bottom="0.75" header="0.3" footer="0.3"/>
  <pageSetup scale="9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9"/>
  <sheetViews>
    <sheetView topLeftCell="A38" workbookViewId="0">
      <selection activeCell="L48" sqref="L48"/>
    </sheetView>
  </sheetViews>
  <sheetFormatPr defaultColWidth="9.140625" defaultRowHeight="18.75" x14ac:dyDescent="0.3"/>
  <cols>
    <col min="1" max="2" width="9.140625" style="57"/>
    <col min="3" max="3" width="10" style="57" customWidth="1"/>
    <col min="4" max="4" width="12.140625" style="57" customWidth="1"/>
    <col min="5" max="6" width="9.140625" style="57"/>
    <col min="7" max="9" width="9.140625" style="1"/>
    <col min="10" max="10" width="13.28515625" style="29" customWidth="1"/>
    <col min="11" max="15" width="9.140625" style="1"/>
    <col min="16" max="16" width="11.5703125" style="1" customWidth="1"/>
    <col min="17"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61" t="s">
        <v>65</v>
      </c>
      <c r="J1" s="57"/>
      <c r="K1" s="57"/>
      <c r="L1" s="57"/>
      <c r="M1" s="57"/>
      <c r="N1" s="57"/>
      <c r="O1" s="57"/>
      <c r="P1" s="57"/>
      <c r="Q1" s="57"/>
      <c r="R1" s="57"/>
      <c r="S1" s="57"/>
      <c r="T1" s="57"/>
      <c r="U1" s="57"/>
      <c r="V1" s="57"/>
      <c r="W1" s="57"/>
      <c r="X1" s="57"/>
      <c r="Y1" s="57"/>
      <c r="Z1" s="57"/>
      <c r="AB1" s="57"/>
      <c r="AC1" s="57"/>
    </row>
    <row r="2" spans="1:29" ht="15" x14ac:dyDescent="0.25">
      <c r="A2" s="59"/>
      <c r="B2" s="63">
        <v>7.3</v>
      </c>
      <c r="C2" s="59" t="s">
        <v>34</v>
      </c>
      <c r="D2" s="254" t="s">
        <v>509</v>
      </c>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35</v>
      </c>
      <c r="C3" s="59" t="s">
        <v>36</v>
      </c>
      <c r="D3" s="254" t="s">
        <v>427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38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500</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v>1</v>
      </c>
      <c r="C9" s="264">
        <v>111</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5" x14ac:dyDescent="0.25">
      <c r="A10" s="63">
        <v>1</v>
      </c>
      <c r="B10" s="63">
        <v>2</v>
      </c>
      <c r="C10" s="264">
        <v>111</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5" x14ac:dyDescent="0.25">
      <c r="A11" s="63">
        <v>1</v>
      </c>
      <c r="B11" s="63">
        <v>3</v>
      </c>
      <c r="C11" s="264">
        <v>111</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v>4</v>
      </c>
      <c r="C12" s="264">
        <v>144</v>
      </c>
      <c r="E12" s="59"/>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v>5</v>
      </c>
      <c r="C13" s="264">
        <v>144</v>
      </c>
      <c r="E13" s="59" t="s">
        <v>45</v>
      </c>
      <c r="F13" s="59"/>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v>6</v>
      </c>
      <c r="C14" s="264">
        <v>144</v>
      </c>
      <c r="E14" s="59" t="s">
        <v>46</v>
      </c>
      <c r="F14" s="59"/>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v>7</v>
      </c>
      <c r="C15" s="264">
        <v>144</v>
      </c>
      <c r="E15" s="59" t="s">
        <v>47</v>
      </c>
      <c r="F15" s="59"/>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v>8</v>
      </c>
      <c r="C16" s="264">
        <v>133.5</v>
      </c>
      <c r="E16" s="59" t="s">
        <v>48</v>
      </c>
      <c r="F16" s="59"/>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63">
        <v>1</v>
      </c>
      <c r="B17" s="63">
        <v>9</v>
      </c>
      <c r="C17" s="264">
        <v>133.5</v>
      </c>
      <c r="E17" s="59" t="s">
        <v>49</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v>1</v>
      </c>
      <c r="B18" s="63">
        <v>10</v>
      </c>
      <c r="C18" s="264">
        <v>133.5</v>
      </c>
      <c r="E18" s="59" t="s">
        <v>50</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v>1</v>
      </c>
      <c r="B19" s="63">
        <v>11</v>
      </c>
      <c r="C19" s="264">
        <v>127.5</v>
      </c>
      <c r="E19" s="59" t="s">
        <v>51</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v>1</v>
      </c>
      <c r="B20" s="63">
        <v>12</v>
      </c>
      <c r="C20" s="264">
        <v>127.5</v>
      </c>
      <c r="E20" s="59" t="s">
        <v>52</v>
      </c>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v>1</v>
      </c>
      <c r="B21" s="63">
        <v>13</v>
      </c>
      <c r="C21" s="264">
        <v>127.5</v>
      </c>
      <c r="E21" s="59" t="s">
        <v>53</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260"/>
      <c r="G22" s="57"/>
      <c r="H22" s="57"/>
      <c r="I22" s="57"/>
      <c r="J22" s="57"/>
      <c r="K22" s="57"/>
      <c r="L22" s="57"/>
      <c r="M22" s="57"/>
      <c r="N22" s="57"/>
      <c r="O22" s="57"/>
      <c r="P22" s="57"/>
      <c r="Q22" s="57"/>
      <c r="R22" s="57"/>
      <c r="S22" s="57"/>
      <c r="T22" s="57"/>
      <c r="U22" s="57"/>
      <c r="V22" s="57"/>
      <c r="W22" s="57"/>
      <c r="X22" s="57"/>
      <c r="Y22" s="57"/>
      <c r="Z22" s="57"/>
      <c r="AB22" s="57"/>
      <c r="AC22" s="57"/>
    </row>
    <row r="23" spans="1:29" ht="15" x14ac:dyDescent="0.25">
      <c r="A23" s="63"/>
      <c r="B23" s="63"/>
      <c r="C23" s="56"/>
      <c r="E23" s="59" t="s">
        <v>54</v>
      </c>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56"/>
      <c r="E24" s="59" t="s">
        <v>55</v>
      </c>
      <c r="G24" s="57"/>
      <c r="H24" s="57"/>
      <c r="I24" s="57"/>
      <c r="J24" s="57"/>
      <c r="K24" s="57"/>
      <c r="L24" s="57"/>
      <c r="M24" s="57"/>
      <c r="N24" s="57"/>
      <c r="O24" s="57"/>
      <c r="P24" s="57"/>
      <c r="Q24" s="57"/>
      <c r="R24" s="57"/>
      <c r="S24" s="57"/>
      <c r="T24" s="57"/>
      <c r="U24" s="57"/>
      <c r="V24" s="57"/>
      <c r="W24" s="57"/>
      <c r="X24" s="57"/>
      <c r="Y24" s="57"/>
      <c r="Z24" s="57"/>
      <c r="AB24" s="57"/>
      <c r="AC24" s="57"/>
    </row>
    <row r="25" spans="1:29" ht="15" x14ac:dyDescent="0.25">
      <c r="A25" s="63"/>
      <c r="B25" s="63"/>
      <c r="C25" s="56"/>
      <c r="G25" s="57"/>
      <c r="H25" s="57"/>
      <c r="I25" s="57"/>
      <c r="J25" s="57"/>
      <c r="K25" s="57"/>
      <c r="L25" s="57"/>
      <c r="M25" s="57"/>
      <c r="N25" s="57"/>
      <c r="O25" s="57"/>
      <c r="P25" s="57"/>
      <c r="Q25" s="57"/>
      <c r="R25" s="57"/>
      <c r="S25" s="57"/>
      <c r="T25" s="57"/>
      <c r="U25" s="57"/>
      <c r="V25" s="57"/>
      <c r="W25" s="57"/>
      <c r="X25" s="57"/>
      <c r="Y25" s="57"/>
      <c r="Z25" s="57"/>
      <c r="AB25" s="57"/>
      <c r="AC25" s="57"/>
    </row>
    <row r="26" spans="1:29" ht="15" x14ac:dyDescent="0.25">
      <c r="A26" s="63"/>
      <c r="B26" s="63"/>
      <c r="C26" s="56"/>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63"/>
      <c r="B27" s="63"/>
      <c r="C27" s="56"/>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 x14ac:dyDescent="0.25">
      <c r="A28" s="63"/>
      <c r="B28" s="63"/>
      <c r="C28" s="56"/>
      <c r="E28" s="257" t="s">
        <v>494</v>
      </c>
      <c r="F28" s="257"/>
      <c r="G28" s="257"/>
      <c r="H28" s="257"/>
      <c r="I28" s="57"/>
      <c r="J28" s="57"/>
      <c r="K28" s="57"/>
      <c r="L28" s="57"/>
      <c r="M28" s="57"/>
      <c r="N28" s="57"/>
      <c r="O28" s="57"/>
      <c r="P28" s="57"/>
      <c r="Q28" s="57"/>
      <c r="R28" s="57"/>
      <c r="S28" s="57"/>
      <c r="T28" s="57"/>
      <c r="U28" s="57"/>
      <c r="V28" s="57"/>
      <c r="W28" s="57"/>
      <c r="X28" s="57"/>
      <c r="Y28" s="57"/>
      <c r="Z28" s="57"/>
      <c r="AB28" s="57"/>
      <c r="AC28" s="57"/>
    </row>
    <row r="29" spans="1:29" ht="15.75" x14ac:dyDescent="0.25">
      <c r="A29" s="63"/>
      <c r="B29" s="63"/>
      <c r="C29" s="56"/>
      <c r="E29" s="258" t="s">
        <v>495</v>
      </c>
      <c r="F29" s="257"/>
      <c r="G29" s="257"/>
      <c r="H29" s="257"/>
      <c r="I29" s="57"/>
      <c r="J29" s="57"/>
      <c r="K29" s="57"/>
      <c r="L29" s="57"/>
      <c r="M29" s="57"/>
      <c r="N29" s="57"/>
      <c r="O29" s="57"/>
      <c r="P29" s="57"/>
      <c r="Q29" s="57"/>
      <c r="R29" s="57"/>
      <c r="S29" s="57"/>
      <c r="T29" s="57"/>
      <c r="U29" s="57"/>
      <c r="V29" s="57"/>
      <c r="W29" s="57"/>
      <c r="X29" s="57"/>
      <c r="Y29" s="57"/>
      <c r="Z29" s="57"/>
      <c r="AB29" s="57"/>
      <c r="AC29" s="57"/>
    </row>
    <row r="30" spans="1:29" ht="15.75" x14ac:dyDescent="0.25">
      <c r="A30" s="63"/>
      <c r="B30" s="63"/>
      <c r="C30" s="56"/>
      <c r="E30" s="258" t="s">
        <v>496</v>
      </c>
      <c r="F30" s="257"/>
      <c r="G30" s="257"/>
      <c r="H30" s="257"/>
      <c r="I30" s="57"/>
      <c r="J30" s="57"/>
      <c r="K30" s="57"/>
      <c r="L30" s="57"/>
      <c r="M30" s="57"/>
      <c r="N30" s="57"/>
      <c r="O30" s="57"/>
      <c r="P30" s="57"/>
      <c r="Q30" s="57"/>
      <c r="R30" s="57"/>
      <c r="S30" s="57"/>
      <c r="T30" s="57"/>
      <c r="U30" s="57"/>
      <c r="V30" s="57"/>
      <c r="W30" s="57"/>
      <c r="X30" s="57"/>
      <c r="Y30" s="57"/>
      <c r="Z30" s="57"/>
      <c r="AB30" s="57"/>
      <c r="AC30" s="57"/>
    </row>
    <row r="31" spans="1:29" ht="15.75" x14ac:dyDescent="0.25">
      <c r="A31" s="63"/>
      <c r="B31" s="63"/>
      <c r="C31" s="56"/>
      <c r="E31" s="258" t="s">
        <v>498</v>
      </c>
      <c r="F31" s="257"/>
      <c r="G31" s="257"/>
      <c r="H31" s="257"/>
      <c r="I31" s="57"/>
      <c r="J31" s="57"/>
      <c r="K31" s="57"/>
      <c r="L31" s="57"/>
      <c r="M31" s="57"/>
      <c r="N31" s="57"/>
      <c r="O31" s="57"/>
      <c r="P31" s="57"/>
      <c r="Q31" s="57"/>
      <c r="R31" s="57"/>
      <c r="S31" s="57"/>
      <c r="T31" s="57"/>
      <c r="U31" s="57"/>
      <c r="V31" s="57"/>
      <c r="W31" s="57"/>
      <c r="X31" s="57"/>
      <c r="Y31" s="57"/>
      <c r="Z31" s="57"/>
      <c r="AB31" s="57"/>
      <c r="AC31" s="57"/>
    </row>
    <row r="32" spans="1:29" ht="15.75" x14ac:dyDescent="0.25">
      <c r="A32" s="63"/>
      <c r="B32" s="63"/>
      <c r="C32" s="56"/>
      <c r="E32" s="258" t="s">
        <v>497</v>
      </c>
      <c r="F32" s="257"/>
      <c r="G32" s="257"/>
      <c r="H32" s="257"/>
      <c r="I32" s="57"/>
      <c r="J32" s="57"/>
      <c r="K32" s="57"/>
      <c r="L32" s="57"/>
      <c r="M32" s="57"/>
      <c r="N32" s="57"/>
      <c r="O32" s="57"/>
      <c r="P32" s="57"/>
      <c r="Q32" s="57"/>
      <c r="R32" s="57"/>
      <c r="S32" s="57"/>
      <c r="T32" s="57"/>
      <c r="U32" s="57"/>
      <c r="V32" s="57"/>
      <c r="W32" s="57"/>
      <c r="X32" s="57"/>
      <c r="Y32" s="57"/>
      <c r="Z32" s="57"/>
      <c r="AB32" s="57"/>
      <c r="AC32" s="57"/>
    </row>
    <row r="33" spans="1:29" ht="15" x14ac:dyDescent="0.25">
      <c r="A33" s="63"/>
      <c r="B33" s="63"/>
      <c r="C33" s="56"/>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63"/>
      <c r="B34" s="63"/>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34"/>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34"/>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63"/>
      <c r="B37" s="63"/>
      <c r="C37" s="63"/>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3"/>
      <c r="B38" s="63"/>
      <c r="C38" s="63"/>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c r="C39" s="62">
        <f>SUM(C9:C38)</f>
        <v>1692</v>
      </c>
      <c r="D39" s="59" t="s">
        <v>56</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62">
        <f>SUM(A9:A39)</f>
        <v>13</v>
      </c>
      <c r="B40" s="59" t="s">
        <v>57</v>
      </c>
      <c r="C40" s="59"/>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220">
        <f>C39/A40</f>
        <v>130.15384615384616</v>
      </c>
      <c r="C41" s="59" t="s">
        <v>58</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D42" s="63">
        <v>150</v>
      </c>
      <c r="E42" s="59" t="s">
        <v>59</v>
      </c>
      <c r="G42" s="57"/>
      <c r="H42" s="57"/>
      <c r="I42" s="57"/>
      <c r="J42" s="57"/>
      <c r="K42" s="57"/>
      <c r="L42" s="57"/>
      <c r="M42" s="57"/>
      <c r="N42" s="57"/>
      <c r="O42" s="57"/>
      <c r="P42" s="57"/>
      <c r="Q42" s="57"/>
      <c r="R42" s="57"/>
      <c r="S42" s="57"/>
      <c r="T42" s="57"/>
      <c r="U42" s="57"/>
      <c r="V42" s="57"/>
      <c r="W42" s="57"/>
      <c r="X42" s="57"/>
      <c r="Y42" s="57"/>
      <c r="Z42" s="57"/>
      <c r="AB42" s="57"/>
      <c r="AC42" s="57"/>
    </row>
    <row r="43" spans="1:29" ht="15" x14ac:dyDescent="0.25">
      <c r="A43" s="59"/>
      <c r="B43" s="59"/>
      <c r="C43" s="59"/>
      <c r="D43" s="65">
        <f>B41/D42</f>
        <v>0.86769230769230776</v>
      </c>
      <c r="E43" s="59" t="s">
        <v>60</v>
      </c>
      <c r="G43" s="57"/>
      <c r="H43" s="57"/>
      <c r="I43" s="57"/>
      <c r="J43" s="57"/>
      <c r="K43" s="57"/>
      <c r="L43" s="57"/>
      <c r="M43" s="57"/>
      <c r="N43" s="57"/>
      <c r="O43" s="57"/>
      <c r="P43" s="57"/>
      <c r="Q43" s="57"/>
      <c r="R43" s="57"/>
      <c r="S43" s="57"/>
      <c r="T43" s="57"/>
      <c r="U43" s="57"/>
      <c r="V43" s="57"/>
      <c r="W43" s="57"/>
      <c r="X43" s="57"/>
      <c r="Y43" s="57"/>
      <c r="Z43" s="57"/>
      <c r="AB43" s="57"/>
      <c r="AC43" s="57"/>
    </row>
    <row r="44" spans="1:29" ht="15" x14ac:dyDescent="0.25">
      <c r="A44" s="59"/>
      <c r="B44" s="59"/>
      <c r="C44" s="59"/>
      <c r="G44" s="57"/>
      <c r="H44" s="57"/>
      <c r="I44" s="57"/>
      <c r="J44" s="57"/>
      <c r="K44" s="57"/>
      <c r="L44" s="57"/>
      <c r="M44" s="57"/>
      <c r="N44" s="57"/>
      <c r="O44" s="57"/>
      <c r="P44" s="57"/>
      <c r="Q44" s="57"/>
      <c r="R44" s="57"/>
      <c r="S44" s="57"/>
      <c r="T44" s="57"/>
      <c r="U44" s="57"/>
      <c r="V44" s="57"/>
      <c r="W44" s="57"/>
      <c r="X44" s="57"/>
      <c r="Y44" s="57"/>
      <c r="Z44" s="57"/>
      <c r="AB44" s="57"/>
      <c r="AC44" s="57"/>
    </row>
    <row r="45" spans="1:29" x14ac:dyDescent="0.3">
      <c r="A45" s="120" t="s">
        <v>400</v>
      </c>
    </row>
    <row r="46" spans="1:29" x14ac:dyDescent="0.3">
      <c r="B46" s="1"/>
      <c r="E46" s="1"/>
      <c r="F46" s="1"/>
      <c r="J46" s="57"/>
      <c r="K46" s="57"/>
      <c r="L46" s="263"/>
      <c r="M46" s="199"/>
      <c r="N46" s="199"/>
      <c r="O46" s="199"/>
      <c r="P46" s="199"/>
      <c r="Q46" s="199"/>
      <c r="R46" s="199"/>
      <c r="S46" s="199"/>
      <c r="T46" s="199"/>
      <c r="U46" s="199"/>
      <c r="V46" s="199"/>
    </row>
    <row r="47" spans="1:29" x14ac:dyDescent="0.3">
      <c r="B47" s="1"/>
      <c r="E47" s="1"/>
      <c r="F47" s="1"/>
      <c r="J47" s="57"/>
      <c r="K47" s="57"/>
      <c r="L47" s="263"/>
      <c r="M47" s="199"/>
      <c r="N47" s="199"/>
      <c r="O47" s="199"/>
      <c r="P47" s="199"/>
      <c r="Q47" s="199"/>
      <c r="R47" s="199"/>
      <c r="S47" s="199"/>
      <c r="T47" s="199"/>
      <c r="U47" s="199"/>
      <c r="V47" s="199"/>
    </row>
    <row r="48" spans="1:29" x14ac:dyDescent="0.3">
      <c r="J48" s="57"/>
      <c r="K48" s="57"/>
      <c r="L48" s="71"/>
      <c r="M48" s="199"/>
      <c r="N48" s="71"/>
      <c r="O48" s="71"/>
      <c r="P48" s="199"/>
      <c r="Q48" s="199"/>
      <c r="R48" s="199"/>
      <c r="S48" s="199"/>
      <c r="T48" s="199"/>
      <c r="U48" s="199"/>
      <c r="V48" s="199"/>
    </row>
    <row r="49" spans="10:22" x14ac:dyDescent="0.3">
      <c r="J49" s="57"/>
      <c r="K49" s="57"/>
      <c r="L49" s="71"/>
      <c r="M49" s="199"/>
      <c r="N49" s="71"/>
      <c r="O49" s="71"/>
      <c r="P49" s="199"/>
      <c r="Q49" s="199"/>
      <c r="R49" s="199"/>
      <c r="S49" s="199"/>
      <c r="T49" s="199"/>
      <c r="U49" s="199"/>
      <c r="V49" s="199"/>
    </row>
    <row r="50" spans="10:22" x14ac:dyDescent="0.3">
      <c r="J50" s="57"/>
      <c r="K50" s="57"/>
      <c r="L50" s="71"/>
      <c r="M50" s="199"/>
      <c r="N50" s="71"/>
      <c r="O50" s="71"/>
      <c r="P50" s="199"/>
      <c r="Q50" s="199"/>
      <c r="R50" s="199"/>
      <c r="S50" s="199"/>
      <c r="T50" s="199"/>
      <c r="U50" s="199"/>
      <c r="V50" s="199"/>
    </row>
    <row r="51" spans="10:22" x14ac:dyDescent="0.3">
      <c r="J51" s="57"/>
      <c r="K51" s="57"/>
      <c r="L51" s="71"/>
      <c r="M51" s="199"/>
      <c r="N51" s="71"/>
      <c r="O51" s="71"/>
      <c r="P51" s="199"/>
      <c r="Q51" s="199"/>
      <c r="R51" s="199"/>
      <c r="S51" s="199"/>
      <c r="T51" s="199"/>
      <c r="U51" s="199"/>
      <c r="V51" s="199"/>
    </row>
    <row r="52" spans="10:22" x14ac:dyDescent="0.3">
      <c r="J52" s="57"/>
      <c r="K52" s="57"/>
      <c r="L52" s="71"/>
      <c r="M52" s="199"/>
      <c r="N52" s="71"/>
      <c r="O52" s="71"/>
      <c r="P52" s="199"/>
      <c r="Q52" s="199"/>
      <c r="R52" s="199"/>
      <c r="S52" s="199"/>
      <c r="T52" s="199"/>
      <c r="U52" s="199"/>
      <c r="V52" s="199"/>
    </row>
    <row r="53" spans="10:22" x14ac:dyDescent="0.3">
      <c r="J53" s="57"/>
      <c r="K53" s="57"/>
      <c r="L53" s="71"/>
      <c r="M53" s="199"/>
      <c r="N53" s="71"/>
      <c r="O53" s="71"/>
      <c r="P53" s="199"/>
      <c r="Q53" s="199"/>
      <c r="R53" s="199"/>
      <c r="S53" s="199"/>
      <c r="T53" s="199"/>
      <c r="U53" s="199"/>
      <c r="V53" s="199"/>
    </row>
    <row r="54" spans="10:22" x14ac:dyDescent="0.3">
      <c r="J54" s="57"/>
      <c r="K54" s="57"/>
      <c r="L54" s="71"/>
      <c r="M54" s="199"/>
      <c r="N54" s="71"/>
      <c r="O54" s="71"/>
      <c r="P54" s="199"/>
      <c r="Q54" s="199"/>
      <c r="R54" s="199"/>
      <c r="S54" s="199"/>
      <c r="T54" s="199"/>
      <c r="U54" s="199"/>
      <c r="V54" s="199"/>
    </row>
    <row r="55" spans="10:22" x14ac:dyDescent="0.3">
      <c r="J55" s="57"/>
      <c r="K55" s="57"/>
      <c r="L55" s="71"/>
      <c r="M55" s="199"/>
      <c r="N55" s="71"/>
      <c r="O55" s="71"/>
      <c r="P55" s="199"/>
      <c r="Q55" s="199"/>
      <c r="R55" s="199"/>
      <c r="S55" s="199"/>
      <c r="T55" s="199"/>
      <c r="U55" s="199"/>
      <c r="V55" s="199"/>
    </row>
    <row r="56" spans="10:22" ht="14.25" customHeight="1" x14ac:dyDescent="0.3">
      <c r="J56" s="57"/>
      <c r="K56" s="57"/>
      <c r="L56" s="71"/>
      <c r="M56" s="199"/>
      <c r="N56" s="71"/>
      <c r="O56" s="71"/>
      <c r="P56" s="199"/>
      <c r="Q56" s="199"/>
      <c r="R56" s="199"/>
      <c r="S56" s="199"/>
      <c r="T56" s="199"/>
      <c r="U56" s="199"/>
      <c r="V56" s="199"/>
    </row>
    <row r="57" spans="10:22" x14ac:dyDescent="0.3">
      <c r="J57" s="57"/>
      <c r="K57" s="57"/>
      <c r="L57" s="71"/>
      <c r="M57" s="199"/>
      <c r="N57" s="71"/>
      <c r="O57" s="71"/>
      <c r="P57" s="199"/>
      <c r="Q57" s="199"/>
      <c r="R57" s="199"/>
      <c r="S57" s="199"/>
      <c r="T57" s="199"/>
      <c r="U57" s="199"/>
      <c r="V57" s="199"/>
    </row>
    <row r="58" spans="10:22" x14ac:dyDescent="0.3">
      <c r="J58" s="57"/>
      <c r="K58" s="57"/>
      <c r="L58" s="71"/>
      <c r="M58" s="199"/>
      <c r="N58" s="71"/>
      <c r="O58" s="71"/>
      <c r="P58" s="199"/>
      <c r="Q58" s="199"/>
      <c r="R58" s="199"/>
      <c r="S58" s="199"/>
      <c r="T58" s="199"/>
      <c r="U58" s="199"/>
      <c r="V58" s="199"/>
    </row>
    <row r="59" spans="10:22" x14ac:dyDescent="0.3">
      <c r="J59" s="57"/>
      <c r="K59" s="57"/>
      <c r="L59" s="71"/>
      <c r="M59" s="199"/>
      <c r="N59" s="71"/>
      <c r="O59" s="71"/>
      <c r="P59" s="199"/>
      <c r="Q59" s="199"/>
      <c r="R59" s="199"/>
      <c r="S59" s="199"/>
      <c r="T59" s="199"/>
      <c r="U59" s="199"/>
      <c r="V59" s="199"/>
    </row>
    <row r="60" spans="10:22" x14ac:dyDescent="0.3">
      <c r="J60" s="57"/>
      <c r="K60" s="57"/>
      <c r="L60" s="71"/>
      <c r="M60" s="199"/>
      <c r="N60" s="71"/>
      <c r="O60" s="71"/>
      <c r="P60" s="199"/>
      <c r="Q60" s="199"/>
      <c r="R60" s="199"/>
      <c r="S60" s="199"/>
      <c r="T60" s="199"/>
      <c r="U60" s="199"/>
      <c r="V60" s="199"/>
    </row>
    <row r="61" spans="10:22" x14ac:dyDescent="0.3">
      <c r="J61" s="57"/>
      <c r="K61" s="57"/>
      <c r="L61" s="71"/>
      <c r="M61" s="199"/>
      <c r="N61" s="71"/>
      <c r="O61" s="71"/>
      <c r="P61" s="199"/>
      <c r="Q61" s="199"/>
      <c r="R61" s="199"/>
      <c r="S61" s="199"/>
      <c r="T61" s="199"/>
      <c r="U61" s="199"/>
      <c r="V61" s="199"/>
    </row>
    <row r="62" spans="10:22" ht="21.75" customHeight="1" x14ac:dyDescent="0.3">
      <c r="J62" s="57"/>
      <c r="K62" s="57"/>
      <c r="L62" s="71"/>
      <c r="M62" s="199"/>
      <c r="N62" s="71"/>
      <c r="O62" s="71"/>
      <c r="P62" s="199"/>
      <c r="Q62" s="199"/>
      <c r="R62" s="199"/>
      <c r="S62" s="199"/>
      <c r="T62" s="199"/>
      <c r="U62" s="199"/>
      <c r="V62" s="199"/>
    </row>
    <row r="63" spans="10:22" ht="21.75" customHeight="1" x14ac:dyDescent="0.3">
      <c r="J63" s="57"/>
      <c r="K63" s="57"/>
      <c r="L63" s="71"/>
      <c r="M63" s="199"/>
      <c r="N63" s="71"/>
      <c r="O63" s="71"/>
      <c r="P63" s="199"/>
      <c r="Q63" s="199"/>
      <c r="R63" s="199"/>
      <c r="S63" s="199"/>
      <c r="T63" s="199"/>
      <c r="U63" s="199"/>
      <c r="V63" s="199"/>
    </row>
    <row r="64" spans="10:22" ht="21.75" customHeight="1" x14ac:dyDescent="0.3">
      <c r="J64" s="57"/>
      <c r="K64" s="57"/>
      <c r="L64" s="71"/>
      <c r="M64" s="199"/>
      <c r="N64" s="71"/>
      <c r="O64" s="71"/>
      <c r="P64" s="199"/>
      <c r="Q64" s="199"/>
      <c r="R64" s="199"/>
      <c r="S64" s="199"/>
      <c r="T64" s="199"/>
      <c r="U64" s="199"/>
      <c r="V64" s="199"/>
    </row>
    <row r="65" spans="10:22" ht="21.75" customHeight="1" x14ac:dyDescent="0.3">
      <c r="J65" s="57"/>
      <c r="K65" s="57"/>
      <c r="L65" s="71"/>
      <c r="M65" s="199"/>
      <c r="N65" s="71"/>
      <c r="O65" s="71"/>
      <c r="P65" s="199"/>
      <c r="Q65" s="199"/>
      <c r="R65" s="199"/>
      <c r="S65" s="199"/>
      <c r="T65" s="199"/>
      <c r="U65" s="199"/>
      <c r="V65" s="199"/>
    </row>
    <row r="66" spans="10:22" ht="21.75" customHeight="1" x14ac:dyDescent="0.3">
      <c r="J66" s="57"/>
      <c r="K66" s="57"/>
      <c r="L66" s="71"/>
      <c r="M66" s="199"/>
      <c r="N66" s="71"/>
      <c r="O66" s="71"/>
      <c r="P66" s="199"/>
      <c r="Q66" s="199"/>
      <c r="R66" s="199"/>
      <c r="S66" s="199"/>
      <c r="T66" s="199"/>
      <c r="U66" s="199"/>
      <c r="V66" s="199"/>
    </row>
    <row r="67" spans="10:22" ht="21.75" customHeight="1" x14ac:dyDescent="0.3">
      <c r="J67" s="57"/>
      <c r="K67" s="57"/>
      <c r="L67" s="71"/>
      <c r="M67" s="199"/>
      <c r="N67" s="71"/>
      <c r="O67" s="71"/>
      <c r="P67" s="199"/>
      <c r="Q67" s="199"/>
      <c r="R67" s="199"/>
      <c r="S67" s="199"/>
      <c r="T67" s="199"/>
      <c r="U67" s="199"/>
      <c r="V67" s="199"/>
    </row>
    <row r="68" spans="10:22" ht="21.75" customHeight="1" x14ac:dyDescent="0.3">
      <c r="J68" s="57"/>
      <c r="K68" s="57"/>
      <c r="L68" s="71"/>
      <c r="M68" s="199"/>
      <c r="N68" s="71"/>
      <c r="O68" s="71"/>
      <c r="P68" s="199"/>
      <c r="Q68" s="199"/>
      <c r="R68" s="199"/>
      <c r="S68" s="199"/>
      <c r="T68" s="199"/>
      <c r="U68" s="199"/>
      <c r="V68" s="199"/>
    </row>
    <row r="69" spans="10:22" ht="21.75" customHeight="1" x14ac:dyDescent="0.3">
      <c r="J69" s="57"/>
      <c r="K69" s="57"/>
      <c r="L69" s="71"/>
      <c r="M69" s="199"/>
      <c r="N69" s="71"/>
      <c r="O69" s="71"/>
      <c r="P69" s="199"/>
      <c r="Q69" s="199"/>
      <c r="R69" s="199"/>
      <c r="S69" s="199"/>
      <c r="T69" s="199"/>
      <c r="U69" s="199"/>
      <c r="V69" s="199"/>
    </row>
    <row r="70" spans="10:22" ht="21.75" customHeight="1" x14ac:dyDescent="0.3">
      <c r="J70" s="57"/>
      <c r="K70" s="57"/>
      <c r="L70" s="71"/>
      <c r="M70" s="199"/>
      <c r="N70" s="71"/>
      <c r="O70" s="71"/>
      <c r="P70" s="199"/>
      <c r="Q70" s="199"/>
      <c r="R70" s="199"/>
      <c r="S70" s="199"/>
      <c r="T70" s="199"/>
      <c r="U70" s="199"/>
      <c r="V70" s="199"/>
    </row>
    <row r="71" spans="10:22" ht="21.75" customHeight="1" x14ac:dyDescent="0.3">
      <c r="J71" s="57"/>
      <c r="K71" s="57"/>
      <c r="L71" s="71"/>
      <c r="M71" s="199"/>
      <c r="N71" s="71"/>
      <c r="O71" s="71"/>
      <c r="P71" s="199"/>
      <c r="Q71" s="199"/>
      <c r="R71" s="199"/>
      <c r="S71" s="199"/>
      <c r="T71" s="199"/>
      <c r="U71" s="199"/>
    </row>
    <row r="72" spans="10:22" ht="21.75" customHeight="1" x14ac:dyDescent="0.3">
      <c r="J72" s="57"/>
      <c r="K72" s="57"/>
      <c r="L72" s="71"/>
      <c r="M72" s="199"/>
      <c r="N72" s="71"/>
      <c r="O72" s="71"/>
      <c r="P72" s="199"/>
      <c r="Q72" s="199"/>
      <c r="R72" s="199"/>
      <c r="S72" s="199"/>
      <c r="T72" s="199"/>
      <c r="U72" s="199"/>
    </row>
    <row r="73" spans="10:22" ht="21.75" customHeight="1" x14ac:dyDescent="0.3">
      <c r="J73" s="57"/>
      <c r="K73" s="57"/>
      <c r="L73" s="71"/>
      <c r="M73" s="199"/>
      <c r="N73" s="71"/>
      <c r="O73" s="71"/>
      <c r="P73" s="199"/>
      <c r="Q73" s="199"/>
      <c r="R73" s="199"/>
      <c r="S73" s="199"/>
      <c r="T73" s="199"/>
      <c r="U73" s="199"/>
    </row>
    <row r="74" spans="10:22" ht="21.75" customHeight="1" x14ac:dyDescent="0.3">
      <c r="J74" s="57"/>
      <c r="K74" s="57"/>
      <c r="L74" s="71"/>
      <c r="M74" s="199"/>
      <c r="N74" s="71"/>
      <c r="O74" s="71"/>
      <c r="P74" s="199"/>
      <c r="Q74" s="199"/>
      <c r="R74" s="199"/>
      <c r="S74" s="199"/>
      <c r="T74" s="199"/>
      <c r="U74" s="199"/>
    </row>
    <row r="75" spans="10:22" ht="21.75" customHeight="1" x14ac:dyDescent="0.3">
      <c r="J75" s="57"/>
      <c r="K75" s="57"/>
      <c r="L75" s="71"/>
      <c r="M75" s="199"/>
      <c r="N75" s="71"/>
      <c r="O75" s="71"/>
      <c r="P75" s="199"/>
      <c r="Q75" s="199"/>
      <c r="R75" s="199"/>
      <c r="S75" s="199"/>
      <c r="T75" s="199"/>
      <c r="U75" s="199"/>
    </row>
    <row r="76" spans="10:22" ht="21.75" customHeight="1" x14ac:dyDescent="0.3">
      <c r="J76" s="57"/>
      <c r="K76" s="57"/>
      <c r="L76" s="71"/>
      <c r="M76" s="199"/>
      <c r="N76" s="71"/>
      <c r="O76" s="71"/>
      <c r="P76" s="199"/>
      <c r="Q76" s="199"/>
      <c r="R76" s="199"/>
      <c r="S76" s="199"/>
      <c r="T76" s="199"/>
      <c r="U76" s="199"/>
    </row>
    <row r="77" spans="10:22" ht="21.75" customHeight="1" x14ac:dyDescent="0.3">
      <c r="J77" s="57"/>
      <c r="K77" s="57"/>
      <c r="L77" s="71"/>
      <c r="M77" s="199"/>
      <c r="N77" s="71"/>
      <c r="O77" s="71"/>
      <c r="P77" s="199"/>
      <c r="Q77" s="199"/>
      <c r="R77" s="199"/>
      <c r="S77" s="199"/>
      <c r="T77" s="199"/>
      <c r="U77" s="199"/>
    </row>
    <row r="78" spans="10:22" x14ac:dyDescent="0.3">
      <c r="J78" s="57"/>
      <c r="K78" s="57"/>
      <c r="L78" s="71"/>
      <c r="M78" s="199"/>
      <c r="N78" s="71"/>
      <c r="O78" s="71"/>
      <c r="P78" s="199"/>
      <c r="Q78" s="199"/>
      <c r="R78" s="199"/>
      <c r="S78" s="199"/>
      <c r="T78" s="199"/>
      <c r="U78" s="199"/>
    </row>
    <row r="79" spans="10:22" x14ac:dyDescent="0.3">
      <c r="J79" s="57"/>
      <c r="K79" s="57"/>
      <c r="L79" s="71"/>
      <c r="M79" s="199"/>
      <c r="N79" s="71"/>
      <c r="O79" s="71"/>
      <c r="P79" s="199"/>
      <c r="Q79" s="199"/>
      <c r="R79" s="199"/>
      <c r="S79" s="199"/>
      <c r="T79" s="199"/>
      <c r="U79" s="199"/>
    </row>
    <row r="80" spans="10:22" x14ac:dyDescent="0.3">
      <c r="J80" s="57"/>
      <c r="K80" s="57"/>
      <c r="L80" s="71"/>
      <c r="M80" s="199"/>
      <c r="N80" s="71"/>
      <c r="O80" s="71"/>
      <c r="P80" s="199"/>
      <c r="Q80" s="199"/>
      <c r="R80" s="199"/>
      <c r="S80" s="199"/>
      <c r="T80" s="199"/>
      <c r="U80" s="199"/>
    </row>
    <row r="81" spans="2:21" x14ac:dyDescent="0.3">
      <c r="J81" s="57"/>
      <c r="K81" s="57"/>
      <c r="L81" s="71"/>
      <c r="M81" s="199"/>
      <c r="N81" s="71"/>
      <c r="O81" s="71"/>
      <c r="P81" s="199"/>
      <c r="Q81" s="199"/>
      <c r="R81" s="199"/>
      <c r="S81" s="199"/>
      <c r="T81" s="199"/>
      <c r="U81" s="199"/>
    </row>
    <row r="82" spans="2:21" x14ac:dyDescent="0.3">
      <c r="J82" s="57"/>
      <c r="K82" s="57"/>
      <c r="L82" s="71"/>
      <c r="M82" s="199"/>
      <c r="N82" s="71"/>
      <c r="O82" s="71"/>
      <c r="P82" s="199"/>
      <c r="Q82" s="199"/>
      <c r="R82" s="199"/>
      <c r="S82" s="199"/>
      <c r="T82" s="199"/>
      <c r="U82" s="199"/>
    </row>
    <row r="83" spans="2:21" x14ac:dyDescent="0.3">
      <c r="J83" s="57"/>
      <c r="K83" s="57"/>
      <c r="L83" s="71"/>
      <c r="M83" s="199"/>
      <c r="N83" s="71"/>
      <c r="O83" s="71"/>
      <c r="P83" s="199"/>
      <c r="Q83" s="199"/>
      <c r="R83" s="199"/>
      <c r="S83" s="199"/>
      <c r="T83" s="199"/>
      <c r="U83" s="199"/>
    </row>
    <row r="84" spans="2:21" x14ac:dyDescent="0.3">
      <c r="J84" s="57"/>
      <c r="K84" s="57"/>
      <c r="L84" s="71"/>
      <c r="M84" s="199"/>
      <c r="N84" s="71"/>
      <c r="O84" s="71"/>
      <c r="P84" s="199"/>
      <c r="Q84" s="199"/>
      <c r="R84" s="199"/>
      <c r="S84" s="199"/>
      <c r="T84" s="199"/>
      <c r="U84" s="199"/>
    </row>
    <row r="85" spans="2:21" x14ac:dyDescent="0.3">
      <c r="J85" s="57"/>
      <c r="K85" s="57"/>
      <c r="L85" s="71"/>
      <c r="M85" s="199"/>
      <c r="N85" s="71"/>
      <c r="O85" s="71"/>
      <c r="P85" s="199"/>
      <c r="Q85" s="199"/>
      <c r="R85" s="199"/>
      <c r="S85" s="199"/>
      <c r="T85" s="199"/>
      <c r="U85" s="199"/>
    </row>
    <row r="86" spans="2:21" x14ac:dyDescent="0.3">
      <c r="J86" s="57"/>
      <c r="K86" s="57"/>
      <c r="L86" s="71"/>
      <c r="M86" s="199"/>
      <c r="N86" s="71"/>
      <c r="O86" s="71"/>
      <c r="P86" s="199"/>
      <c r="Q86" s="199"/>
      <c r="R86" s="199"/>
      <c r="S86" s="199"/>
      <c r="T86" s="199"/>
      <c r="U86" s="199"/>
    </row>
    <row r="87" spans="2:21" x14ac:dyDescent="0.3">
      <c r="J87" s="57"/>
      <c r="K87" s="57"/>
      <c r="L87" s="71"/>
      <c r="M87" s="199"/>
      <c r="N87" s="71"/>
      <c r="O87" s="71"/>
      <c r="P87" s="199"/>
      <c r="Q87" s="199"/>
      <c r="R87" s="199"/>
      <c r="S87" s="199"/>
      <c r="T87" s="199"/>
      <c r="U87" s="199"/>
    </row>
    <row r="88" spans="2:21" x14ac:dyDescent="0.3">
      <c r="J88" s="57"/>
      <c r="K88" s="57"/>
      <c r="L88" s="71"/>
      <c r="M88" s="199"/>
      <c r="N88" s="71"/>
      <c r="O88" s="71"/>
      <c r="P88" s="199"/>
      <c r="Q88" s="199"/>
      <c r="R88" s="199"/>
      <c r="S88" s="199"/>
      <c r="T88" s="199"/>
      <c r="U88" s="199"/>
    </row>
    <row r="89" spans="2:21" x14ac:dyDescent="0.3">
      <c r="J89" s="57"/>
      <c r="K89" s="57"/>
      <c r="L89" s="71"/>
      <c r="M89" s="199"/>
      <c r="N89" s="71"/>
      <c r="O89" s="71"/>
      <c r="P89" s="199"/>
      <c r="Q89" s="199"/>
      <c r="R89" s="199"/>
      <c r="S89" s="199"/>
      <c r="T89" s="199"/>
      <c r="U89" s="199"/>
    </row>
    <row r="90" spans="2:21" x14ac:dyDescent="0.3">
      <c r="J90" s="57"/>
      <c r="K90" s="57"/>
      <c r="L90" s="71"/>
      <c r="M90" s="199"/>
      <c r="N90" s="71"/>
      <c r="O90" s="71"/>
      <c r="P90" s="199"/>
      <c r="Q90" s="199"/>
      <c r="R90" s="199"/>
      <c r="S90" s="199"/>
      <c r="T90" s="199"/>
      <c r="U90" s="199"/>
    </row>
    <row r="91" spans="2:21" x14ac:dyDescent="0.3">
      <c r="J91" s="57"/>
      <c r="K91" s="57"/>
      <c r="L91" s="71"/>
      <c r="M91" s="199"/>
      <c r="N91" s="71"/>
      <c r="O91" s="71"/>
      <c r="P91" s="199"/>
      <c r="Q91" s="199"/>
      <c r="R91" s="199"/>
      <c r="S91" s="199"/>
      <c r="T91" s="199"/>
      <c r="U91" s="199"/>
    </row>
    <row r="92" spans="2:21" x14ac:dyDescent="0.3">
      <c r="J92" s="57"/>
      <c r="K92" s="57"/>
      <c r="L92" s="71"/>
      <c r="M92" s="199"/>
      <c r="N92" s="71"/>
      <c r="O92" s="71"/>
      <c r="P92" s="199"/>
      <c r="Q92" s="199"/>
      <c r="R92" s="199"/>
      <c r="S92" s="199"/>
      <c r="T92" s="199"/>
      <c r="U92" s="199"/>
    </row>
    <row r="93" spans="2:21" x14ac:dyDescent="0.3">
      <c r="B93" s="1"/>
      <c r="E93" s="1"/>
      <c r="F93" s="1"/>
      <c r="J93" s="57"/>
      <c r="K93" s="57"/>
    </row>
    <row r="94" spans="2:21" x14ac:dyDescent="0.3">
      <c r="B94" s="1"/>
      <c r="E94" s="1"/>
      <c r="F94" s="1"/>
      <c r="J94" s="57"/>
      <c r="K94" s="57"/>
    </row>
    <row r="95" spans="2:21" x14ac:dyDescent="0.3">
      <c r="B95" s="1"/>
      <c r="E95" s="1"/>
      <c r="F95" s="1"/>
      <c r="J95" s="57"/>
      <c r="K95" s="57"/>
    </row>
    <row r="96" spans="2:21" x14ac:dyDescent="0.3">
      <c r="G96" s="57"/>
      <c r="H96" s="57"/>
      <c r="I96" s="57"/>
      <c r="J96" s="57"/>
      <c r="K96" s="57"/>
    </row>
    <row r="97" spans="7:11" x14ac:dyDescent="0.3">
      <c r="G97" s="57"/>
      <c r="H97" s="57"/>
      <c r="I97" s="57"/>
      <c r="J97" s="57"/>
      <c r="K97" s="57"/>
    </row>
    <row r="98" spans="7:11" x14ac:dyDescent="0.3">
      <c r="G98" s="57"/>
      <c r="H98" s="57"/>
      <c r="I98" s="57"/>
      <c r="J98" s="57"/>
      <c r="K98" s="57"/>
    </row>
    <row r="99" spans="7:11" x14ac:dyDescent="0.3">
      <c r="G99" s="57"/>
      <c r="H99" s="57"/>
      <c r="I99" s="57"/>
      <c r="J99" s="57"/>
      <c r="K99" s="57"/>
    </row>
    <row r="100" spans="7:11" x14ac:dyDescent="0.3">
      <c r="G100" s="57"/>
      <c r="H100" s="57"/>
      <c r="I100" s="57"/>
      <c r="J100" s="57"/>
      <c r="K100" s="57"/>
    </row>
    <row r="101" spans="7:11" x14ac:dyDescent="0.3">
      <c r="G101" s="57"/>
      <c r="H101" s="57"/>
      <c r="I101" s="57"/>
      <c r="J101" s="57"/>
      <c r="K101" s="57"/>
    </row>
    <row r="102" spans="7:11" x14ac:dyDescent="0.3">
      <c r="G102" s="57"/>
      <c r="H102" s="57"/>
      <c r="I102" s="57"/>
      <c r="J102" s="57"/>
      <c r="K102" s="57"/>
    </row>
    <row r="103" spans="7:11" x14ac:dyDescent="0.3">
      <c r="G103" s="57"/>
      <c r="H103" s="57"/>
      <c r="I103" s="57"/>
      <c r="J103" s="57"/>
      <c r="K103" s="57"/>
    </row>
    <row r="104" spans="7:11" x14ac:dyDescent="0.3">
      <c r="G104" s="57"/>
      <c r="H104" s="57"/>
      <c r="I104" s="57"/>
      <c r="J104" s="57"/>
      <c r="K104" s="57"/>
    </row>
    <row r="105" spans="7:11" x14ac:dyDescent="0.3">
      <c r="G105" s="57"/>
      <c r="H105" s="57"/>
      <c r="I105" s="57"/>
      <c r="J105" s="57"/>
      <c r="K105" s="57"/>
    </row>
    <row r="106" spans="7:11" x14ac:dyDescent="0.3">
      <c r="G106" s="57"/>
      <c r="H106" s="57"/>
      <c r="I106" s="57"/>
      <c r="J106" s="57"/>
      <c r="K106" s="57"/>
    </row>
    <row r="107" spans="7:11" x14ac:dyDescent="0.3">
      <c r="G107" s="57"/>
      <c r="H107" s="57"/>
      <c r="I107" s="57"/>
      <c r="J107" s="57"/>
      <c r="K107" s="57"/>
    </row>
    <row r="108" spans="7:11" x14ac:dyDescent="0.3">
      <c r="G108" s="57"/>
      <c r="H108" s="57"/>
      <c r="I108" s="57"/>
      <c r="J108" s="57"/>
      <c r="K108" s="57"/>
    </row>
    <row r="109" spans="7:11" x14ac:dyDescent="0.3">
      <c r="G109" s="57"/>
      <c r="H109" s="57"/>
      <c r="I109" s="57"/>
      <c r="J109" s="57"/>
      <c r="K109" s="57"/>
    </row>
    <row r="110" spans="7:11" x14ac:dyDescent="0.3">
      <c r="G110" s="57"/>
      <c r="H110" s="57"/>
      <c r="I110" s="57"/>
      <c r="J110" s="57"/>
      <c r="K110" s="57"/>
    </row>
    <row r="111" spans="7:11" x14ac:dyDescent="0.3">
      <c r="G111" s="57"/>
      <c r="H111" s="57"/>
      <c r="I111" s="57"/>
      <c r="J111" s="57"/>
      <c r="K111" s="57"/>
    </row>
    <row r="112" spans="7:11" x14ac:dyDescent="0.3">
      <c r="G112" s="57"/>
      <c r="H112" s="57"/>
      <c r="I112" s="57"/>
      <c r="J112" s="57"/>
      <c r="K112" s="57"/>
    </row>
    <row r="113" spans="7:11" x14ac:dyDescent="0.3">
      <c r="G113" s="57"/>
      <c r="H113" s="57"/>
      <c r="I113" s="57"/>
      <c r="J113" s="57"/>
      <c r="K113" s="57"/>
    </row>
    <row r="114" spans="7:11" x14ac:dyDescent="0.3">
      <c r="G114" s="57"/>
      <c r="H114" s="57"/>
      <c r="I114" s="57"/>
      <c r="J114" s="57"/>
      <c r="K114" s="57"/>
    </row>
    <row r="115" spans="7:11" x14ac:dyDescent="0.3">
      <c r="G115" s="57"/>
      <c r="H115" s="57"/>
      <c r="I115" s="57"/>
      <c r="J115" s="57"/>
      <c r="K115" s="57"/>
    </row>
    <row r="116" spans="7:11" x14ac:dyDescent="0.3">
      <c r="G116" s="57"/>
      <c r="H116" s="57"/>
      <c r="I116" s="57"/>
      <c r="J116" s="57"/>
      <c r="K116" s="57"/>
    </row>
    <row r="117" spans="7:11" x14ac:dyDescent="0.3">
      <c r="G117" s="57"/>
      <c r="H117" s="57"/>
      <c r="I117" s="57"/>
      <c r="J117" s="57"/>
      <c r="K117" s="57"/>
    </row>
    <row r="118" spans="7:11" x14ac:dyDescent="0.3">
      <c r="G118" s="57"/>
      <c r="H118" s="57"/>
      <c r="I118" s="57"/>
      <c r="J118" s="57"/>
      <c r="K118" s="57"/>
    </row>
    <row r="119" spans="7:11" x14ac:dyDescent="0.3">
      <c r="G119" s="57"/>
      <c r="H119" s="57"/>
      <c r="I119" s="57"/>
      <c r="J119" s="57"/>
      <c r="K119" s="57"/>
    </row>
    <row r="120" spans="7:11" x14ac:dyDescent="0.3">
      <c r="G120" s="57"/>
      <c r="H120" s="57"/>
      <c r="I120" s="57"/>
      <c r="J120" s="57"/>
      <c r="K120" s="57"/>
    </row>
    <row r="121" spans="7:11" x14ac:dyDescent="0.3">
      <c r="G121" s="57"/>
      <c r="H121" s="57"/>
      <c r="I121" s="57"/>
      <c r="J121" s="57"/>
      <c r="K121" s="57"/>
    </row>
    <row r="122" spans="7:11" x14ac:dyDescent="0.3">
      <c r="G122" s="57"/>
      <c r="H122" s="57"/>
      <c r="I122" s="57"/>
      <c r="J122" s="57"/>
      <c r="K122" s="57"/>
    </row>
    <row r="123" spans="7:11" x14ac:dyDescent="0.3">
      <c r="G123" s="57"/>
      <c r="H123" s="57"/>
      <c r="I123" s="57"/>
      <c r="J123" s="57"/>
      <c r="K123" s="57"/>
    </row>
    <row r="124" spans="7:11" x14ac:dyDescent="0.3">
      <c r="G124" s="57"/>
      <c r="H124" s="57"/>
      <c r="I124" s="57"/>
      <c r="J124" s="57"/>
      <c r="K124" s="57"/>
    </row>
    <row r="125" spans="7:11" x14ac:dyDescent="0.3">
      <c r="G125" s="57"/>
      <c r="H125" s="57"/>
      <c r="I125" s="57"/>
      <c r="J125" s="57"/>
      <c r="K125" s="57"/>
    </row>
    <row r="126" spans="7:11" x14ac:dyDescent="0.3">
      <c r="G126" s="57"/>
      <c r="H126" s="57"/>
      <c r="I126" s="57"/>
      <c r="J126" s="57"/>
      <c r="K126" s="57"/>
    </row>
    <row r="127" spans="7:11" x14ac:dyDescent="0.3">
      <c r="G127" s="57"/>
      <c r="H127" s="57"/>
      <c r="I127" s="57"/>
      <c r="J127" s="57"/>
      <c r="K127" s="57"/>
    </row>
    <row r="128" spans="7:11" x14ac:dyDescent="0.3">
      <c r="G128" s="57"/>
      <c r="H128" s="57"/>
      <c r="I128" s="57"/>
      <c r="J128" s="57"/>
      <c r="K128" s="57"/>
    </row>
    <row r="129" spans="7:11" x14ac:dyDescent="0.3">
      <c r="G129" s="57"/>
      <c r="H129" s="57"/>
      <c r="I129" s="57"/>
      <c r="J129" s="57"/>
      <c r="K129" s="57"/>
    </row>
    <row r="130" spans="7:11" x14ac:dyDescent="0.3">
      <c r="G130" s="57"/>
      <c r="H130" s="57"/>
      <c r="I130" s="57"/>
      <c r="J130" s="57"/>
      <c r="K130" s="57"/>
    </row>
    <row r="131" spans="7:11" x14ac:dyDescent="0.3">
      <c r="G131" s="57"/>
      <c r="H131" s="57"/>
      <c r="I131" s="57"/>
      <c r="J131" s="57"/>
      <c r="K131" s="57"/>
    </row>
    <row r="132" spans="7:11" x14ac:dyDescent="0.3">
      <c r="G132" s="57"/>
      <c r="H132" s="57"/>
      <c r="I132" s="57"/>
      <c r="J132" s="57"/>
      <c r="K132" s="57"/>
    </row>
    <row r="133" spans="7:11" x14ac:dyDescent="0.3">
      <c r="G133" s="57"/>
      <c r="H133" s="57"/>
      <c r="I133" s="57"/>
      <c r="J133" s="57"/>
      <c r="K133" s="57"/>
    </row>
    <row r="134" spans="7:11" x14ac:dyDescent="0.3">
      <c r="G134" s="57"/>
      <c r="H134" s="57"/>
      <c r="I134" s="57"/>
      <c r="J134" s="57"/>
      <c r="K134" s="57"/>
    </row>
    <row r="135" spans="7:11" x14ac:dyDescent="0.3">
      <c r="G135" s="57"/>
      <c r="H135" s="57"/>
      <c r="I135" s="57"/>
      <c r="J135" s="57"/>
      <c r="K135" s="57"/>
    </row>
    <row r="136" spans="7:11" x14ac:dyDescent="0.3">
      <c r="G136" s="57"/>
      <c r="H136" s="57"/>
      <c r="I136" s="57"/>
      <c r="J136" s="57"/>
      <c r="K136" s="57"/>
    </row>
    <row r="137" spans="7:11" x14ac:dyDescent="0.3">
      <c r="G137" s="57"/>
      <c r="H137" s="57"/>
      <c r="I137" s="57"/>
      <c r="J137" s="57"/>
      <c r="K137" s="57"/>
    </row>
    <row r="138" spans="7:11" x14ac:dyDescent="0.3">
      <c r="G138" s="57"/>
      <c r="H138" s="57"/>
      <c r="I138" s="57"/>
      <c r="J138" s="57"/>
      <c r="K138" s="57"/>
    </row>
    <row r="139" spans="7:11" x14ac:dyDescent="0.3">
      <c r="G139" s="57"/>
      <c r="H139" s="57"/>
      <c r="I139" s="57"/>
      <c r="J139" s="57"/>
      <c r="K139" s="57"/>
    </row>
    <row r="140" spans="7:11" x14ac:dyDescent="0.3">
      <c r="G140" s="57"/>
      <c r="H140" s="57"/>
      <c r="I140" s="57"/>
      <c r="J140" s="57"/>
      <c r="K140" s="57"/>
    </row>
    <row r="141" spans="7:11" x14ac:dyDescent="0.3">
      <c r="G141" s="57"/>
      <c r="H141" s="57"/>
      <c r="I141" s="57"/>
      <c r="J141" s="57"/>
      <c r="K141" s="57"/>
    </row>
    <row r="142" spans="7:11" x14ac:dyDescent="0.3">
      <c r="G142" s="57"/>
      <c r="H142" s="57"/>
      <c r="I142" s="57"/>
      <c r="J142" s="57"/>
      <c r="K142" s="57"/>
    </row>
    <row r="143" spans="7:11" x14ac:dyDescent="0.3">
      <c r="G143" s="57"/>
      <c r="H143" s="57"/>
      <c r="I143" s="57"/>
      <c r="J143" s="57"/>
      <c r="K143" s="57"/>
    </row>
    <row r="144" spans="7:11" x14ac:dyDescent="0.3">
      <c r="G144" s="57"/>
      <c r="H144" s="57"/>
      <c r="I144" s="57"/>
      <c r="J144" s="57"/>
      <c r="K144" s="57"/>
    </row>
    <row r="145" spans="7:11" x14ac:dyDescent="0.3">
      <c r="G145" s="57"/>
      <c r="H145" s="57"/>
      <c r="I145" s="57"/>
      <c r="J145" s="57"/>
      <c r="K145" s="57"/>
    </row>
    <row r="146" spans="7:11" x14ac:dyDescent="0.3">
      <c r="G146" s="57"/>
      <c r="H146" s="57"/>
      <c r="I146" s="57"/>
      <c r="J146" s="57"/>
      <c r="K146" s="57"/>
    </row>
    <row r="147" spans="7:11" x14ac:dyDescent="0.3">
      <c r="G147" s="57"/>
      <c r="H147" s="57"/>
      <c r="I147" s="57"/>
      <c r="J147" s="57"/>
      <c r="K147" s="57"/>
    </row>
    <row r="148" spans="7:11" x14ac:dyDescent="0.3">
      <c r="G148" s="57"/>
      <c r="H148" s="57"/>
      <c r="I148" s="57"/>
      <c r="J148" s="57"/>
      <c r="K148" s="57"/>
    </row>
    <row r="149" spans="7:11" x14ac:dyDescent="0.3">
      <c r="G149" s="57"/>
      <c r="H149" s="57"/>
      <c r="I149" s="57"/>
      <c r="J149" s="57"/>
      <c r="K149" s="57"/>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43" zoomScaleNormal="100" workbookViewId="0">
      <selection activeCell="M55" sqref="M55"/>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57"/>
      <c r="J1" s="57"/>
      <c r="K1" s="57"/>
      <c r="L1" s="57"/>
      <c r="M1" s="57"/>
      <c r="N1" s="57"/>
      <c r="O1" s="57"/>
      <c r="P1" s="57"/>
      <c r="Q1" s="57"/>
      <c r="R1" s="57"/>
      <c r="S1" s="57"/>
      <c r="T1" s="57"/>
      <c r="U1" s="57"/>
      <c r="V1" s="57"/>
      <c r="W1" s="57"/>
      <c r="X1" s="57"/>
      <c r="Y1" s="57"/>
      <c r="Z1" s="57"/>
      <c r="AB1" s="57"/>
      <c r="AC1" s="57"/>
    </row>
    <row r="2" spans="1:29" ht="15" x14ac:dyDescent="0.25">
      <c r="A2" s="59"/>
      <c r="B2" s="63">
        <v>8.1</v>
      </c>
      <c r="C2" s="59" t="s">
        <v>34</v>
      </c>
      <c r="D2" s="398"/>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384</v>
      </c>
      <c r="C3" s="59" t="s">
        <v>36</v>
      </c>
      <c r="D3" s="398"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558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8.5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c r="C10" s="56">
        <v>7</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c r="C11" s="56">
        <v>8</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7</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9</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7</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4</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9</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56"/>
      <c r="B17" s="56"/>
      <c r="C17" s="56"/>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54</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55</v>
      </c>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63"/>
      <c r="B23" s="63"/>
      <c r="C23" s="67"/>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75" x14ac:dyDescent="0.25">
      <c r="A25" s="45"/>
      <c r="B25" s="63"/>
      <c r="C25" s="67"/>
      <c r="E25" s="42"/>
      <c r="G25" s="57"/>
      <c r="H25" s="57"/>
      <c r="I25" s="57"/>
      <c r="J25" s="57"/>
      <c r="K25" s="57"/>
      <c r="L25" s="57"/>
      <c r="M25" s="57"/>
      <c r="N25" s="57"/>
      <c r="O25" s="57"/>
      <c r="P25" s="57"/>
      <c r="Q25" s="57"/>
      <c r="R25" s="57"/>
      <c r="S25" s="57"/>
      <c r="T25" s="57"/>
      <c r="U25" s="57"/>
      <c r="V25" s="57"/>
      <c r="W25" s="57"/>
      <c r="X25" s="57"/>
      <c r="Y25" s="57"/>
      <c r="Z25" s="57"/>
      <c r="AB25" s="57"/>
      <c r="AC25" s="57"/>
    </row>
    <row r="26" spans="1:29" ht="15.75" x14ac:dyDescent="0.25">
      <c r="A26" s="45"/>
      <c r="B26" s="45"/>
      <c r="C26" s="34"/>
      <c r="E26" s="4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45"/>
      <c r="B27" s="45"/>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45"/>
      <c r="B28" s="45"/>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45"/>
      <c r="B29" s="45"/>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59.5</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8</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7.4375</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10</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0.74375000000000002</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3" spans="1:29" x14ac:dyDescent="0.3">
      <c r="A43" s="120" t="s">
        <v>401</v>
      </c>
    </row>
    <row r="45" spans="1:29" ht="24" customHeight="1" x14ac:dyDescent="0.3">
      <c r="B45" s="341"/>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1639425" r:id="rId4">
          <objectPr defaultSize="0" r:id="rId5">
            <anchor moveWithCells="1">
              <from>
                <xdr:col>1</xdr:col>
                <xdr:colOff>0</xdr:colOff>
                <xdr:row>44</xdr:row>
                <xdr:rowOff>0</xdr:rowOff>
              </from>
              <to>
                <xdr:col>10</xdr:col>
                <xdr:colOff>228600</xdr:colOff>
                <xdr:row>50</xdr:row>
                <xdr:rowOff>0</xdr:rowOff>
              </to>
            </anchor>
          </objectPr>
        </oleObject>
      </mc:Choice>
      <mc:Fallback>
        <oleObject progId="Word.Document.12" shapeId="1639425" r:id="rId4"/>
      </mc:Fallback>
    </mc:AlternateContent>
  </oleObjec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43" zoomScaleNormal="100" workbookViewId="0">
      <selection activeCell="M28" sqref="M28"/>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57"/>
      <c r="J1" s="57"/>
      <c r="K1" s="57"/>
      <c r="L1" s="57"/>
      <c r="M1" s="57"/>
      <c r="N1" s="57"/>
      <c r="O1" s="57"/>
      <c r="P1" s="57"/>
      <c r="Q1" s="57"/>
      <c r="R1" s="57"/>
      <c r="S1" s="57"/>
      <c r="T1" s="57"/>
      <c r="U1" s="57"/>
      <c r="V1" s="57"/>
      <c r="W1" s="57"/>
      <c r="X1" s="57"/>
      <c r="Y1" s="57"/>
      <c r="Z1" s="57"/>
      <c r="AB1" s="57"/>
      <c r="AC1" s="57"/>
    </row>
    <row r="2" spans="1:29" ht="15" x14ac:dyDescent="0.25">
      <c r="A2" s="59"/>
      <c r="B2" s="63">
        <v>8.1</v>
      </c>
      <c r="C2" s="59" t="s">
        <v>34</v>
      </c>
      <c r="D2" s="352"/>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384</v>
      </c>
      <c r="C3" s="59" t="s">
        <v>36</v>
      </c>
      <c r="D3" s="352"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558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8.5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c r="C10" s="56">
        <v>7</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c r="C11" s="56">
        <v>8</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7</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9</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7</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4</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9</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56"/>
      <c r="B17" s="56"/>
      <c r="C17" s="56"/>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54</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55</v>
      </c>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63"/>
      <c r="B23" s="63"/>
      <c r="C23" s="67"/>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75" x14ac:dyDescent="0.25">
      <c r="A25" s="45"/>
      <c r="B25" s="63"/>
      <c r="C25" s="67"/>
      <c r="E25" s="42"/>
      <c r="G25" s="57"/>
      <c r="H25" s="57"/>
      <c r="I25" s="57"/>
      <c r="J25" s="57"/>
      <c r="K25" s="57"/>
      <c r="L25" s="57"/>
      <c r="M25" s="57"/>
      <c r="N25" s="57"/>
      <c r="O25" s="57"/>
      <c r="P25" s="57"/>
      <c r="Q25" s="57"/>
      <c r="R25" s="57"/>
      <c r="S25" s="57"/>
      <c r="T25" s="57"/>
      <c r="U25" s="57"/>
      <c r="V25" s="57"/>
      <c r="W25" s="57"/>
      <c r="X25" s="57"/>
      <c r="Y25" s="57"/>
      <c r="Z25" s="57"/>
      <c r="AB25" s="57"/>
      <c r="AC25" s="57"/>
    </row>
    <row r="26" spans="1:29" ht="15.75" x14ac:dyDescent="0.25">
      <c r="A26" s="45"/>
      <c r="B26" s="45"/>
      <c r="C26" s="34"/>
      <c r="E26" s="4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45"/>
      <c r="B27" s="45"/>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45"/>
      <c r="B28" s="45"/>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45"/>
      <c r="B29" s="45"/>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59.5</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8</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7.4375</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10</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0.74375000000000002</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3" spans="1:29" x14ac:dyDescent="0.3">
      <c r="A43" s="120" t="s">
        <v>401</v>
      </c>
    </row>
    <row r="45" spans="1:29" ht="24" customHeight="1" x14ac:dyDescent="0.3">
      <c r="B45" s="341"/>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1157121" r:id="rId4">
          <objectPr defaultSize="0" r:id="rId5">
            <anchor moveWithCells="1">
              <from>
                <xdr:col>1</xdr:col>
                <xdr:colOff>0</xdr:colOff>
                <xdr:row>44</xdr:row>
                <xdr:rowOff>0</xdr:rowOff>
              </from>
              <to>
                <xdr:col>10</xdr:col>
                <xdr:colOff>228600</xdr:colOff>
                <xdr:row>50</xdr:row>
                <xdr:rowOff>0</xdr:rowOff>
              </to>
            </anchor>
          </objectPr>
        </oleObject>
      </mc:Choice>
      <mc:Fallback>
        <oleObject progId="Word.Document.12" shapeId="1157121" r:id="rId4"/>
      </mc:Fallback>
    </mc:AlternateContent>
  </oleObjec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45"/>
  <sheetViews>
    <sheetView topLeftCell="A28" zoomScaleNormal="100" workbookViewId="0">
      <selection activeCell="L49" sqref="L49"/>
    </sheetView>
  </sheetViews>
  <sheetFormatPr defaultColWidth="9.140625" defaultRowHeight="18.75" x14ac:dyDescent="0.3"/>
  <cols>
    <col min="1" max="2" width="9.140625" style="57"/>
    <col min="3" max="3" width="10.5703125" style="57" customWidth="1"/>
    <col min="4" max="6" width="9.140625" style="57"/>
    <col min="7" max="9" width="9.140625" style="1"/>
    <col min="10" max="10" width="9.140625" style="29"/>
    <col min="11" max="26" width="9.140625" style="1"/>
    <col min="27" max="27" width="9.140625" style="57"/>
    <col min="28" max="28" width="9.140625" style="4"/>
    <col min="29" max="29" width="9.140625" style="28"/>
    <col min="30" max="16384" width="9.140625" style="57"/>
  </cols>
  <sheetData>
    <row r="1" spans="1:29" ht="21" x14ac:dyDescent="0.35">
      <c r="A1" s="61" t="s">
        <v>33</v>
      </c>
      <c r="B1" s="59"/>
      <c r="C1" s="59"/>
      <c r="G1" s="57"/>
      <c r="H1" s="57"/>
      <c r="I1" s="57"/>
      <c r="J1" s="57"/>
      <c r="K1" s="57"/>
      <c r="L1" s="57"/>
      <c r="M1" s="57"/>
      <c r="N1" s="57"/>
      <c r="O1" s="57"/>
      <c r="P1" s="57"/>
      <c r="Q1" s="57"/>
      <c r="R1" s="57"/>
      <c r="S1" s="57"/>
      <c r="T1" s="57"/>
      <c r="U1" s="57"/>
      <c r="V1" s="57"/>
      <c r="W1" s="57"/>
      <c r="X1" s="57"/>
      <c r="Y1" s="57"/>
      <c r="Z1" s="57"/>
      <c r="AB1" s="57"/>
      <c r="AC1" s="57"/>
    </row>
    <row r="2" spans="1:29" ht="15" x14ac:dyDescent="0.25">
      <c r="A2" s="59"/>
      <c r="B2" s="63">
        <v>8.1</v>
      </c>
      <c r="C2" s="59" t="s">
        <v>34</v>
      </c>
      <c r="D2" s="319"/>
      <c r="G2" s="57"/>
      <c r="H2" s="57"/>
      <c r="I2" s="57"/>
      <c r="J2" s="57"/>
      <c r="K2" s="57"/>
      <c r="L2" s="57"/>
      <c r="M2" s="57"/>
      <c r="N2" s="57"/>
      <c r="O2" s="57"/>
      <c r="P2" s="57"/>
      <c r="Q2" s="57"/>
      <c r="R2" s="57"/>
      <c r="S2" s="57"/>
      <c r="T2" s="57"/>
      <c r="U2" s="57"/>
      <c r="V2" s="57"/>
      <c r="W2" s="57"/>
      <c r="X2" s="57"/>
      <c r="Y2" s="57"/>
      <c r="Z2" s="57"/>
      <c r="AB2" s="57"/>
      <c r="AC2" s="57"/>
    </row>
    <row r="3" spans="1:29" ht="15" x14ac:dyDescent="0.25">
      <c r="A3" s="59"/>
      <c r="B3" s="63" t="s">
        <v>384</v>
      </c>
      <c r="C3" s="59" t="s">
        <v>36</v>
      </c>
      <c r="D3" s="319" t="s">
        <v>567</v>
      </c>
      <c r="G3" s="57"/>
      <c r="H3" s="57"/>
      <c r="I3" s="57"/>
      <c r="J3" s="57"/>
      <c r="K3" s="57"/>
      <c r="L3" s="57"/>
      <c r="M3" s="57"/>
      <c r="N3" s="57"/>
      <c r="O3" s="57"/>
      <c r="P3" s="57"/>
      <c r="Q3" s="57"/>
      <c r="R3" s="57"/>
      <c r="S3" s="57"/>
      <c r="T3" s="57"/>
      <c r="U3" s="57"/>
      <c r="V3" s="57"/>
      <c r="W3" s="57"/>
      <c r="X3" s="57"/>
      <c r="Y3" s="57"/>
      <c r="Z3" s="57"/>
      <c r="AB3" s="57"/>
      <c r="AC3" s="57"/>
    </row>
    <row r="4" spans="1:29" ht="15" x14ac:dyDescent="0.25">
      <c r="A4" s="59"/>
      <c r="B4" s="36" t="s">
        <v>37</v>
      </c>
      <c r="C4" s="59"/>
      <c r="D4" s="37" t="s">
        <v>558</v>
      </c>
      <c r="E4" s="64"/>
      <c r="F4" s="64"/>
      <c r="G4" s="64"/>
      <c r="H4" s="64"/>
      <c r="I4" s="64"/>
      <c r="J4" s="64"/>
      <c r="K4" s="57"/>
      <c r="L4" s="57"/>
      <c r="M4" s="57"/>
      <c r="N4" s="57"/>
      <c r="O4" s="57"/>
      <c r="P4" s="57"/>
      <c r="Q4" s="57"/>
      <c r="R4" s="57"/>
      <c r="S4" s="57"/>
      <c r="T4" s="57"/>
      <c r="U4" s="57"/>
      <c r="V4" s="57"/>
      <c r="W4" s="57"/>
      <c r="X4" s="57"/>
      <c r="Y4" s="57"/>
      <c r="Z4" s="57"/>
      <c r="AB4" s="57"/>
      <c r="AC4" s="57"/>
    </row>
    <row r="5" spans="1:29" ht="15" x14ac:dyDescent="0.25">
      <c r="A5" s="59"/>
      <c r="B5" s="39"/>
      <c r="C5" s="59"/>
      <c r="G5" s="57"/>
      <c r="H5" s="57"/>
      <c r="I5" s="57"/>
      <c r="J5" s="57"/>
      <c r="K5" s="57"/>
      <c r="L5" s="57"/>
      <c r="M5" s="57"/>
      <c r="N5" s="57"/>
      <c r="O5" s="57"/>
      <c r="P5" s="57"/>
      <c r="Q5" s="57"/>
      <c r="R5" s="57"/>
      <c r="S5" s="57"/>
      <c r="T5" s="57"/>
      <c r="U5" s="57"/>
      <c r="V5" s="57"/>
      <c r="W5" s="57"/>
      <c r="X5" s="57"/>
      <c r="Y5" s="57"/>
      <c r="Z5" s="57"/>
      <c r="AB5" s="57"/>
      <c r="AC5" s="57"/>
    </row>
    <row r="6" spans="1:29" ht="15" x14ac:dyDescent="0.25">
      <c r="A6" s="59"/>
      <c r="B6" s="59"/>
      <c r="C6" s="59"/>
      <c r="F6" s="37" t="s">
        <v>39</v>
      </c>
      <c r="G6" s="37"/>
      <c r="H6" s="37" t="s">
        <v>522</v>
      </c>
      <c r="I6" s="37"/>
      <c r="J6" s="37"/>
      <c r="K6" s="57"/>
      <c r="L6" s="57"/>
      <c r="M6" s="57"/>
      <c r="N6" s="57"/>
      <c r="O6" s="57"/>
      <c r="P6" s="57"/>
      <c r="Q6" s="57"/>
      <c r="R6" s="57"/>
      <c r="S6" s="57"/>
      <c r="T6" s="57"/>
      <c r="U6" s="57"/>
      <c r="V6" s="57"/>
      <c r="W6" s="57"/>
      <c r="X6" s="57"/>
      <c r="Y6" s="57"/>
      <c r="Z6" s="57"/>
      <c r="AB6" s="57"/>
      <c r="AC6" s="57"/>
    </row>
    <row r="7" spans="1:29" ht="26.25" x14ac:dyDescent="0.25">
      <c r="A7" s="58" t="s">
        <v>31</v>
      </c>
      <c r="B7" s="58" t="s">
        <v>30</v>
      </c>
      <c r="C7" s="58" t="s">
        <v>32</v>
      </c>
      <c r="G7" s="57"/>
      <c r="H7" s="57"/>
      <c r="I7" s="57"/>
      <c r="J7" s="57"/>
      <c r="K7" s="57"/>
      <c r="L7" s="57"/>
      <c r="M7" s="57"/>
      <c r="N7" s="57"/>
      <c r="O7" s="57"/>
      <c r="P7" s="57"/>
      <c r="Q7" s="57"/>
      <c r="R7" s="57"/>
      <c r="S7" s="57"/>
      <c r="T7" s="57"/>
      <c r="U7" s="57"/>
      <c r="V7" s="57"/>
      <c r="W7" s="57"/>
      <c r="X7" s="57"/>
      <c r="Y7" s="57"/>
      <c r="Z7" s="57"/>
      <c r="AB7" s="57"/>
      <c r="AC7" s="57"/>
    </row>
    <row r="8" spans="1:29" ht="15" x14ac:dyDescent="0.25">
      <c r="A8" s="59"/>
      <c r="B8" s="60" t="s">
        <v>41</v>
      </c>
      <c r="C8" s="60" t="s">
        <v>23</v>
      </c>
      <c r="G8" s="57"/>
      <c r="H8" s="57"/>
      <c r="I8" s="57"/>
      <c r="J8" s="57"/>
      <c r="K8" s="57"/>
      <c r="L8" s="57"/>
      <c r="M8" s="57"/>
      <c r="N8" s="57"/>
      <c r="O8" s="57"/>
      <c r="P8" s="57"/>
      <c r="Q8" s="57"/>
      <c r="R8" s="57"/>
      <c r="S8" s="57"/>
      <c r="T8" s="57"/>
      <c r="U8" s="57"/>
      <c r="V8" s="57"/>
      <c r="W8" s="57"/>
      <c r="X8" s="57"/>
      <c r="Y8" s="57"/>
      <c r="Z8" s="57"/>
      <c r="AB8" s="57"/>
      <c r="AC8" s="57"/>
    </row>
    <row r="9" spans="1:29" ht="15" x14ac:dyDescent="0.25">
      <c r="A9" s="63">
        <v>1</v>
      </c>
      <c r="B9" s="63"/>
      <c r="C9" s="56">
        <v>8.5</v>
      </c>
      <c r="E9" s="59" t="s">
        <v>42</v>
      </c>
      <c r="F9" s="59"/>
      <c r="G9" s="57"/>
      <c r="H9" s="57"/>
      <c r="I9" s="57"/>
      <c r="J9" s="57"/>
      <c r="K9" s="57"/>
      <c r="L9" s="57"/>
      <c r="M9" s="57"/>
      <c r="N9" s="57"/>
      <c r="O9" s="57"/>
      <c r="P9" s="57"/>
      <c r="Q9" s="57"/>
      <c r="R9" s="57"/>
      <c r="S9" s="57"/>
      <c r="T9" s="57"/>
      <c r="U9" s="57"/>
      <c r="V9" s="57"/>
      <c r="W9" s="57"/>
      <c r="X9" s="57"/>
      <c r="Y9" s="57"/>
      <c r="Z9" s="57"/>
      <c r="AB9" s="57"/>
      <c r="AC9" s="57"/>
    </row>
    <row r="10" spans="1:29" ht="18.75" customHeight="1" x14ac:dyDescent="0.25">
      <c r="A10" s="63">
        <v>1</v>
      </c>
      <c r="B10" s="63"/>
      <c r="C10" s="56">
        <v>7</v>
      </c>
      <c r="E10" s="59" t="s">
        <v>43</v>
      </c>
      <c r="F10" s="59"/>
      <c r="G10" s="57"/>
      <c r="H10" s="57"/>
      <c r="I10" s="57"/>
      <c r="J10" s="57"/>
      <c r="K10" s="57"/>
      <c r="L10" s="57"/>
      <c r="M10" s="57"/>
      <c r="N10" s="57"/>
      <c r="O10" s="57"/>
      <c r="P10" s="57"/>
      <c r="Q10" s="57"/>
      <c r="R10" s="57"/>
      <c r="S10" s="57"/>
      <c r="T10" s="57"/>
      <c r="U10" s="57"/>
      <c r="V10" s="57"/>
      <c r="W10" s="57"/>
      <c r="X10" s="57"/>
      <c r="Y10" s="57"/>
      <c r="Z10" s="57"/>
      <c r="AB10" s="57"/>
      <c r="AC10" s="57"/>
    </row>
    <row r="11" spans="1:29" ht="18.75" customHeight="1" x14ac:dyDescent="0.25">
      <c r="A11" s="63">
        <v>1</v>
      </c>
      <c r="B11" s="63"/>
      <c r="C11" s="56">
        <v>8</v>
      </c>
      <c r="E11" s="59" t="s">
        <v>44</v>
      </c>
      <c r="F11" s="59"/>
      <c r="G11" s="57"/>
      <c r="H11" s="57"/>
      <c r="I11" s="57"/>
      <c r="J11" s="57"/>
      <c r="K11" s="57"/>
      <c r="L11" s="57"/>
      <c r="M11" s="57"/>
      <c r="N11" s="57"/>
      <c r="O11" s="57"/>
      <c r="P11" s="57"/>
      <c r="Q11" s="57"/>
      <c r="R11" s="57"/>
      <c r="S11" s="57"/>
      <c r="T11" s="57"/>
      <c r="U11" s="57"/>
      <c r="V11" s="57"/>
      <c r="W11" s="57"/>
      <c r="X11" s="57"/>
      <c r="Y11" s="57"/>
      <c r="Z11" s="57"/>
      <c r="AB11" s="57"/>
      <c r="AC11" s="57"/>
    </row>
    <row r="12" spans="1:29" ht="15" x14ac:dyDescent="0.25">
      <c r="A12" s="63">
        <v>1</v>
      </c>
      <c r="B12" s="63"/>
      <c r="C12" s="56">
        <v>7</v>
      </c>
      <c r="E12" s="59" t="s">
        <v>45</v>
      </c>
      <c r="F12" s="59"/>
      <c r="G12" s="57"/>
      <c r="H12" s="57"/>
      <c r="I12" s="57"/>
      <c r="J12" s="57"/>
      <c r="K12" s="57"/>
      <c r="L12" s="57"/>
      <c r="M12" s="57"/>
      <c r="N12" s="57"/>
      <c r="O12" s="57"/>
      <c r="P12" s="57"/>
      <c r="Q12" s="57"/>
      <c r="R12" s="57"/>
      <c r="S12" s="57"/>
      <c r="T12" s="57"/>
      <c r="U12" s="57"/>
      <c r="V12" s="57"/>
      <c r="W12" s="57"/>
      <c r="X12" s="57"/>
      <c r="Y12" s="57"/>
      <c r="Z12" s="57"/>
      <c r="AB12" s="57"/>
      <c r="AC12" s="57"/>
    </row>
    <row r="13" spans="1:29" ht="15" x14ac:dyDescent="0.25">
      <c r="A13" s="63">
        <v>1</v>
      </c>
      <c r="B13" s="63"/>
      <c r="C13" s="56">
        <v>9</v>
      </c>
      <c r="E13" s="59" t="s">
        <v>46</v>
      </c>
      <c r="G13" s="57"/>
      <c r="H13" s="57"/>
      <c r="I13" s="57"/>
      <c r="J13" s="57"/>
      <c r="K13" s="57"/>
      <c r="L13" s="57"/>
      <c r="M13" s="57"/>
      <c r="N13" s="57"/>
      <c r="O13" s="57"/>
      <c r="P13" s="57"/>
      <c r="Q13" s="57"/>
      <c r="R13" s="57"/>
      <c r="S13" s="57"/>
      <c r="T13" s="57"/>
      <c r="U13" s="57"/>
      <c r="V13" s="57"/>
      <c r="W13" s="57"/>
      <c r="X13" s="57"/>
      <c r="Y13" s="57"/>
      <c r="Z13" s="57"/>
      <c r="AB13" s="57"/>
      <c r="AC13" s="57"/>
    </row>
    <row r="14" spans="1:29" ht="15" x14ac:dyDescent="0.25">
      <c r="A14" s="63">
        <v>1</v>
      </c>
      <c r="B14" s="63"/>
      <c r="C14" s="56">
        <v>7</v>
      </c>
      <c r="E14" s="59" t="s">
        <v>47</v>
      </c>
      <c r="G14" s="57"/>
      <c r="H14" s="57"/>
      <c r="I14" s="57"/>
      <c r="J14" s="57"/>
      <c r="K14" s="57"/>
      <c r="L14" s="57"/>
      <c r="M14" s="57"/>
      <c r="N14" s="57"/>
      <c r="O14" s="57"/>
      <c r="P14" s="57"/>
      <c r="Q14" s="57"/>
      <c r="R14" s="57"/>
      <c r="S14" s="57"/>
      <c r="T14" s="57"/>
      <c r="U14" s="57"/>
      <c r="V14" s="57"/>
      <c r="W14" s="57"/>
      <c r="X14" s="57"/>
      <c r="Y14" s="57"/>
      <c r="Z14" s="57"/>
      <c r="AB14" s="57"/>
      <c r="AC14" s="57"/>
    </row>
    <row r="15" spans="1:29" ht="15" x14ac:dyDescent="0.25">
      <c r="A15" s="63">
        <v>1</v>
      </c>
      <c r="B15" s="63"/>
      <c r="C15" s="56">
        <v>4</v>
      </c>
      <c r="E15" s="59" t="s">
        <v>48</v>
      </c>
      <c r="G15" s="57"/>
      <c r="H15" s="57"/>
      <c r="I15" s="57"/>
      <c r="J15" s="57"/>
      <c r="K15" s="57"/>
      <c r="L15" s="57"/>
      <c r="M15" s="57"/>
      <c r="N15" s="57"/>
      <c r="O15" s="57"/>
      <c r="P15" s="57"/>
      <c r="Q15" s="57"/>
      <c r="R15" s="57"/>
      <c r="S15" s="57"/>
      <c r="T15" s="57"/>
      <c r="U15" s="57"/>
      <c r="V15" s="57"/>
      <c r="W15" s="57"/>
      <c r="X15" s="57"/>
      <c r="Y15" s="57"/>
      <c r="Z15" s="57"/>
      <c r="AB15" s="57"/>
      <c r="AC15" s="57"/>
    </row>
    <row r="16" spans="1:29" ht="15" x14ac:dyDescent="0.25">
      <c r="A16" s="63">
        <v>1</v>
      </c>
      <c r="B16" s="63"/>
      <c r="C16" s="56">
        <v>9</v>
      </c>
      <c r="E16" s="59" t="s">
        <v>49</v>
      </c>
      <c r="G16" s="57"/>
      <c r="H16" s="57"/>
      <c r="I16" s="57"/>
      <c r="J16" s="57"/>
      <c r="K16" s="57"/>
      <c r="L16" s="57"/>
      <c r="M16" s="57"/>
      <c r="N16" s="57"/>
      <c r="O16" s="57"/>
      <c r="P16" s="57"/>
      <c r="Q16" s="57"/>
      <c r="R16" s="57"/>
      <c r="S16" s="57"/>
      <c r="T16" s="57"/>
      <c r="U16" s="57"/>
      <c r="V16" s="57"/>
      <c r="W16" s="57"/>
      <c r="X16" s="57"/>
      <c r="Y16" s="57"/>
      <c r="Z16" s="57"/>
      <c r="AB16" s="57"/>
      <c r="AC16" s="57"/>
    </row>
    <row r="17" spans="1:29" ht="15" x14ac:dyDescent="0.25">
      <c r="A17" s="56"/>
      <c r="B17" s="56"/>
      <c r="C17" s="56"/>
      <c r="E17" s="59" t="s">
        <v>50</v>
      </c>
      <c r="F17" s="59"/>
      <c r="G17" s="57"/>
      <c r="H17" s="57"/>
      <c r="I17" s="57"/>
      <c r="J17" s="57"/>
      <c r="K17" s="57"/>
      <c r="L17" s="57"/>
      <c r="M17" s="57"/>
      <c r="N17" s="57"/>
      <c r="O17" s="57"/>
      <c r="P17" s="57"/>
      <c r="Q17" s="57"/>
      <c r="R17" s="57"/>
      <c r="S17" s="57"/>
      <c r="T17" s="57"/>
      <c r="U17" s="57"/>
      <c r="V17" s="57"/>
      <c r="W17" s="57"/>
      <c r="X17" s="57"/>
      <c r="Y17" s="57"/>
      <c r="Z17" s="57"/>
      <c r="AB17" s="57"/>
      <c r="AC17" s="57"/>
    </row>
    <row r="18" spans="1:29" ht="15" x14ac:dyDescent="0.25">
      <c r="A18" s="63"/>
      <c r="B18" s="63"/>
      <c r="C18" s="67"/>
      <c r="E18" s="59" t="s">
        <v>51</v>
      </c>
      <c r="F18" s="59"/>
      <c r="G18" s="57"/>
      <c r="H18" s="57"/>
      <c r="I18" s="57"/>
      <c r="J18" s="57"/>
      <c r="K18" s="57"/>
      <c r="L18" s="57"/>
      <c r="M18" s="57"/>
      <c r="N18" s="57"/>
      <c r="O18" s="57"/>
      <c r="P18" s="57"/>
      <c r="Q18" s="57"/>
      <c r="R18" s="57"/>
      <c r="S18" s="57"/>
      <c r="T18" s="57"/>
      <c r="U18" s="57"/>
      <c r="V18" s="57"/>
      <c r="W18" s="57"/>
      <c r="X18" s="57"/>
      <c r="Y18" s="57"/>
      <c r="Z18" s="57"/>
      <c r="AB18" s="57"/>
      <c r="AC18" s="57"/>
    </row>
    <row r="19" spans="1:29" ht="15" x14ac:dyDescent="0.25">
      <c r="A19" s="63"/>
      <c r="B19" s="63"/>
      <c r="C19" s="67"/>
      <c r="E19" s="59" t="s">
        <v>52</v>
      </c>
      <c r="F19" s="59"/>
      <c r="G19" s="57"/>
      <c r="H19" s="57"/>
      <c r="I19" s="57"/>
      <c r="J19" s="57"/>
      <c r="K19" s="57"/>
      <c r="L19" s="57"/>
      <c r="M19" s="57"/>
      <c r="N19" s="57"/>
      <c r="O19" s="57"/>
      <c r="P19" s="57"/>
      <c r="Q19" s="57"/>
      <c r="R19" s="57"/>
      <c r="S19" s="57"/>
      <c r="T19" s="57"/>
      <c r="U19" s="57"/>
      <c r="V19" s="57"/>
      <c r="W19" s="57"/>
      <c r="X19" s="57"/>
      <c r="Y19" s="57"/>
      <c r="Z19" s="57"/>
      <c r="AB19" s="57"/>
      <c r="AC19" s="57"/>
    </row>
    <row r="20" spans="1:29" ht="15" x14ac:dyDescent="0.25">
      <c r="A20" s="63"/>
      <c r="B20" s="63"/>
      <c r="C20" s="67"/>
      <c r="E20" s="59" t="s">
        <v>53</v>
      </c>
      <c r="F20" s="59"/>
      <c r="G20" s="57"/>
      <c r="H20" s="57"/>
      <c r="I20" s="57"/>
      <c r="J20" s="57"/>
      <c r="K20" s="57"/>
      <c r="L20" s="57"/>
      <c r="M20" s="57"/>
      <c r="N20" s="57"/>
      <c r="O20" s="57"/>
      <c r="P20" s="57"/>
      <c r="Q20" s="57"/>
      <c r="R20" s="57"/>
      <c r="S20" s="57"/>
      <c r="T20" s="57"/>
      <c r="U20" s="57"/>
      <c r="V20" s="57"/>
      <c r="W20" s="57"/>
      <c r="X20" s="57"/>
      <c r="Y20" s="57"/>
      <c r="Z20" s="57"/>
      <c r="AB20" s="57"/>
      <c r="AC20" s="57"/>
    </row>
    <row r="21" spans="1:29" ht="15" x14ac:dyDescent="0.25">
      <c r="A21" s="63"/>
      <c r="B21" s="63"/>
      <c r="C21" s="67"/>
      <c r="E21" s="59" t="s">
        <v>54</v>
      </c>
      <c r="G21" s="57"/>
      <c r="H21" s="57"/>
      <c r="I21" s="57"/>
      <c r="J21" s="57"/>
      <c r="K21" s="57"/>
      <c r="L21" s="57"/>
      <c r="M21" s="57"/>
      <c r="N21" s="57"/>
      <c r="O21" s="57"/>
      <c r="P21" s="57"/>
      <c r="Q21" s="57"/>
      <c r="R21" s="57"/>
      <c r="S21" s="57"/>
      <c r="T21" s="57"/>
      <c r="U21" s="57"/>
      <c r="V21" s="57"/>
      <c r="W21" s="57"/>
      <c r="X21" s="57"/>
      <c r="Y21" s="57"/>
      <c r="Z21" s="57"/>
      <c r="AB21" s="57"/>
      <c r="AC21" s="57"/>
    </row>
    <row r="22" spans="1:29" ht="15" x14ac:dyDescent="0.25">
      <c r="A22" s="63"/>
      <c r="B22" s="63"/>
      <c r="C22" s="67"/>
      <c r="E22" s="59" t="s">
        <v>55</v>
      </c>
      <c r="G22" s="57"/>
      <c r="H22" s="57"/>
      <c r="I22" s="57"/>
      <c r="J22" s="57"/>
      <c r="K22" s="57"/>
      <c r="L22" s="57"/>
      <c r="M22" s="57"/>
      <c r="N22" s="57"/>
      <c r="O22" s="57"/>
      <c r="P22" s="57"/>
      <c r="Q22" s="57"/>
      <c r="R22" s="57"/>
      <c r="S22" s="57"/>
      <c r="T22" s="57"/>
      <c r="U22" s="57"/>
      <c r="V22" s="57"/>
      <c r="W22" s="57"/>
      <c r="X22" s="57"/>
      <c r="Y22" s="57"/>
      <c r="Z22" s="57"/>
      <c r="AB22" s="57"/>
      <c r="AC22" s="57"/>
    </row>
    <row r="23" spans="1:29" ht="19.5" customHeight="1" x14ac:dyDescent="0.25">
      <c r="A23" s="63"/>
      <c r="B23" s="63"/>
      <c r="C23" s="67"/>
      <c r="G23" s="57"/>
      <c r="H23" s="57"/>
      <c r="I23" s="57"/>
      <c r="J23" s="57"/>
      <c r="K23" s="57"/>
      <c r="L23" s="57"/>
      <c r="M23" s="57"/>
      <c r="N23" s="57"/>
      <c r="O23" s="57"/>
      <c r="P23" s="57"/>
      <c r="Q23" s="57"/>
      <c r="R23" s="57"/>
      <c r="S23" s="57"/>
      <c r="T23" s="57"/>
      <c r="U23" s="57"/>
      <c r="V23" s="57"/>
      <c r="W23" s="57"/>
      <c r="X23" s="57"/>
      <c r="Y23" s="57"/>
      <c r="Z23" s="57"/>
      <c r="AB23" s="57"/>
      <c r="AC23" s="57"/>
    </row>
    <row r="24" spans="1:29" ht="15" x14ac:dyDescent="0.25">
      <c r="A24" s="63"/>
      <c r="B24" s="63"/>
      <c r="C24" s="67"/>
      <c r="G24" s="57"/>
      <c r="H24" s="57"/>
      <c r="I24" s="57"/>
      <c r="J24" s="57"/>
      <c r="K24" s="57"/>
      <c r="L24" s="57"/>
      <c r="M24" s="57"/>
      <c r="N24" s="57"/>
      <c r="O24" s="57"/>
      <c r="P24" s="57"/>
      <c r="Q24" s="57"/>
      <c r="R24" s="57"/>
      <c r="S24" s="57"/>
      <c r="T24" s="57"/>
      <c r="U24" s="57"/>
      <c r="V24" s="57"/>
      <c r="W24" s="57"/>
      <c r="X24" s="57"/>
      <c r="Y24" s="57"/>
      <c r="Z24" s="57"/>
      <c r="AB24" s="57"/>
      <c r="AC24" s="57"/>
    </row>
    <row r="25" spans="1:29" ht="15.75" x14ac:dyDescent="0.25">
      <c r="A25" s="45"/>
      <c r="B25" s="63"/>
      <c r="C25" s="67"/>
      <c r="E25" s="42"/>
      <c r="G25" s="57"/>
      <c r="H25" s="57"/>
      <c r="I25" s="57"/>
      <c r="J25" s="57"/>
      <c r="K25" s="57"/>
      <c r="L25" s="57"/>
      <c r="M25" s="57"/>
      <c r="N25" s="57"/>
      <c r="O25" s="57"/>
      <c r="P25" s="57"/>
      <c r="Q25" s="57"/>
      <c r="R25" s="57"/>
      <c r="S25" s="57"/>
      <c r="T25" s="57"/>
      <c r="U25" s="57"/>
      <c r="V25" s="57"/>
      <c r="W25" s="57"/>
      <c r="X25" s="57"/>
      <c r="Y25" s="57"/>
      <c r="Z25" s="57"/>
      <c r="AB25" s="57"/>
      <c r="AC25" s="57"/>
    </row>
    <row r="26" spans="1:29" ht="15.75" x14ac:dyDescent="0.25">
      <c r="A26" s="45"/>
      <c r="B26" s="45"/>
      <c r="C26" s="34"/>
      <c r="E26" s="42"/>
      <c r="G26" s="57"/>
      <c r="H26" s="57"/>
      <c r="I26" s="57"/>
      <c r="J26" s="57"/>
      <c r="K26" s="57"/>
      <c r="L26" s="57"/>
      <c r="M26" s="57"/>
      <c r="N26" s="57"/>
      <c r="O26" s="57"/>
      <c r="P26" s="57"/>
      <c r="Q26" s="57"/>
      <c r="R26" s="57"/>
      <c r="S26" s="57"/>
      <c r="T26" s="57"/>
      <c r="U26" s="57"/>
      <c r="V26" s="57"/>
      <c r="W26" s="57"/>
      <c r="X26" s="57"/>
      <c r="Y26" s="57"/>
      <c r="Z26" s="57"/>
      <c r="AB26" s="57"/>
      <c r="AC26" s="57"/>
    </row>
    <row r="27" spans="1:29" ht="15.75" x14ac:dyDescent="0.25">
      <c r="A27" s="45"/>
      <c r="B27" s="45"/>
      <c r="C27" s="34"/>
      <c r="E27" s="42"/>
      <c r="G27" s="57"/>
      <c r="H27" s="57"/>
      <c r="I27" s="57"/>
      <c r="J27" s="57"/>
      <c r="K27" s="57"/>
      <c r="L27" s="57"/>
      <c r="M27" s="57"/>
      <c r="N27" s="57"/>
      <c r="O27" s="57"/>
      <c r="P27" s="57"/>
      <c r="Q27" s="57"/>
      <c r="R27" s="57"/>
      <c r="S27" s="57"/>
      <c r="T27" s="57"/>
      <c r="U27" s="57"/>
      <c r="V27" s="57"/>
      <c r="W27" s="57"/>
      <c r="X27" s="57"/>
      <c r="Y27" s="57"/>
      <c r="Z27" s="57"/>
      <c r="AB27" s="57"/>
      <c r="AC27" s="57"/>
    </row>
    <row r="28" spans="1:29" ht="15.75" x14ac:dyDescent="0.25">
      <c r="A28" s="45"/>
      <c r="B28" s="45"/>
      <c r="C28" s="34"/>
      <c r="E28" s="42"/>
      <c r="G28" s="57"/>
      <c r="H28" s="57"/>
      <c r="I28" s="57"/>
      <c r="J28" s="57"/>
      <c r="K28" s="57"/>
      <c r="L28" s="57"/>
      <c r="M28" s="57"/>
      <c r="N28" s="57"/>
      <c r="O28" s="57"/>
      <c r="P28" s="57"/>
      <c r="Q28" s="57"/>
      <c r="R28" s="57"/>
      <c r="S28" s="57"/>
      <c r="T28" s="57"/>
      <c r="U28" s="57"/>
      <c r="V28" s="57"/>
      <c r="W28" s="57"/>
      <c r="X28" s="57"/>
      <c r="Y28" s="57"/>
      <c r="Z28" s="57"/>
      <c r="AB28" s="57"/>
      <c r="AC28" s="57"/>
    </row>
    <row r="29" spans="1:29" ht="15.75" x14ac:dyDescent="0.25">
      <c r="A29" s="45"/>
      <c r="B29" s="45"/>
      <c r="C29" s="34"/>
      <c r="E29" s="42"/>
      <c r="G29" s="57"/>
      <c r="H29" s="57"/>
      <c r="I29" s="57"/>
      <c r="J29" s="57"/>
      <c r="K29" s="57"/>
      <c r="L29" s="57"/>
      <c r="M29" s="57"/>
      <c r="N29" s="57"/>
      <c r="O29" s="57"/>
      <c r="P29" s="57"/>
      <c r="Q29" s="57"/>
      <c r="R29" s="57"/>
      <c r="S29" s="57"/>
      <c r="T29" s="57"/>
      <c r="U29" s="57"/>
      <c r="V29" s="57"/>
      <c r="W29" s="57"/>
      <c r="X29" s="57"/>
      <c r="Y29" s="57"/>
      <c r="Z29" s="57"/>
      <c r="AB29" s="57"/>
      <c r="AC29" s="57"/>
    </row>
    <row r="30" spans="1:29" ht="15" x14ac:dyDescent="0.25">
      <c r="A30" s="45"/>
      <c r="B30" s="45"/>
      <c r="C30" s="34"/>
      <c r="G30" s="57"/>
      <c r="H30" s="57"/>
      <c r="I30" s="57"/>
      <c r="J30" s="57"/>
      <c r="K30" s="57"/>
      <c r="L30" s="57"/>
      <c r="M30" s="57"/>
      <c r="N30" s="57"/>
      <c r="O30" s="57"/>
      <c r="P30" s="57"/>
      <c r="Q30" s="57"/>
      <c r="R30" s="57"/>
      <c r="S30" s="57"/>
      <c r="T30" s="57"/>
      <c r="U30" s="57"/>
      <c r="V30" s="57"/>
      <c r="W30" s="57"/>
      <c r="X30" s="57"/>
      <c r="Y30" s="57"/>
      <c r="Z30" s="57"/>
      <c r="AB30" s="57"/>
      <c r="AC30" s="57"/>
    </row>
    <row r="31" spans="1:29" ht="15" x14ac:dyDescent="0.25">
      <c r="A31" s="45"/>
      <c r="B31" s="45"/>
      <c r="C31" s="34"/>
      <c r="G31" s="57"/>
      <c r="H31" s="57"/>
      <c r="I31" s="57"/>
      <c r="J31" s="57"/>
      <c r="K31" s="57"/>
      <c r="L31" s="57"/>
      <c r="M31" s="57"/>
      <c r="N31" s="57"/>
      <c r="O31" s="57"/>
      <c r="P31" s="57"/>
      <c r="Q31" s="57"/>
      <c r="R31" s="57"/>
      <c r="S31" s="57"/>
      <c r="T31" s="57"/>
      <c r="U31" s="57"/>
      <c r="V31" s="57"/>
      <c r="W31" s="57"/>
      <c r="X31" s="57"/>
      <c r="Y31" s="57"/>
      <c r="Z31" s="57"/>
      <c r="AB31" s="57"/>
      <c r="AC31" s="57"/>
    </row>
    <row r="32" spans="1:29" ht="15" x14ac:dyDescent="0.25">
      <c r="A32" s="45"/>
      <c r="B32" s="45"/>
      <c r="C32" s="34"/>
      <c r="G32" s="57"/>
      <c r="H32" s="57"/>
      <c r="I32" s="57"/>
      <c r="J32" s="57"/>
      <c r="K32" s="57"/>
      <c r="L32" s="57"/>
      <c r="M32" s="57"/>
      <c r="N32" s="57"/>
      <c r="O32" s="57"/>
      <c r="P32" s="57"/>
      <c r="Q32" s="57"/>
      <c r="R32" s="57"/>
      <c r="S32" s="57"/>
      <c r="T32" s="57"/>
      <c r="U32" s="57"/>
      <c r="V32" s="57"/>
      <c r="W32" s="57"/>
      <c r="X32" s="57"/>
      <c r="Y32" s="57"/>
      <c r="Z32" s="57"/>
      <c r="AB32" s="57"/>
      <c r="AC32" s="57"/>
    </row>
    <row r="33" spans="1:29" ht="15" x14ac:dyDescent="0.25">
      <c r="A33" s="45"/>
      <c r="B33" s="45"/>
      <c r="C33" s="34"/>
      <c r="G33" s="57"/>
      <c r="H33" s="57"/>
      <c r="I33" s="57"/>
      <c r="J33" s="57"/>
      <c r="K33" s="57"/>
      <c r="L33" s="57"/>
      <c r="M33" s="57"/>
      <c r="N33" s="57"/>
      <c r="O33" s="57"/>
      <c r="P33" s="57"/>
      <c r="Q33" s="57"/>
      <c r="R33" s="57"/>
      <c r="S33" s="57"/>
      <c r="T33" s="57"/>
      <c r="U33" s="57"/>
      <c r="V33" s="57"/>
      <c r="W33" s="57"/>
      <c r="X33" s="57"/>
      <c r="Y33" s="57"/>
      <c r="Z33" s="57"/>
      <c r="AB33" s="57"/>
      <c r="AC33" s="57"/>
    </row>
    <row r="34" spans="1:29" ht="15" x14ac:dyDescent="0.25">
      <c r="A34" s="45"/>
      <c r="B34" s="45"/>
      <c r="C34" s="34"/>
      <c r="G34" s="57"/>
      <c r="H34" s="57"/>
      <c r="I34" s="57"/>
      <c r="J34" s="57"/>
      <c r="K34" s="57"/>
      <c r="L34" s="57"/>
      <c r="M34" s="57"/>
      <c r="N34" s="57"/>
      <c r="O34" s="57"/>
      <c r="P34" s="57"/>
      <c r="Q34" s="57"/>
      <c r="R34" s="57"/>
      <c r="S34" s="57"/>
      <c r="T34" s="57"/>
      <c r="U34" s="57"/>
      <c r="V34" s="57"/>
      <c r="W34" s="57"/>
      <c r="X34" s="57"/>
      <c r="Y34" s="57"/>
      <c r="Z34" s="57"/>
      <c r="AB34" s="57"/>
      <c r="AC34" s="57"/>
    </row>
    <row r="35" spans="1:29" ht="15" x14ac:dyDescent="0.25">
      <c r="A35" s="63"/>
      <c r="B35" s="63"/>
      <c r="C35" s="63"/>
      <c r="G35" s="57"/>
      <c r="H35" s="57"/>
      <c r="I35" s="57"/>
      <c r="J35" s="57"/>
      <c r="K35" s="57"/>
      <c r="L35" s="57"/>
      <c r="M35" s="57"/>
      <c r="N35" s="57"/>
      <c r="O35" s="57"/>
      <c r="P35" s="57"/>
      <c r="Q35" s="57"/>
      <c r="R35" s="57"/>
      <c r="S35" s="57"/>
      <c r="T35" s="57"/>
      <c r="U35" s="57"/>
      <c r="V35" s="57"/>
      <c r="W35" s="57"/>
      <c r="X35" s="57"/>
      <c r="Y35" s="57"/>
      <c r="Z35" s="57"/>
      <c r="AB35" s="57"/>
      <c r="AC35" s="57"/>
    </row>
    <row r="36" spans="1:29" ht="15" x14ac:dyDescent="0.25">
      <c r="A36" s="63"/>
      <c r="B36" s="63"/>
      <c r="C36" s="63"/>
      <c r="G36" s="57"/>
      <c r="H36" s="57"/>
      <c r="I36" s="57"/>
      <c r="J36" s="57"/>
      <c r="K36" s="57"/>
      <c r="L36" s="57"/>
      <c r="M36" s="57"/>
      <c r="N36" s="57"/>
      <c r="O36" s="57"/>
      <c r="P36" s="57"/>
      <c r="Q36" s="57"/>
      <c r="R36" s="57"/>
      <c r="S36" s="57"/>
      <c r="T36" s="57"/>
      <c r="U36" s="57"/>
      <c r="V36" s="57"/>
      <c r="W36" s="57"/>
      <c r="X36" s="57"/>
      <c r="Y36" s="57"/>
      <c r="Z36" s="57"/>
      <c r="AB36" s="57"/>
      <c r="AC36" s="57"/>
    </row>
    <row r="37" spans="1:29" ht="15" x14ac:dyDescent="0.25">
      <c r="A37" s="59"/>
      <c r="B37" s="62"/>
      <c r="C37" s="62">
        <f>SUM(C9:C36)</f>
        <v>59.5</v>
      </c>
      <c r="D37" s="59" t="s">
        <v>56</v>
      </c>
      <c r="G37" s="57"/>
      <c r="H37" s="57"/>
      <c r="I37" s="57"/>
      <c r="J37" s="57"/>
      <c r="K37" s="57"/>
      <c r="L37" s="57"/>
      <c r="M37" s="57"/>
      <c r="N37" s="57"/>
      <c r="O37" s="57"/>
      <c r="P37" s="57"/>
      <c r="Q37" s="57"/>
      <c r="R37" s="57"/>
      <c r="S37" s="57"/>
      <c r="T37" s="57"/>
      <c r="U37" s="57"/>
      <c r="V37" s="57"/>
      <c r="W37" s="57"/>
      <c r="X37" s="57"/>
      <c r="Y37" s="57"/>
      <c r="Z37" s="57"/>
      <c r="AB37" s="57"/>
      <c r="AC37" s="57"/>
    </row>
    <row r="38" spans="1:29" ht="15" x14ac:dyDescent="0.25">
      <c r="A38" s="62">
        <f>SUM(A9:A29)</f>
        <v>8</v>
      </c>
      <c r="B38" s="59" t="s">
        <v>57</v>
      </c>
      <c r="C38" s="59"/>
      <c r="G38" s="57"/>
      <c r="H38" s="57"/>
      <c r="I38" s="57"/>
      <c r="J38" s="57"/>
      <c r="K38" s="57"/>
      <c r="L38" s="57"/>
      <c r="M38" s="57"/>
      <c r="N38" s="57"/>
      <c r="O38" s="57"/>
      <c r="P38" s="57"/>
      <c r="Q38" s="57"/>
      <c r="R38" s="57"/>
      <c r="S38" s="57"/>
      <c r="T38" s="57"/>
      <c r="U38" s="57"/>
      <c r="V38" s="57"/>
      <c r="W38" s="57"/>
      <c r="X38" s="57"/>
      <c r="Y38" s="57"/>
      <c r="Z38" s="57"/>
      <c r="AB38" s="57"/>
      <c r="AC38" s="57"/>
    </row>
    <row r="39" spans="1:29" ht="15" x14ac:dyDescent="0.25">
      <c r="A39" s="59"/>
      <c r="B39" s="62">
        <f>C37/A38</f>
        <v>7.4375</v>
      </c>
      <c r="C39" s="59" t="s">
        <v>58</v>
      </c>
      <c r="G39" s="57"/>
      <c r="H39" s="57"/>
      <c r="I39" s="57"/>
      <c r="J39" s="57"/>
      <c r="K39" s="57"/>
      <c r="L39" s="57"/>
      <c r="M39" s="57"/>
      <c r="N39" s="57"/>
      <c r="O39" s="57"/>
      <c r="P39" s="57"/>
      <c r="Q39" s="57"/>
      <c r="R39" s="57"/>
      <c r="S39" s="57"/>
      <c r="T39" s="57"/>
      <c r="U39" s="57"/>
      <c r="V39" s="57"/>
      <c r="W39" s="57"/>
      <c r="X39" s="57"/>
      <c r="Y39" s="57"/>
      <c r="Z39" s="57"/>
      <c r="AB39" s="57"/>
      <c r="AC39" s="57"/>
    </row>
    <row r="40" spans="1:29" ht="15" x14ac:dyDescent="0.25">
      <c r="A40" s="59"/>
      <c r="B40" s="59"/>
      <c r="C40" s="59"/>
      <c r="D40" s="63">
        <v>10</v>
      </c>
      <c r="E40" s="59" t="s">
        <v>59</v>
      </c>
      <c r="G40" s="57"/>
      <c r="H40" s="57"/>
      <c r="I40" s="57"/>
      <c r="J40" s="57"/>
      <c r="K40" s="57"/>
      <c r="L40" s="57"/>
      <c r="M40" s="57"/>
      <c r="N40" s="57"/>
      <c r="O40" s="57"/>
      <c r="P40" s="57"/>
      <c r="Q40" s="57"/>
      <c r="R40" s="57"/>
      <c r="S40" s="57"/>
      <c r="T40" s="57"/>
      <c r="U40" s="57"/>
      <c r="V40" s="57"/>
      <c r="W40" s="57"/>
      <c r="X40" s="57"/>
      <c r="Y40" s="57"/>
      <c r="Z40" s="57"/>
      <c r="AB40" s="57"/>
      <c r="AC40" s="57"/>
    </row>
    <row r="41" spans="1:29" ht="15" x14ac:dyDescent="0.25">
      <c r="A41" s="59"/>
      <c r="B41" s="59"/>
      <c r="C41" s="59"/>
      <c r="D41" s="65">
        <f>B39/D40</f>
        <v>0.74375000000000002</v>
      </c>
      <c r="E41" s="59" t="s">
        <v>60</v>
      </c>
      <c r="G41" s="57"/>
      <c r="H41" s="57"/>
      <c r="I41" s="57"/>
      <c r="J41" s="57"/>
      <c r="K41" s="57"/>
      <c r="L41" s="57"/>
      <c r="M41" s="57"/>
      <c r="N41" s="57"/>
      <c r="O41" s="57"/>
      <c r="P41" s="57"/>
      <c r="Q41" s="57"/>
      <c r="R41" s="57"/>
      <c r="S41" s="57"/>
      <c r="T41" s="57"/>
      <c r="U41" s="57"/>
      <c r="V41" s="57"/>
      <c r="W41" s="57"/>
      <c r="X41" s="57"/>
      <c r="Y41" s="57"/>
      <c r="Z41" s="57"/>
      <c r="AB41" s="57"/>
      <c r="AC41" s="57"/>
    </row>
    <row r="42" spans="1:29" ht="15" x14ac:dyDescent="0.25">
      <c r="A42" s="59"/>
      <c r="B42" s="59"/>
      <c r="C42" s="59"/>
      <c r="G42" s="57"/>
      <c r="H42" s="57"/>
      <c r="I42" s="57"/>
      <c r="J42" s="57"/>
      <c r="K42" s="57"/>
      <c r="L42" s="57"/>
      <c r="M42" s="57"/>
      <c r="N42" s="57"/>
      <c r="O42" s="57"/>
      <c r="P42" s="57"/>
      <c r="Q42" s="57"/>
      <c r="R42" s="57"/>
      <c r="S42" s="57"/>
      <c r="T42" s="57"/>
      <c r="U42" s="57"/>
      <c r="V42" s="57"/>
      <c r="W42" s="57"/>
      <c r="X42" s="57"/>
      <c r="Y42" s="57"/>
      <c r="Z42" s="57"/>
      <c r="AB42" s="57"/>
      <c r="AC42" s="57"/>
    </row>
    <row r="43" spans="1:29" x14ac:dyDescent="0.3">
      <c r="A43" s="120" t="s">
        <v>401</v>
      </c>
    </row>
    <row r="45" spans="1:29" ht="24" customHeight="1" x14ac:dyDescent="0.3">
      <c r="B45" s="341" t="s">
        <v>656</v>
      </c>
    </row>
  </sheetData>
  <pageMargins left="0.7" right="0.7" top="0.75" bottom="0.75" header="0.3" footer="0.3"/>
  <pageSetup scale="99" orientation="portrait" r:id="rId1"/>
  <drawing r:id="rId2"/>
  <legacyDrawing r:id="rId3"/>
  <oleObjects>
    <mc:AlternateContent xmlns:mc="http://schemas.openxmlformats.org/markup-compatibility/2006">
      <mc:Choice Requires="x14">
        <oleObject progId="Word.Document.12" shapeId="475139" r:id="rId4">
          <objectPr defaultSize="0" r:id="rId5">
            <anchor moveWithCells="1">
              <from>
                <xdr:col>1</xdr:col>
                <xdr:colOff>19050</xdr:colOff>
                <xdr:row>46</xdr:row>
                <xdr:rowOff>57150</xdr:rowOff>
              </from>
              <to>
                <xdr:col>10</xdr:col>
                <xdr:colOff>247650</xdr:colOff>
                <xdr:row>52</xdr:row>
                <xdr:rowOff>123825</xdr:rowOff>
              </to>
            </anchor>
          </objectPr>
        </oleObject>
      </mc:Choice>
      <mc:Fallback>
        <oleObject progId="Word.Document.12" shapeId="475139"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6F94C8C12F3448BD82E425ACC7E754" ma:contentTypeVersion="10" ma:contentTypeDescription="Create a new document." ma:contentTypeScope="" ma:versionID="a2cfe8c164cf3bd4616c3e9818a7e35a">
  <xsd:schema xmlns:xsd="http://www.w3.org/2001/XMLSchema" xmlns:xs="http://www.w3.org/2001/XMLSchema" xmlns:p="http://schemas.microsoft.com/office/2006/metadata/properties" xmlns:ns3="80fd30a0-993a-40d9-93b6-e2ff4bd33dc3" targetNamespace="http://schemas.microsoft.com/office/2006/metadata/properties" ma:root="true" ma:fieldsID="b893a393c7f66eea3924356d47d25feb" ns3:_="">
    <xsd:import namespace="80fd30a0-993a-40d9-93b6-e2ff4bd33dc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fd30a0-993a-40d9-93b6-e2ff4bd33d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16469-03F2-4ABE-ACB7-FC16C3B35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fd30a0-993a-40d9-93b6-e2ff4bd33d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14581E-0B6B-4804-A0F5-CE4463AE99F1}">
  <ds:schemaRefs>
    <ds:schemaRef ds:uri="http://schemas.microsoft.com/sharepoint/v3/contenttype/forms"/>
  </ds:schemaRefs>
</ds:datastoreItem>
</file>

<file path=customXml/itemProps3.xml><?xml version="1.0" encoding="utf-8"?>
<ds:datastoreItem xmlns:ds="http://schemas.openxmlformats.org/officeDocument/2006/customXml" ds:itemID="{CEA10646-FFF2-4AEF-B359-E606E6CD5371}">
  <ds:schemaRef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80fd30a0-993a-40d9-93b6-e2ff4bd33dc3"/>
    <ds:schemaRef ds:uri="http://www.w3.org/XML/1998/namespace"/>
    <ds:schemaRef ds:uri="http://purl.org/dc/dcmitype/"/>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264</vt:i4>
      </vt:variant>
      <vt:variant>
        <vt:lpstr>Named Ranges</vt:lpstr>
      </vt:variant>
      <vt:variant>
        <vt:i4>23</vt:i4>
      </vt:variant>
    </vt:vector>
  </HeadingPairs>
  <TitlesOfParts>
    <vt:vector size="287" baseType="lpstr">
      <vt:lpstr>Assess Summary</vt:lpstr>
      <vt:lpstr>1.1 AY22</vt:lpstr>
      <vt:lpstr>1.1 AY21</vt:lpstr>
      <vt:lpstr>1.1 AY20</vt:lpstr>
      <vt:lpstr>1.1 AY19</vt:lpstr>
      <vt:lpstr>1.1 AY18</vt:lpstr>
      <vt:lpstr>1.1 AY16-17</vt:lpstr>
      <vt:lpstr>1.2 AY22</vt:lpstr>
      <vt:lpstr>1.2 AY21</vt:lpstr>
      <vt:lpstr>1.2 AY20</vt:lpstr>
      <vt:lpstr>1.2 AY19</vt:lpstr>
      <vt:lpstr>1.2 AY18</vt:lpstr>
      <vt:lpstr>1.2 AY16-17</vt:lpstr>
      <vt:lpstr>1.3 AY18</vt:lpstr>
      <vt:lpstr>1.3 AY16-17</vt:lpstr>
      <vt:lpstr>1.4 AY18</vt:lpstr>
      <vt:lpstr>2.1 AY22</vt:lpstr>
      <vt:lpstr>2.1 AY21</vt:lpstr>
      <vt:lpstr>2.1 AY20</vt:lpstr>
      <vt:lpstr>2.1 AY19</vt:lpstr>
      <vt:lpstr>2.1 AY18</vt:lpstr>
      <vt:lpstr>2.1 AY16-17</vt:lpstr>
      <vt:lpstr>2.2 AY22</vt:lpstr>
      <vt:lpstr>2.2 AY21</vt:lpstr>
      <vt:lpstr>2.2 AY20</vt:lpstr>
      <vt:lpstr>2.2 AY19</vt:lpstr>
      <vt:lpstr>2.2 AY18</vt:lpstr>
      <vt:lpstr>2.2 AY16-17</vt:lpstr>
      <vt:lpstr>2.3 AY18</vt:lpstr>
      <vt:lpstr>2.3 AY16-17</vt:lpstr>
      <vt:lpstr>2.4 AY18</vt:lpstr>
      <vt:lpstr>3.1 AY22</vt:lpstr>
      <vt:lpstr>3.1 AY21</vt:lpstr>
      <vt:lpstr>3.1 AY20</vt:lpstr>
      <vt:lpstr>3.1 AY19</vt:lpstr>
      <vt:lpstr>3.1 AY18</vt:lpstr>
      <vt:lpstr>3.1 AY16-17</vt:lpstr>
      <vt:lpstr>3.2 AY22</vt:lpstr>
      <vt:lpstr>3.2 AY21</vt:lpstr>
      <vt:lpstr>3.2 AY20</vt:lpstr>
      <vt:lpstr>3.2 AY19</vt:lpstr>
      <vt:lpstr>3.2 AY18</vt:lpstr>
      <vt:lpstr>3.2 AY16-17</vt:lpstr>
      <vt:lpstr>3.3 AY18</vt:lpstr>
      <vt:lpstr>4.1 AY22</vt:lpstr>
      <vt:lpstr>4.1 AY21</vt:lpstr>
      <vt:lpstr>4.1 AY20</vt:lpstr>
      <vt:lpstr>4.1 AY19</vt:lpstr>
      <vt:lpstr>4.1 AY18</vt:lpstr>
      <vt:lpstr>4.1 AY16-17</vt:lpstr>
      <vt:lpstr>4.2 AY22</vt:lpstr>
      <vt:lpstr>4.2 AY21</vt:lpstr>
      <vt:lpstr>4.2 AY20</vt:lpstr>
      <vt:lpstr>4.2 AY19</vt:lpstr>
      <vt:lpstr>4.2 AY18</vt:lpstr>
      <vt:lpstr>4.2 AY16-17</vt:lpstr>
      <vt:lpstr>4.3 AY18</vt:lpstr>
      <vt:lpstr>4.3 AY16-17</vt:lpstr>
      <vt:lpstr>4.4 AY18</vt:lpstr>
      <vt:lpstr>5.1 AY22</vt:lpstr>
      <vt:lpstr>5.1 AY21</vt:lpstr>
      <vt:lpstr>5.1 AY20</vt:lpstr>
      <vt:lpstr>5.1 AY19</vt:lpstr>
      <vt:lpstr>5.1 AY18</vt:lpstr>
      <vt:lpstr>5.1 AY16-17</vt:lpstr>
      <vt:lpstr>5.2 AY22</vt:lpstr>
      <vt:lpstr>5.2 AY21</vt:lpstr>
      <vt:lpstr>5.2 AY20</vt:lpstr>
      <vt:lpstr>5.2 AY19</vt:lpstr>
      <vt:lpstr>5.2 AY18</vt:lpstr>
      <vt:lpstr>5.2 AY16-17</vt:lpstr>
      <vt:lpstr>6.1 AY22</vt:lpstr>
      <vt:lpstr>6.1 AY21</vt:lpstr>
      <vt:lpstr>6.1 AY20</vt:lpstr>
      <vt:lpstr>6.1 AY19</vt:lpstr>
      <vt:lpstr>6.1 AY18</vt:lpstr>
      <vt:lpstr>6.1 AY16-17</vt:lpstr>
      <vt:lpstr>6.2 AY22</vt:lpstr>
      <vt:lpstr>6.2 AY21</vt:lpstr>
      <vt:lpstr>6.2 AY20</vt:lpstr>
      <vt:lpstr>6.2 AY19</vt:lpstr>
      <vt:lpstr>6.2 AY18</vt:lpstr>
      <vt:lpstr>6.2 AY16-17</vt:lpstr>
      <vt:lpstr>7.1 AY22</vt:lpstr>
      <vt:lpstr>7.1 AY21</vt:lpstr>
      <vt:lpstr>7.1 AY20</vt:lpstr>
      <vt:lpstr>7.1 AY19</vt:lpstr>
      <vt:lpstr>7.1 AY18</vt:lpstr>
      <vt:lpstr>7.1 AY16-17</vt:lpstr>
      <vt:lpstr>7.2 AY22</vt:lpstr>
      <vt:lpstr>7.2 AY21</vt:lpstr>
      <vt:lpstr>7.2 AY20</vt:lpstr>
      <vt:lpstr>7.2 AY19</vt:lpstr>
      <vt:lpstr>7.2 AY18</vt:lpstr>
      <vt:lpstr>7.2 AY16-17</vt:lpstr>
      <vt:lpstr>7.3 AY18</vt:lpstr>
      <vt:lpstr>8.1 AY22</vt:lpstr>
      <vt:lpstr>8.1 AY21</vt:lpstr>
      <vt:lpstr>8.1 AY20</vt:lpstr>
      <vt:lpstr>8.1 AY19</vt:lpstr>
      <vt:lpstr>8.1 AY18</vt:lpstr>
      <vt:lpstr>8.1 AY16-17</vt:lpstr>
      <vt:lpstr>8.2 AY22</vt:lpstr>
      <vt:lpstr>8.2 AY21</vt:lpstr>
      <vt:lpstr>8.2 AY20</vt:lpstr>
      <vt:lpstr>8.2 AY19</vt:lpstr>
      <vt:lpstr>8.2 AY18</vt:lpstr>
      <vt:lpstr>8.2 AY16-17</vt:lpstr>
      <vt:lpstr>8.3 AY18</vt:lpstr>
      <vt:lpstr>8.3 AY16-17</vt:lpstr>
      <vt:lpstr>9.1 AY22</vt:lpstr>
      <vt:lpstr>9.1 AY21</vt:lpstr>
      <vt:lpstr>9.1 AY20</vt:lpstr>
      <vt:lpstr>9.1 AY19</vt:lpstr>
      <vt:lpstr>9.1 AY18</vt:lpstr>
      <vt:lpstr>9.1 AY16-17</vt:lpstr>
      <vt:lpstr>9.2 AY22</vt:lpstr>
      <vt:lpstr>9.2 AY21</vt:lpstr>
      <vt:lpstr>9.2 AY20</vt:lpstr>
      <vt:lpstr>9.2 AY19</vt:lpstr>
      <vt:lpstr>9.2 AY18</vt:lpstr>
      <vt:lpstr>9.2 AY16-17</vt:lpstr>
      <vt:lpstr>9.3 AY18</vt:lpstr>
      <vt:lpstr>10.1 AY22</vt:lpstr>
      <vt:lpstr>10.1 AY21</vt:lpstr>
      <vt:lpstr>10.1 AY20</vt:lpstr>
      <vt:lpstr>10.1 AY19</vt:lpstr>
      <vt:lpstr>10.1 AY18</vt:lpstr>
      <vt:lpstr>10.1 AY16-17</vt:lpstr>
      <vt:lpstr>10.2 AY22</vt:lpstr>
      <vt:lpstr>10.2 AY21</vt:lpstr>
      <vt:lpstr>10.2 AY20</vt:lpstr>
      <vt:lpstr>10.2 AY19</vt:lpstr>
      <vt:lpstr>10.2 AY18</vt:lpstr>
      <vt:lpstr>10.2 AY16-17</vt:lpstr>
      <vt:lpstr>10.3 AY19</vt:lpstr>
      <vt:lpstr>10.3 AY18</vt:lpstr>
      <vt:lpstr>10.3 AY16-17</vt:lpstr>
      <vt:lpstr>10.4 AY18</vt:lpstr>
      <vt:lpstr>11.1 AY22</vt:lpstr>
      <vt:lpstr>11.1 AY21</vt:lpstr>
      <vt:lpstr>11.1 AY20</vt:lpstr>
      <vt:lpstr>11.1 AY19</vt:lpstr>
      <vt:lpstr>11.1 AY18</vt:lpstr>
      <vt:lpstr>11.1 AY16-17</vt:lpstr>
      <vt:lpstr>11.2 AY22</vt:lpstr>
      <vt:lpstr>11.2 AY21</vt:lpstr>
      <vt:lpstr>11.2 AY19</vt:lpstr>
      <vt:lpstr>11.2 AY18</vt:lpstr>
      <vt:lpstr>11.2 AY16-17</vt:lpstr>
      <vt:lpstr>11.3 AY20</vt:lpstr>
      <vt:lpstr>11.3 AY19</vt:lpstr>
      <vt:lpstr>12.1 AY22</vt:lpstr>
      <vt:lpstr>12.1 AY21</vt:lpstr>
      <vt:lpstr>12.1 AY20</vt:lpstr>
      <vt:lpstr>12.1 AY19</vt:lpstr>
      <vt:lpstr>12.1 AY18</vt:lpstr>
      <vt:lpstr>12.1 AY16-17</vt:lpstr>
      <vt:lpstr>12.2 AY22</vt:lpstr>
      <vt:lpstr>12.2 AY21</vt:lpstr>
      <vt:lpstr>12.2 AY20</vt:lpstr>
      <vt:lpstr>12.2 AY19</vt:lpstr>
      <vt:lpstr>12.2 AY18</vt:lpstr>
      <vt:lpstr>12.2 AY16-17</vt:lpstr>
      <vt:lpstr>12.3 AY18</vt:lpstr>
      <vt:lpstr>13.1 AY22</vt:lpstr>
      <vt:lpstr>13.1 AY21</vt:lpstr>
      <vt:lpstr>13.1 AY20</vt:lpstr>
      <vt:lpstr>13.1 AY19</vt:lpstr>
      <vt:lpstr>13.1 AY18</vt:lpstr>
      <vt:lpstr>13.1 AY16-17</vt:lpstr>
      <vt:lpstr>13.2 AY22</vt:lpstr>
      <vt:lpstr>13.2 AY21</vt:lpstr>
      <vt:lpstr>13.2 AY20</vt:lpstr>
      <vt:lpstr>13.2 AY19</vt:lpstr>
      <vt:lpstr>13.2 AY18</vt:lpstr>
      <vt:lpstr>13.2 AY16-17</vt:lpstr>
      <vt:lpstr>14.1 AY22</vt:lpstr>
      <vt:lpstr>14.1 AY21</vt:lpstr>
      <vt:lpstr>14.1 AY20</vt:lpstr>
      <vt:lpstr>14.1 AY19</vt:lpstr>
      <vt:lpstr>14.1 AY18</vt:lpstr>
      <vt:lpstr>14.1 AY16-17</vt:lpstr>
      <vt:lpstr>14.2 AY22</vt:lpstr>
      <vt:lpstr>14.2 AY21</vt:lpstr>
      <vt:lpstr>14.2 AY20</vt:lpstr>
      <vt:lpstr>14.2 AY19</vt:lpstr>
      <vt:lpstr>14.2 AY18</vt:lpstr>
      <vt:lpstr>14.2 AY16-17</vt:lpstr>
      <vt:lpstr>14.3 AY18</vt:lpstr>
      <vt:lpstr>15.1 AY22</vt:lpstr>
      <vt:lpstr>15.1 AY21</vt:lpstr>
      <vt:lpstr>15.1 AY20</vt:lpstr>
      <vt:lpstr>15.1 AY19</vt:lpstr>
      <vt:lpstr>15.1 AY18</vt:lpstr>
      <vt:lpstr>15.1 AY16-17</vt:lpstr>
      <vt:lpstr>15.2 AY22</vt:lpstr>
      <vt:lpstr>15.2 AY21</vt:lpstr>
      <vt:lpstr>15.2 AY20</vt:lpstr>
      <vt:lpstr>15.2 AY19</vt:lpstr>
      <vt:lpstr>15.2 AY18</vt:lpstr>
      <vt:lpstr>15.2 AY16-17</vt:lpstr>
      <vt:lpstr>16.1 AY22</vt:lpstr>
      <vt:lpstr>16.1 AY21</vt:lpstr>
      <vt:lpstr>16.1 AY20</vt:lpstr>
      <vt:lpstr>16.1 AY19</vt:lpstr>
      <vt:lpstr>16.1 AY18</vt:lpstr>
      <vt:lpstr>16.1 AY16-17</vt:lpstr>
      <vt:lpstr>16.2 AY22</vt:lpstr>
      <vt:lpstr>16.2 AY21</vt:lpstr>
      <vt:lpstr>16.2 AY20</vt:lpstr>
      <vt:lpstr>16.2 AY19</vt:lpstr>
      <vt:lpstr>16.2 AY18</vt:lpstr>
      <vt:lpstr>16.2 AY16-17</vt:lpstr>
      <vt:lpstr>17.1 AY22</vt:lpstr>
      <vt:lpstr>17.1 AY21</vt:lpstr>
      <vt:lpstr>17.1 AY20</vt:lpstr>
      <vt:lpstr>17.1 AY19</vt:lpstr>
      <vt:lpstr>17.1 AY18</vt:lpstr>
      <vt:lpstr>17.1 AY16-17</vt:lpstr>
      <vt:lpstr>17.2 AY22</vt:lpstr>
      <vt:lpstr>17.2 AY21</vt:lpstr>
      <vt:lpstr>17.2 AY20</vt:lpstr>
      <vt:lpstr>17.2 AY19</vt:lpstr>
      <vt:lpstr>17.2 AY18</vt:lpstr>
      <vt:lpstr>17.2 AY17-18</vt:lpstr>
      <vt:lpstr>17.3 AY19</vt:lpstr>
      <vt:lpstr>17.3 AY18</vt:lpstr>
      <vt:lpstr>18.1 AY22</vt:lpstr>
      <vt:lpstr>18.1 AY21</vt:lpstr>
      <vt:lpstr>18.1 AY20</vt:lpstr>
      <vt:lpstr>18.1 AY19</vt:lpstr>
      <vt:lpstr>18.1 AY18</vt:lpstr>
      <vt:lpstr>18.1 AY16-17</vt:lpstr>
      <vt:lpstr>18.2 AY22</vt:lpstr>
      <vt:lpstr>18.2 AY21</vt:lpstr>
      <vt:lpstr>18.2 AY20</vt:lpstr>
      <vt:lpstr>18.2 AY19</vt:lpstr>
      <vt:lpstr>18.2 AY18</vt:lpstr>
      <vt:lpstr>18.2 AY16-17</vt:lpstr>
      <vt:lpstr>19.1 AY22</vt:lpstr>
      <vt:lpstr>19.1 AY21</vt:lpstr>
      <vt:lpstr>19.1 AY20</vt:lpstr>
      <vt:lpstr>19.1 AY19</vt:lpstr>
      <vt:lpstr>19.1 AY18</vt:lpstr>
      <vt:lpstr>19.1 AY16-17</vt:lpstr>
      <vt:lpstr>19.2 AY22</vt:lpstr>
      <vt:lpstr>19.2 AY21</vt:lpstr>
      <vt:lpstr>19.2 AY20</vt:lpstr>
      <vt:lpstr>19.2 AY19</vt:lpstr>
      <vt:lpstr>19.2 AY18</vt:lpstr>
      <vt:lpstr>19.2 AY16-17</vt:lpstr>
      <vt:lpstr>20.1 AY22</vt:lpstr>
      <vt:lpstr>20.1 AY21</vt:lpstr>
      <vt:lpstr>20.1 AY20</vt:lpstr>
      <vt:lpstr>20.1 AY19</vt:lpstr>
      <vt:lpstr>20.1 AY18</vt:lpstr>
      <vt:lpstr>20.1 AY16-17</vt:lpstr>
      <vt:lpstr>20.2 AY22</vt:lpstr>
      <vt:lpstr>20.2 AY21</vt:lpstr>
      <vt:lpstr>20.2 AY20</vt:lpstr>
      <vt:lpstr>20.2 AY19</vt:lpstr>
      <vt:lpstr>20.2 AY18</vt:lpstr>
      <vt:lpstr>20.2 AY16-17</vt:lpstr>
      <vt:lpstr>'10.1 AY18'!OLE_LINK13</vt:lpstr>
      <vt:lpstr>'10.1 AY19'!OLE_LINK13</vt:lpstr>
      <vt:lpstr>'10.1 AY20'!OLE_LINK13</vt:lpstr>
      <vt:lpstr>'10.1 AY21'!OLE_LINK13</vt:lpstr>
      <vt:lpstr>'10.1 AY22'!OLE_LINK13</vt:lpstr>
      <vt:lpstr>'14.2 AY18'!OLE_LINK19</vt:lpstr>
      <vt:lpstr>'14.2 AY19'!OLE_LINK19</vt:lpstr>
      <vt:lpstr>'14.2 AY20'!OLE_LINK19</vt:lpstr>
      <vt:lpstr>'14.2 AY21'!OLE_LINK19</vt:lpstr>
      <vt:lpstr>'14.2 AY22'!OLE_LINK19</vt:lpstr>
      <vt:lpstr>'6.2 AY16-17'!OLE_LINK21</vt:lpstr>
      <vt:lpstr>'6.1 AY18'!OLE_LINK59</vt:lpstr>
      <vt:lpstr>'6.1 AY19'!OLE_LINK59</vt:lpstr>
      <vt:lpstr>'6.1 AY20'!OLE_LINK59</vt:lpstr>
      <vt:lpstr>'6.1 AY21'!OLE_LINK59</vt:lpstr>
      <vt:lpstr>'6.1 AY22'!OLE_LINK59</vt:lpstr>
      <vt:lpstr>'12.3 AY18'!Print_Area</vt:lpstr>
      <vt:lpstr>'16.2 AY18'!Print_Area</vt:lpstr>
      <vt:lpstr>'16.2 AY19'!Print_Area</vt:lpstr>
      <vt:lpstr>'16.2 AY20'!Print_Area</vt:lpstr>
      <vt:lpstr>'16.2 AY21'!Print_Area</vt:lpstr>
      <vt:lpstr>'16.2 AY22'!Print_Area</vt:lpstr>
      <vt:lpstr>'Assess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dc:creator>
  <cp:lastModifiedBy>Cassandra Ricks</cp:lastModifiedBy>
  <cp:lastPrinted>2020-02-03T20:21:08Z</cp:lastPrinted>
  <dcterms:created xsi:type="dcterms:W3CDTF">2016-03-20T23:51:24Z</dcterms:created>
  <dcterms:modified xsi:type="dcterms:W3CDTF">2022-02-09T00:06:23Z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0x010100D56F94C8C12F3448BD82E425ACC7E754</vt:lpwstr>
  </property>
</Properties>
</file>