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mc:AlternateContent xmlns:mc="http://schemas.openxmlformats.org/markup-compatibility/2006">
    <mc:Choice Requires="x15">
      <x15ac:absPath xmlns:x15ac="http://schemas.microsoft.com/office/spreadsheetml/2010/11/ac" url="C:\Users\ccgheen\Desktop\Budget Spreadsheets\"/>
    </mc:Choice>
  </mc:AlternateContent>
  <bookViews>
    <workbookView xWindow="0" yWindow="0" windowWidth="24660" windowHeight="11340" tabRatio="863" activeTab="2"/>
  </bookViews>
  <sheets>
    <sheet name="MTDC (most common)" sheetId="22" r:id="rId1"/>
    <sheet name="MTDC with Match" sheetId="34" r:id="rId2"/>
    <sheet name="MTDC for Multi-Unit" sheetId="38" r:id="rId3"/>
    <sheet name="NIH Modular Budget" sheetId="29" r:id="rId4"/>
    <sheet name="Total Direct Costs" sheetId="30" r:id="rId5"/>
    <sheet name="AK PerDiem" sheetId="21" r:id="rId6"/>
    <sheet name="ACCT Codes" sheetId="15" r:id="rId7"/>
    <sheet name="Just Checklist" sheetId="7" r:id="rId8"/>
    <sheet name="Benefits and F&amp;A - DO NOT DELET" sheetId="35" r:id="rId9"/>
    <sheet name="List selections - DO NOT DELETE" sheetId="20" r:id="rId10"/>
  </sheets>
  <definedNames>
    <definedName name="Activity">'Benefits and F&amp;A - DO NOT DELET'!$A$34:$A$43</definedName>
    <definedName name="Commodity">'List selections - DO NOT DELETE'!$A$57:$A$69</definedName>
    <definedName name="Contractual">'List selections - DO NOT DELETE'!$A$72:$A$89</definedName>
    <definedName name="E_Class">'Benefits and F&amp;A - DO NOT DELET'!$D$9:$E$23</definedName>
    <definedName name="F_A">'Benefits and F&amp;A - DO NOT DELET'!$A$34:$B$43</definedName>
    <definedName name="Fabrication">'List selections - DO NOT DELETE'!$A$42:$A$45</definedName>
    <definedName name="Leave_Benefits">'Benefits and F&amp;A - DO NOT DELET'!$A$9:$B$28</definedName>
    <definedName name="MTDC_Print_Area" localSheetId="0">'MTDC (most common)'!$A$3:$Y$180</definedName>
    <definedName name="OtherPersonnel">'List selections - DO NOT DELETE'!$A$24:$A$31</definedName>
    <definedName name="_xlnm.Print_Area" localSheetId="2">'MTDC for Multi-Unit'!$A$3:$AI$201</definedName>
    <definedName name="_xlnm.Print_Area" localSheetId="1">'MTDC with Match'!$A$3:$AI$203</definedName>
    <definedName name="_xlnm.Print_Area" localSheetId="3">'NIH Modular Budget'!$A$3:$Y$172</definedName>
    <definedName name="_xlnm.Print_Area" localSheetId="4">'Total Direct Costs'!$A$1:$Y$158</definedName>
    <definedName name="Rate">'List selections - DO NOT DELETE'!$A$92:$A$92</definedName>
    <definedName name="SeniorPersonnel">'List selections - DO NOT DELETE'!$A$14:$A$21</definedName>
    <definedName name="Staff_Benefits">'Benefits and F&amp;A - DO NOT DELET'!$D$9:$E$28</definedName>
    <definedName name="Student">'List selections - DO NOT DELETE'!$A$35:$A$39</definedName>
    <definedName name="Travel">'List selections - DO NOT DELETE'!$A$48:$A$54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74" i="38" l="1"/>
  <c r="AL74" i="38"/>
  <c r="AJ74" i="38"/>
  <c r="AK74" i="38"/>
  <c r="AO72" i="38"/>
  <c r="AN72" i="38"/>
  <c r="AM72" i="38"/>
  <c r="AL72" i="38"/>
  <c r="AK72" i="38"/>
  <c r="AJ72" i="38"/>
  <c r="AI72" i="38"/>
  <c r="AG72" i="38"/>
  <c r="AE72" i="38"/>
  <c r="AC72" i="38"/>
  <c r="AA72" i="38"/>
  <c r="Y72" i="38"/>
  <c r="X72" i="38"/>
  <c r="V72" i="38"/>
  <c r="T72" i="38"/>
  <c r="R72" i="38"/>
  <c r="P72" i="38"/>
  <c r="N72" i="38"/>
  <c r="W36" i="22" l="1"/>
  <c r="U39" i="22"/>
  <c r="U36" i="22"/>
  <c r="S36" i="22"/>
  <c r="S63" i="22" s="1"/>
  <c r="Q36" i="22"/>
  <c r="Q32" i="22"/>
  <c r="W41" i="22"/>
  <c r="W40" i="22"/>
  <c r="W39" i="22"/>
  <c r="W38" i="22"/>
  <c r="W37" i="22"/>
  <c r="U41" i="22"/>
  <c r="U40" i="22"/>
  <c r="U38" i="22"/>
  <c r="U37" i="22"/>
  <c r="S41" i="22"/>
  <c r="S40" i="22"/>
  <c r="S39" i="22"/>
  <c r="S38" i="22"/>
  <c r="S37" i="22"/>
  <c r="Q41" i="22"/>
  <c r="Q40" i="22"/>
  <c r="Q39" i="22"/>
  <c r="Q38" i="22"/>
  <c r="Q37" i="22"/>
  <c r="O37" i="22"/>
  <c r="O38" i="22"/>
  <c r="O39" i="22"/>
  <c r="O40" i="22"/>
  <c r="O41" i="22"/>
  <c r="L193" i="38"/>
  <c r="L192" i="38"/>
  <c r="L195" i="34"/>
  <c r="L194" i="34"/>
  <c r="L173" i="22"/>
  <c r="L172" i="22"/>
  <c r="P155" i="22"/>
  <c r="R155" i="22"/>
  <c r="T155" i="22"/>
  <c r="V155" i="22"/>
  <c r="N155" i="22"/>
  <c r="X154" i="22"/>
  <c r="X153" i="22"/>
  <c r="V99" i="30"/>
  <c r="V98" i="30"/>
  <c r="V97" i="30"/>
  <c r="V96" i="30"/>
  <c r="V95" i="30"/>
  <c r="V94" i="30"/>
  <c r="V93" i="30"/>
  <c r="V92" i="30"/>
  <c r="V91" i="30"/>
  <c r="V90" i="30"/>
  <c r="V89" i="30"/>
  <c r="T99" i="30"/>
  <c r="T98" i="30"/>
  <c r="T97" i="30"/>
  <c r="T96" i="30"/>
  <c r="T95" i="30"/>
  <c r="T93" i="30"/>
  <c r="T94" i="30"/>
  <c r="T92" i="30"/>
  <c r="T91" i="30"/>
  <c r="T90" i="30"/>
  <c r="T89" i="30"/>
  <c r="R99" i="30"/>
  <c r="R98" i="30"/>
  <c r="R97" i="30"/>
  <c r="R96" i="30"/>
  <c r="R95" i="30"/>
  <c r="R94" i="30"/>
  <c r="R93" i="30"/>
  <c r="R92" i="30"/>
  <c r="R91" i="30"/>
  <c r="R90" i="30"/>
  <c r="R89" i="30"/>
  <c r="P99" i="30"/>
  <c r="P98" i="30"/>
  <c r="P97" i="30"/>
  <c r="P96" i="30"/>
  <c r="P95" i="30"/>
  <c r="P94" i="30"/>
  <c r="P93" i="30"/>
  <c r="P92" i="30"/>
  <c r="P91" i="30"/>
  <c r="P90" i="30"/>
  <c r="P89" i="30"/>
  <c r="V88" i="30"/>
  <c r="T88" i="30"/>
  <c r="R88" i="30"/>
  <c r="P88" i="30"/>
  <c r="V108" i="30"/>
  <c r="T108" i="30"/>
  <c r="R108" i="30"/>
  <c r="P108" i="30"/>
  <c r="V107" i="30"/>
  <c r="T107" i="30"/>
  <c r="R107" i="30"/>
  <c r="P107" i="30"/>
  <c r="V106" i="30"/>
  <c r="T106" i="30"/>
  <c r="R106" i="30"/>
  <c r="P106" i="30"/>
  <c r="V105" i="30"/>
  <c r="T105" i="30"/>
  <c r="R105" i="30"/>
  <c r="R103" i="30"/>
  <c r="R104" i="30"/>
  <c r="P105" i="30"/>
  <c r="V104" i="30"/>
  <c r="T104" i="30"/>
  <c r="P104" i="30"/>
  <c r="N104" i="30"/>
  <c r="V103" i="30"/>
  <c r="T103" i="30"/>
  <c r="P103" i="30"/>
  <c r="V108" i="29"/>
  <c r="T108" i="29"/>
  <c r="R108" i="29"/>
  <c r="P108" i="29"/>
  <c r="V107" i="29"/>
  <c r="T107" i="29"/>
  <c r="R107" i="29"/>
  <c r="P107" i="29"/>
  <c r="V106" i="29"/>
  <c r="T106" i="29"/>
  <c r="R106" i="29"/>
  <c r="P106" i="29"/>
  <c r="V105" i="29"/>
  <c r="T105" i="29"/>
  <c r="R105" i="29"/>
  <c r="P105" i="29"/>
  <c r="V104" i="29"/>
  <c r="T104" i="29"/>
  <c r="R104" i="29"/>
  <c r="R103" i="29"/>
  <c r="R88" i="29"/>
  <c r="R89" i="29"/>
  <c r="R90" i="29"/>
  <c r="R91" i="29"/>
  <c r="R100" i="29"/>
  <c r="R92" i="29"/>
  <c r="R93" i="29"/>
  <c r="R94" i="29"/>
  <c r="R95" i="29"/>
  <c r="R96" i="29"/>
  <c r="R97" i="29"/>
  <c r="R98" i="29"/>
  <c r="R99" i="29"/>
  <c r="P104" i="29"/>
  <c r="V103" i="29"/>
  <c r="V109" i="29"/>
  <c r="T103" i="29"/>
  <c r="V99" i="29"/>
  <c r="T99" i="29"/>
  <c r="P99" i="29"/>
  <c r="V98" i="29"/>
  <c r="T98" i="29"/>
  <c r="P98" i="29"/>
  <c r="V97" i="29"/>
  <c r="T97" i="29"/>
  <c r="P97" i="29"/>
  <c r="V96" i="29"/>
  <c r="T96" i="29"/>
  <c r="P96" i="29"/>
  <c r="V95" i="29"/>
  <c r="T95" i="29"/>
  <c r="P95" i="29"/>
  <c r="V94" i="29"/>
  <c r="T94" i="29"/>
  <c r="P94" i="29"/>
  <c r="V93" i="29"/>
  <c r="T93" i="29"/>
  <c r="P93" i="29"/>
  <c r="V92" i="29"/>
  <c r="T92" i="29"/>
  <c r="P92" i="29"/>
  <c r="V91" i="29"/>
  <c r="T91" i="29"/>
  <c r="P91" i="29"/>
  <c r="V90" i="29"/>
  <c r="T90" i="29"/>
  <c r="P90" i="29"/>
  <c r="V89" i="29"/>
  <c r="T89" i="29"/>
  <c r="P89" i="29"/>
  <c r="V88" i="29"/>
  <c r="T88" i="29"/>
  <c r="P88" i="29"/>
  <c r="AG121" i="38"/>
  <c r="AG120" i="38"/>
  <c r="AG119" i="38"/>
  <c r="AG118" i="38"/>
  <c r="AG117" i="38"/>
  <c r="AG116" i="38"/>
  <c r="AE121" i="38"/>
  <c r="AE120" i="38"/>
  <c r="AM120" i="38"/>
  <c r="AE119" i="38"/>
  <c r="AE118" i="38"/>
  <c r="AM118" i="38"/>
  <c r="AE117" i="38"/>
  <c r="AE116" i="38"/>
  <c r="AC121" i="38"/>
  <c r="AC120" i="38"/>
  <c r="AC119" i="38"/>
  <c r="AC118" i="38"/>
  <c r="AC117" i="38"/>
  <c r="AC116" i="38"/>
  <c r="AA121" i="38"/>
  <c r="AA120" i="38"/>
  <c r="AA119" i="38"/>
  <c r="AA118" i="38"/>
  <c r="AA117" i="38"/>
  <c r="AA116" i="38"/>
  <c r="AA121" i="34"/>
  <c r="AA120" i="34"/>
  <c r="AA119" i="34"/>
  <c r="AA118" i="34"/>
  <c r="AA117" i="34"/>
  <c r="AA116" i="34"/>
  <c r="AG112" i="38"/>
  <c r="AG111" i="38"/>
  <c r="AG110" i="38"/>
  <c r="AG109" i="38"/>
  <c r="AG108" i="38"/>
  <c r="AG107" i="38"/>
  <c r="AG106" i="38"/>
  <c r="AG105" i="38"/>
  <c r="AN105" i="38"/>
  <c r="AG104" i="38"/>
  <c r="AG103" i="38"/>
  <c r="AG102" i="38"/>
  <c r="AN102" i="38"/>
  <c r="AG101" i="38"/>
  <c r="AE112" i="38"/>
  <c r="AE111" i="38"/>
  <c r="AE110" i="38"/>
  <c r="AE109" i="38"/>
  <c r="AE108" i="38"/>
  <c r="AE107" i="38"/>
  <c r="AE106" i="38"/>
  <c r="AE105" i="38"/>
  <c r="AM105" i="38"/>
  <c r="AE104" i="38"/>
  <c r="AE103" i="38"/>
  <c r="AE102" i="38"/>
  <c r="AM102" i="38"/>
  <c r="AE101" i="38"/>
  <c r="AC112" i="38"/>
  <c r="AL112" i="38"/>
  <c r="AC111" i="38"/>
  <c r="AL111" i="38"/>
  <c r="AC110" i="38"/>
  <c r="AC109" i="38"/>
  <c r="AL109" i="38"/>
  <c r="AC108" i="38"/>
  <c r="AL108" i="38"/>
  <c r="AC107" i="38"/>
  <c r="AC106" i="38"/>
  <c r="AL106" i="38"/>
  <c r="AC105" i="38"/>
  <c r="AL105" i="38"/>
  <c r="AC104" i="38"/>
  <c r="AC103" i="38"/>
  <c r="AL103" i="38"/>
  <c r="AC102" i="38"/>
  <c r="AC101" i="38"/>
  <c r="AA112" i="38"/>
  <c r="AA111" i="38"/>
  <c r="AA110" i="38"/>
  <c r="AA109" i="38"/>
  <c r="AK109" i="38"/>
  <c r="AA108" i="38"/>
  <c r="AA107" i="38"/>
  <c r="AA106" i="38"/>
  <c r="AA105" i="38"/>
  <c r="AA104" i="38"/>
  <c r="AA103" i="38"/>
  <c r="AA102" i="38"/>
  <c r="AA101" i="38"/>
  <c r="V97" i="38"/>
  <c r="V96" i="38"/>
  <c r="AN96" i="38"/>
  <c r="V95" i="38"/>
  <c r="V94" i="38"/>
  <c r="V93" i="38"/>
  <c r="V92" i="38"/>
  <c r="T97" i="38"/>
  <c r="T96" i="38"/>
  <c r="T95" i="38"/>
  <c r="T94" i="38"/>
  <c r="T93" i="38"/>
  <c r="T92" i="38"/>
  <c r="R97" i="38"/>
  <c r="R96" i="38"/>
  <c r="R95" i="38"/>
  <c r="R94" i="38"/>
  <c r="R93" i="38"/>
  <c r="R92" i="38"/>
  <c r="R98" i="38"/>
  <c r="AL98" i="38"/>
  <c r="P97" i="38"/>
  <c r="P96" i="38"/>
  <c r="AK96" i="38"/>
  <c r="P95" i="38"/>
  <c r="P94" i="38"/>
  <c r="AK94" i="38"/>
  <c r="P93" i="38"/>
  <c r="P92" i="38"/>
  <c r="P82" i="38"/>
  <c r="P81" i="38"/>
  <c r="AK81" i="38"/>
  <c r="P80" i="38"/>
  <c r="P79" i="38"/>
  <c r="P78" i="38"/>
  <c r="P83" i="38"/>
  <c r="P84" i="38"/>
  <c r="P85" i="38"/>
  <c r="AK85" i="38"/>
  <c r="P86" i="38"/>
  <c r="P87" i="38"/>
  <c r="AK87" i="38"/>
  <c r="P88" i="38"/>
  <c r="R86" i="38"/>
  <c r="AL86" i="38"/>
  <c r="N86" i="38"/>
  <c r="T86" i="38"/>
  <c r="V86" i="38"/>
  <c r="R85" i="38"/>
  <c r="R84" i="38"/>
  <c r="AL84" i="38"/>
  <c r="R83" i="38"/>
  <c r="R82" i="38"/>
  <c r="AL82" i="38"/>
  <c r="R81" i="38"/>
  <c r="R80" i="38"/>
  <c r="AL80" i="38"/>
  <c r="R79" i="38"/>
  <c r="R78" i="38"/>
  <c r="AL78" i="38"/>
  <c r="R87" i="38"/>
  <c r="R88" i="38"/>
  <c r="AL88" i="38"/>
  <c r="T88" i="38"/>
  <c r="T87" i="38"/>
  <c r="AM87" i="38"/>
  <c r="T85" i="38"/>
  <c r="T84" i="38"/>
  <c r="T83" i="38"/>
  <c r="AM83" i="38"/>
  <c r="T82" i="38"/>
  <c r="T81" i="38"/>
  <c r="T80" i="38"/>
  <c r="T79" i="38"/>
  <c r="T78" i="38"/>
  <c r="V77" i="38"/>
  <c r="AN77" i="38"/>
  <c r="V88" i="38"/>
  <c r="V87" i="38"/>
  <c r="V85" i="38"/>
  <c r="AN85" i="38"/>
  <c r="V84" i="38"/>
  <c r="V83" i="38"/>
  <c r="V82" i="38"/>
  <c r="V81" i="38"/>
  <c r="AN81" i="38"/>
  <c r="V80" i="38"/>
  <c r="V79" i="38"/>
  <c r="AN79" i="38"/>
  <c r="V78" i="38"/>
  <c r="AN78" i="38"/>
  <c r="T77" i="38"/>
  <c r="P77" i="38"/>
  <c r="AK77" i="38"/>
  <c r="R77" i="38"/>
  <c r="AL77" i="38"/>
  <c r="AG117" i="34"/>
  <c r="AG118" i="34"/>
  <c r="AG116" i="34"/>
  <c r="AG122" i="34"/>
  <c r="AG119" i="34"/>
  <c r="AG120" i="34"/>
  <c r="AG121" i="34"/>
  <c r="AE117" i="34"/>
  <c r="Y117" i="34"/>
  <c r="AC117" i="34"/>
  <c r="AE118" i="34"/>
  <c r="AE119" i="34"/>
  <c r="AE120" i="34"/>
  <c r="AE121" i="34"/>
  <c r="AC118" i="34"/>
  <c r="AC119" i="34"/>
  <c r="AC120" i="34"/>
  <c r="AC121" i="34"/>
  <c r="AE116" i="34"/>
  <c r="AC116" i="34"/>
  <c r="AC122" i="34"/>
  <c r="AG102" i="34"/>
  <c r="AG103" i="34"/>
  <c r="AG104" i="34"/>
  <c r="AG105" i="34"/>
  <c r="Y105" i="34"/>
  <c r="AA105" i="34"/>
  <c r="AC105" i="34"/>
  <c r="AE105" i="34"/>
  <c r="AG106" i="34"/>
  <c r="AG107" i="34"/>
  <c r="AG108" i="34"/>
  <c r="AG109" i="34"/>
  <c r="AG110" i="34"/>
  <c r="AG111" i="34"/>
  <c r="AG112" i="34"/>
  <c r="AG101" i="34"/>
  <c r="AE102" i="34"/>
  <c r="AE103" i="34"/>
  <c r="AE104" i="34"/>
  <c r="AE106" i="34"/>
  <c r="AE107" i="34"/>
  <c r="AE108" i="34"/>
  <c r="AE109" i="34"/>
  <c r="AE110" i="34"/>
  <c r="AE111" i="34"/>
  <c r="AE112" i="34"/>
  <c r="AE101" i="34"/>
  <c r="AC102" i="34"/>
  <c r="AC103" i="34"/>
  <c r="AC104" i="34"/>
  <c r="AC106" i="34"/>
  <c r="AC107" i="34"/>
  <c r="AC108" i="34"/>
  <c r="Y108" i="34"/>
  <c r="AI108" i="34"/>
  <c r="AA108" i="34"/>
  <c r="AC109" i="34"/>
  <c r="AC110" i="34"/>
  <c r="AC111" i="34"/>
  <c r="AC112" i="34"/>
  <c r="Y112" i="34"/>
  <c r="AI112" i="34"/>
  <c r="AA112" i="34"/>
  <c r="AC101" i="34"/>
  <c r="AA102" i="34"/>
  <c r="AA103" i="34"/>
  <c r="AA104" i="34"/>
  <c r="AA106" i="34"/>
  <c r="AA107" i="34"/>
  <c r="Y107" i="34"/>
  <c r="AI107" i="34"/>
  <c r="AA109" i="34"/>
  <c r="AA110" i="34"/>
  <c r="AA111" i="34"/>
  <c r="AA101" i="34"/>
  <c r="V93" i="34"/>
  <c r="V94" i="34"/>
  <c r="V95" i="34"/>
  <c r="V96" i="34"/>
  <c r="V97" i="34"/>
  <c r="T93" i="34"/>
  <c r="T94" i="34"/>
  <c r="T95" i="34"/>
  <c r="T96" i="34"/>
  <c r="T97" i="34"/>
  <c r="R93" i="34"/>
  <c r="R94" i="34"/>
  <c r="R95" i="34"/>
  <c r="R96" i="34"/>
  <c r="R97" i="34"/>
  <c r="P93" i="34"/>
  <c r="P94" i="34"/>
  <c r="N94" i="34"/>
  <c r="P95" i="34"/>
  <c r="P96" i="34"/>
  <c r="P97" i="34"/>
  <c r="N93" i="34"/>
  <c r="N95" i="34"/>
  <c r="N96" i="34"/>
  <c r="N97" i="34"/>
  <c r="V92" i="34"/>
  <c r="T92" i="34"/>
  <c r="R92" i="34"/>
  <c r="P92" i="34"/>
  <c r="V78" i="34"/>
  <c r="V79" i="34"/>
  <c r="V80" i="34"/>
  <c r="V81" i="34"/>
  <c r="V82" i="34"/>
  <c r="V83" i="34"/>
  <c r="V84" i="34"/>
  <c r="V85" i="34"/>
  <c r="V86" i="34"/>
  <c r="V87" i="34"/>
  <c r="V88" i="34"/>
  <c r="V77" i="34"/>
  <c r="T78" i="34"/>
  <c r="T79" i="34"/>
  <c r="T80" i="34"/>
  <c r="T81" i="34"/>
  <c r="T82" i="34"/>
  <c r="T83" i="34"/>
  <c r="T84" i="34"/>
  <c r="T85" i="34"/>
  <c r="T86" i="34"/>
  <c r="T87" i="34"/>
  <c r="T88" i="34"/>
  <c r="T77" i="34"/>
  <c r="R78" i="34"/>
  <c r="R79" i="34"/>
  <c r="R80" i="34"/>
  <c r="R81" i="34"/>
  <c r="R82" i="34"/>
  <c r="R83" i="34"/>
  <c r="R84" i="34"/>
  <c r="R85" i="34"/>
  <c r="R86" i="34"/>
  <c r="R87" i="34"/>
  <c r="R88" i="34"/>
  <c r="R77" i="34"/>
  <c r="P78" i="34"/>
  <c r="P79" i="34"/>
  <c r="P80" i="34"/>
  <c r="P81" i="34"/>
  <c r="N81" i="34"/>
  <c r="P82" i="34"/>
  <c r="P83" i="34"/>
  <c r="P84" i="34"/>
  <c r="P85" i="34"/>
  <c r="P86" i="34"/>
  <c r="P87" i="34"/>
  <c r="P88" i="34"/>
  <c r="P77" i="34"/>
  <c r="X172" i="22"/>
  <c r="X173" i="22"/>
  <c r="X174" i="22"/>
  <c r="V93" i="22"/>
  <c r="V94" i="22"/>
  <c r="V95" i="22"/>
  <c r="V96" i="22"/>
  <c r="V97" i="22"/>
  <c r="T93" i="22"/>
  <c r="T94" i="22"/>
  <c r="T95" i="22"/>
  <c r="T96" i="22"/>
  <c r="T97" i="22"/>
  <c r="R93" i="22"/>
  <c r="R94" i="22"/>
  <c r="R95" i="22"/>
  <c r="R96" i="22"/>
  <c r="R97" i="22"/>
  <c r="P93" i="22"/>
  <c r="P94" i="22"/>
  <c r="P95" i="22"/>
  <c r="P96" i="22"/>
  <c r="P97" i="22"/>
  <c r="N93" i="22"/>
  <c r="N94" i="22"/>
  <c r="N95" i="22"/>
  <c r="N96" i="22"/>
  <c r="N97" i="22"/>
  <c r="V92" i="22"/>
  <c r="T92" i="22"/>
  <c r="R92" i="22"/>
  <c r="P92" i="22"/>
  <c r="V78" i="22"/>
  <c r="V79" i="22"/>
  <c r="V80" i="22"/>
  <c r="V81" i="22"/>
  <c r="V82" i="22"/>
  <c r="V83" i="22"/>
  <c r="V84" i="22"/>
  <c r="V85" i="22"/>
  <c r="V86" i="22"/>
  <c r="V87" i="22"/>
  <c r="V88" i="22"/>
  <c r="T78" i="22"/>
  <c r="T79" i="22"/>
  <c r="T80" i="22"/>
  <c r="T81" i="22"/>
  <c r="T82" i="22"/>
  <c r="T83" i="22"/>
  <c r="T84" i="22"/>
  <c r="X84" i="22"/>
  <c r="T85" i="22"/>
  <c r="T86" i="22"/>
  <c r="T87" i="22"/>
  <c r="T88" i="22"/>
  <c r="R78" i="22"/>
  <c r="R79" i="22"/>
  <c r="R80" i="22"/>
  <c r="R81" i="22"/>
  <c r="R82" i="22"/>
  <c r="R83" i="22"/>
  <c r="R84" i="22"/>
  <c r="R85" i="22"/>
  <c r="R86" i="22"/>
  <c r="R87" i="22"/>
  <c r="R88" i="22"/>
  <c r="P78" i="22"/>
  <c r="P79" i="22"/>
  <c r="P80" i="22"/>
  <c r="P81" i="22"/>
  <c r="P82" i="22"/>
  <c r="P83" i="22"/>
  <c r="P84" i="22"/>
  <c r="P85" i="22"/>
  <c r="P86" i="22"/>
  <c r="P87" i="22"/>
  <c r="P88" i="22"/>
  <c r="N78" i="22"/>
  <c r="N79" i="22"/>
  <c r="N80" i="22"/>
  <c r="N81" i="22"/>
  <c r="N82" i="22"/>
  <c r="N83" i="22"/>
  <c r="N84" i="22"/>
  <c r="N85" i="22"/>
  <c r="N86" i="22"/>
  <c r="N87" i="22"/>
  <c r="N88" i="22"/>
  <c r="V77" i="22"/>
  <c r="T77" i="22"/>
  <c r="R77" i="22"/>
  <c r="P77" i="22"/>
  <c r="L14" i="22"/>
  <c r="O14" i="22"/>
  <c r="E46" i="22"/>
  <c r="L46" i="22"/>
  <c r="C157" i="29"/>
  <c r="C158" i="29"/>
  <c r="C159" i="29"/>
  <c r="C156" i="29"/>
  <c r="C180" i="34"/>
  <c r="C181" i="34"/>
  <c r="C182" i="34"/>
  <c r="C179" i="34"/>
  <c r="C178" i="38"/>
  <c r="C179" i="38"/>
  <c r="C180" i="38"/>
  <c r="C177" i="38"/>
  <c r="L26" i="22"/>
  <c r="O26" i="22"/>
  <c r="L16" i="22"/>
  <c r="Q16" i="22"/>
  <c r="L25" i="22"/>
  <c r="S25" i="22"/>
  <c r="N77" i="34"/>
  <c r="N78" i="34"/>
  <c r="X78" i="34"/>
  <c r="L15" i="34"/>
  <c r="AB15" i="34" s="1"/>
  <c r="L16" i="34"/>
  <c r="O16" i="34"/>
  <c r="L17" i="34"/>
  <c r="AF17" i="34"/>
  <c r="L18" i="34"/>
  <c r="AH18" i="34"/>
  <c r="L19" i="34"/>
  <c r="L20" i="34"/>
  <c r="O20" i="34"/>
  <c r="L25" i="34"/>
  <c r="AB25" i="34" s="1"/>
  <c r="L26" i="34"/>
  <c r="U26" i="34"/>
  <c r="L27" i="34"/>
  <c r="Q27" i="34"/>
  <c r="L28" i="34"/>
  <c r="Q28" i="34"/>
  <c r="L29" i="34"/>
  <c r="AF29" i="34"/>
  <c r="L30" i="34"/>
  <c r="AD30" i="34"/>
  <c r="L31" i="34"/>
  <c r="U31" i="34"/>
  <c r="L32" i="34"/>
  <c r="U32" i="34"/>
  <c r="Y101" i="34"/>
  <c r="M156" i="34"/>
  <c r="BH139" i="38"/>
  <c r="BH140" i="38"/>
  <c r="BH137" i="38"/>
  <c r="BH138" i="38"/>
  <c r="BH141" i="38"/>
  <c r="BG139" i="38"/>
  <c r="BG140" i="38"/>
  <c r="BG138" i="38"/>
  <c r="BG141" i="38"/>
  <c r="BG137" i="38"/>
  <c r="BF139" i="38"/>
  <c r="BF140" i="38"/>
  <c r="BF138" i="38"/>
  <c r="BF137" i="38"/>
  <c r="BE139" i="38"/>
  <c r="BE140" i="38"/>
  <c r="BE138" i="38"/>
  <c r="BE141" i="38"/>
  <c r="BE137" i="38"/>
  <c r="BD139" i="38"/>
  <c r="BD140" i="38"/>
  <c r="BD138" i="38"/>
  <c r="BD137" i="38"/>
  <c r="BI137" i="38"/>
  <c r="BC140" i="38"/>
  <c r="BC139" i="38"/>
  <c r="BC138" i="38"/>
  <c r="BC137" i="38"/>
  <c r="AV137" i="38"/>
  <c r="AI137" i="38"/>
  <c r="X137" i="38"/>
  <c r="AO137" i="38"/>
  <c r="AI138" i="38"/>
  <c r="AI139" i="38"/>
  <c r="AI140" i="38"/>
  <c r="AI177" i="38"/>
  <c r="AI178" i="38"/>
  <c r="AI179" i="38"/>
  <c r="AI180" i="38"/>
  <c r="AI181" i="38"/>
  <c r="AC141" i="38"/>
  <c r="AC142" i="38"/>
  <c r="AC135" i="38"/>
  <c r="AC181" i="38"/>
  <c r="AA141" i="38"/>
  <c r="AA181" i="38"/>
  <c r="Y141" i="38"/>
  <c r="Y181" i="38"/>
  <c r="AG141" i="38"/>
  <c r="AG181" i="38"/>
  <c r="AE141" i="38"/>
  <c r="AE135" i="38"/>
  <c r="AE142" i="38"/>
  <c r="AE181" i="38"/>
  <c r="N141" i="38"/>
  <c r="V152" i="38"/>
  <c r="V135" i="38"/>
  <c r="V141" i="38"/>
  <c r="L15" i="38"/>
  <c r="AH15" i="38"/>
  <c r="L16" i="38"/>
  <c r="Z16" i="38"/>
  <c r="L17" i="38"/>
  <c r="AF17" i="38"/>
  <c r="L18" i="38"/>
  <c r="O18" i="38"/>
  <c r="L19" i="38"/>
  <c r="AB19" i="38"/>
  <c r="L20" i="38"/>
  <c r="AD20" i="38"/>
  <c r="L25" i="38"/>
  <c r="AF25" i="38"/>
  <c r="L26" i="38"/>
  <c r="L27" i="38"/>
  <c r="AD27" i="38"/>
  <c r="L28" i="38"/>
  <c r="O28" i="38"/>
  <c r="L29" i="38"/>
  <c r="AD29" i="38"/>
  <c r="L30" i="38"/>
  <c r="AB30" i="38"/>
  <c r="L31" i="38"/>
  <c r="AF31" i="38"/>
  <c r="L32" i="38"/>
  <c r="AB32" i="38"/>
  <c r="W36" i="38"/>
  <c r="W37" i="38"/>
  <c r="W38" i="38"/>
  <c r="W39" i="38"/>
  <c r="W40" i="38"/>
  <c r="AN40" i="38"/>
  <c r="W41" i="38"/>
  <c r="E46" i="38"/>
  <c r="L46" i="38"/>
  <c r="E47" i="38"/>
  <c r="L47" i="38"/>
  <c r="E48" i="38"/>
  <c r="L48" i="38"/>
  <c r="E49" i="38"/>
  <c r="L49" i="38"/>
  <c r="E50" i="38"/>
  <c r="L50" i="38"/>
  <c r="E51" i="38"/>
  <c r="L51" i="38"/>
  <c r="E54" i="38"/>
  <c r="L54" i="38"/>
  <c r="E55" i="38"/>
  <c r="L55" i="38"/>
  <c r="E56" i="38"/>
  <c r="L56" i="38"/>
  <c r="E57" i="38"/>
  <c r="L57" i="38"/>
  <c r="E58" i="38"/>
  <c r="L58" i="38"/>
  <c r="E59" i="38"/>
  <c r="L59" i="38"/>
  <c r="E60" i="38"/>
  <c r="L60" i="38"/>
  <c r="E61" i="38"/>
  <c r="L61" i="38"/>
  <c r="E63" i="38"/>
  <c r="L63" i="38"/>
  <c r="Z36" i="38"/>
  <c r="E64" i="38"/>
  <c r="L64" i="38"/>
  <c r="S64" i="38"/>
  <c r="E65" i="38"/>
  <c r="L65" i="38"/>
  <c r="E66" i="38"/>
  <c r="L66" i="38"/>
  <c r="U66" i="38"/>
  <c r="U39" i="38"/>
  <c r="E67" i="38"/>
  <c r="L67" i="38"/>
  <c r="E68" i="38"/>
  <c r="L68" i="38"/>
  <c r="AF68" i="38"/>
  <c r="U41" i="38"/>
  <c r="AM41" i="38"/>
  <c r="M156" i="38"/>
  <c r="L159" i="38"/>
  <c r="W159" i="38"/>
  <c r="L160" i="38"/>
  <c r="Z160" i="38"/>
  <c r="L165" i="38"/>
  <c r="L166" i="38"/>
  <c r="V175" i="38"/>
  <c r="AG175" i="38"/>
  <c r="V181" i="38"/>
  <c r="V189" i="38"/>
  <c r="V194" i="38"/>
  <c r="AG152" i="38"/>
  <c r="AN152" i="38"/>
  <c r="AG135" i="38"/>
  <c r="AH36" i="38"/>
  <c r="AH37" i="38"/>
  <c r="AH38" i="38"/>
  <c r="AN38" i="38"/>
  <c r="AH39" i="38"/>
  <c r="AH40" i="38"/>
  <c r="AH41" i="38"/>
  <c r="AG189" i="38"/>
  <c r="AS189" i="38"/>
  <c r="AG194" i="38"/>
  <c r="T152" i="38"/>
  <c r="T135" i="38"/>
  <c r="AM135" i="38"/>
  <c r="T141" i="38"/>
  <c r="AM141" i="38"/>
  <c r="U36" i="38"/>
  <c r="U37" i="38"/>
  <c r="U38" i="38"/>
  <c r="AM38" i="38"/>
  <c r="U40" i="38"/>
  <c r="T175" i="38"/>
  <c r="AE175" i="38"/>
  <c r="T181" i="38"/>
  <c r="AM181" i="38"/>
  <c r="T189" i="38"/>
  <c r="T194" i="38"/>
  <c r="AE152" i="38"/>
  <c r="AF36" i="38"/>
  <c r="AF37" i="38"/>
  <c r="AF38" i="38"/>
  <c r="AF39" i="38"/>
  <c r="AM39" i="38"/>
  <c r="AF40" i="38"/>
  <c r="AF41" i="38"/>
  <c r="AE189" i="38"/>
  <c r="AE194" i="38"/>
  <c r="R152" i="38"/>
  <c r="R135" i="38"/>
  <c r="R141" i="38"/>
  <c r="N80" i="38"/>
  <c r="X80" i="38"/>
  <c r="AO80" i="38"/>
  <c r="S36" i="38"/>
  <c r="AD36" i="38"/>
  <c r="AL36" i="38"/>
  <c r="S37" i="38"/>
  <c r="S38" i="38"/>
  <c r="AD38" i="38"/>
  <c r="AL38" i="38"/>
  <c r="S39" i="38"/>
  <c r="S40" i="38"/>
  <c r="AL40" i="38"/>
  <c r="S41" i="38"/>
  <c r="R175" i="38"/>
  <c r="AL175" i="38"/>
  <c r="AC175" i="38"/>
  <c r="R181" i="38"/>
  <c r="AL181" i="38"/>
  <c r="R189" i="38"/>
  <c r="R194" i="38"/>
  <c r="AC152" i="38"/>
  <c r="AD37" i="38"/>
  <c r="AL37" i="38"/>
  <c r="AD39" i="38"/>
  <c r="AD40" i="38"/>
  <c r="AD41" i="38"/>
  <c r="AL41" i="38"/>
  <c r="AC189" i="38"/>
  <c r="AC194" i="38"/>
  <c r="P152" i="38"/>
  <c r="P135" i="38"/>
  <c r="AK135" i="38"/>
  <c r="P141" i="38"/>
  <c r="AK141" i="38"/>
  <c r="AK79" i="38"/>
  <c r="Q36" i="38"/>
  <c r="X36" i="38"/>
  <c r="AB36" i="38"/>
  <c r="Q37" i="38"/>
  <c r="Q38" i="38"/>
  <c r="Q39" i="38"/>
  <c r="Q40" i="38"/>
  <c r="Q41" i="38"/>
  <c r="P175" i="38"/>
  <c r="P181" i="38"/>
  <c r="AK181" i="38"/>
  <c r="P189" i="38"/>
  <c r="AK189" i="38"/>
  <c r="AA189" i="38"/>
  <c r="P194" i="38"/>
  <c r="AA152" i="38"/>
  <c r="AK152" i="38"/>
  <c r="AA135" i="38"/>
  <c r="AB37" i="38"/>
  <c r="AB38" i="38"/>
  <c r="AB39" i="38"/>
  <c r="AI39" i="38"/>
  <c r="AB40" i="38"/>
  <c r="AB41" i="38"/>
  <c r="AK41" i="38"/>
  <c r="AA175" i="38"/>
  <c r="AA194" i="38"/>
  <c r="N152" i="38"/>
  <c r="N135" i="38"/>
  <c r="AQ135" i="38"/>
  <c r="N77" i="38"/>
  <c r="N78" i="38"/>
  <c r="AJ78" i="38"/>
  <c r="N79" i="38"/>
  <c r="AJ80" i="38"/>
  <c r="N81" i="38"/>
  <c r="X81" i="38"/>
  <c r="AO81" i="38"/>
  <c r="N82" i="38"/>
  <c r="N83" i="38"/>
  <c r="AJ83" i="38"/>
  <c r="N84" i="38"/>
  <c r="N85" i="38"/>
  <c r="N87" i="38"/>
  <c r="N88" i="38"/>
  <c r="N92" i="38"/>
  <c r="N93" i="38"/>
  <c r="AJ93" i="38"/>
  <c r="N94" i="38"/>
  <c r="AJ94" i="38"/>
  <c r="N95" i="38"/>
  <c r="AJ95" i="38"/>
  <c r="N96" i="38"/>
  <c r="N97" i="38"/>
  <c r="AJ97" i="38"/>
  <c r="O36" i="38"/>
  <c r="AJ36" i="38"/>
  <c r="O37" i="38"/>
  <c r="O38" i="38"/>
  <c r="O39" i="38"/>
  <c r="AJ39" i="38"/>
  <c r="O40" i="38"/>
  <c r="AJ40" i="38"/>
  <c r="O41" i="38"/>
  <c r="N175" i="38"/>
  <c r="AJ175" i="38"/>
  <c r="N181" i="38"/>
  <c r="N189" i="38"/>
  <c r="AJ189" i="38"/>
  <c r="Y189" i="38"/>
  <c r="N194" i="38"/>
  <c r="AJ194" i="38"/>
  <c r="Y152" i="38"/>
  <c r="Y135" i="38"/>
  <c r="Y101" i="38"/>
  <c r="Y102" i="38"/>
  <c r="AJ102" i="38"/>
  <c r="Y103" i="38"/>
  <c r="Y104" i="38"/>
  <c r="AJ104" i="38"/>
  <c r="Y105" i="38"/>
  <c r="Y106" i="38"/>
  <c r="AJ106" i="38"/>
  <c r="Y107" i="38"/>
  <c r="AJ107" i="38"/>
  <c r="Y108" i="38"/>
  <c r="AJ108" i="38"/>
  <c r="Y109" i="38"/>
  <c r="Y110" i="38"/>
  <c r="AI110" i="38"/>
  <c r="AO110" i="38"/>
  <c r="AJ110" i="38"/>
  <c r="Y111" i="38"/>
  <c r="Y112" i="38"/>
  <c r="Y116" i="38"/>
  <c r="Y117" i="38"/>
  <c r="Y118" i="38"/>
  <c r="AJ118" i="38"/>
  <c r="Y119" i="38"/>
  <c r="Y120" i="38"/>
  <c r="Y121" i="38"/>
  <c r="AI121" i="38"/>
  <c r="AO121" i="38"/>
  <c r="Z37" i="38"/>
  <c r="AI37" i="38"/>
  <c r="AO37" i="38"/>
  <c r="Z38" i="38"/>
  <c r="Z39" i="38"/>
  <c r="Z40" i="38"/>
  <c r="Z41" i="38"/>
  <c r="AJ41" i="38"/>
  <c r="Y175" i="38"/>
  <c r="Y194" i="38"/>
  <c r="X193" i="38"/>
  <c r="AI193" i="38"/>
  <c r="AI194" i="38"/>
  <c r="X192" i="38"/>
  <c r="AI192" i="38"/>
  <c r="AO192" i="38"/>
  <c r="AN193" i="38"/>
  <c r="AN192" i="38"/>
  <c r="AM193" i="38"/>
  <c r="AM192" i="38"/>
  <c r="AL193" i="38"/>
  <c r="AL192" i="38"/>
  <c r="AK193" i="38"/>
  <c r="AK192" i="38"/>
  <c r="AJ193" i="38"/>
  <c r="AJ192" i="38"/>
  <c r="X171" i="38"/>
  <c r="AI171" i="38"/>
  <c r="AO171" i="38"/>
  <c r="X170" i="38"/>
  <c r="AO170" i="38"/>
  <c r="AI170" i="38"/>
  <c r="AN171" i="38"/>
  <c r="AN170" i="38"/>
  <c r="AM171" i="38"/>
  <c r="AM170" i="38"/>
  <c r="AL171" i="38"/>
  <c r="AL170" i="38"/>
  <c r="AK171" i="38"/>
  <c r="AK170" i="38"/>
  <c r="AJ171" i="38"/>
  <c r="AJ170" i="38"/>
  <c r="X172" i="38"/>
  <c r="AO172" i="38"/>
  <c r="AI172" i="38"/>
  <c r="X173" i="38"/>
  <c r="AI173" i="38"/>
  <c r="X174" i="38"/>
  <c r="AO174" i="38"/>
  <c r="AI174" i="38"/>
  <c r="X177" i="38"/>
  <c r="AO177" i="38"/>
  <c r="X178" i="38"/>
  <c r="X179" i="38"/>
  <c r="AO179" i="38"/>
  <c r="X180" i="38"/>
  <c r="X183" i="38"/>
  <c r="AO183" i="38"/>
  <c r="AI183" i="38"/>
  <c r="X184" i="38"/>
  <c r="AI184" i="38"/>
  <c r="X185" i="38"/>
  <c r="AI185" i="38"/>
  <c r="X186" i="38"/>
  <c r="AI186" i="38"/>
  <c r="X187" i="38"/>
  <c r="AO187" i="38"/>
  <c r="X188" i="38"/>
  <c r="AI187" i="38"/>
  <c r="AI188" i="38"/>
  <c r="X144" i="38"/>
  <c r="AO144" i="38"/>
  <c r="AI144" i="38"/>
  <c r="X145" i="38"/>
  <c r="X152" i="38"/>
  <c r="X146" i="38"/>
  <c r="X147" i="38"/>
  <c r="X148" i="38"/>
  <c r="AI148" i="38"/>
  <c r="X149" i="38"/>
  <c r="AO149" i="38"/>
  <c r="X150" i="38"/>
  <c r="AI150" i="38"/>
  <c r="X151" i="38"/>
  <c r="AO151" i="38"/>
  <c r="X125" i="38"/>
  <c r="X126" i="38"/>
  <c r="AI126" i="38"/>
  <c r="X127" i="38"/>
  <c r="AO127" i="38"/>
  <c r="X128" i="38"/>
  <c r="AO128" i="38"/>
  <c r="X129" i="38"/>
  <c r="X130" i="38"/>
  <c r="X131" i="38"/>
  <c r="AO131" i="38"/>
  <c r="X132" i="38"/>
  <c r="X133" i="38"/>
  <c r="X134" i="38"/>
  <c r="AI134" i="38"/>
  <c r="X138" i="38"/>
  <c r="X141" i="38"/>
  <c r="X139" i="38"/>
  <c r="X140" i="38"/>
  <c r="AO140" i="38"/>
  <c r="X97" i="38"/>
  <c r="AO97" i="38"/>
  <c r="X69" i="38"/>
  <c r="AO69" i="38"/>
  <c r="AI69" i="38"/>
  <c r="AI145" i="38"/>
  <c r="AI146" i="38"/>
  <c r="AI147" i="38"/>
  <c r="AO147" i="38"/>
  <c r="AI149" i="38"/>
  <c r="AI151" i="38"/>
  <c r="AI125" i="38"/>
  <c r="AI127" i="38"/>
  <c r="AI128" i="38"/>
  <c r="AI129" i="38"/>
  <c r="AI130" i="38"/>
  <c r="AO130" i="38"/>
  <c r="AI131" i="38"/>
  <c r="AI132" i="38"/>
  <c r="AI133" i="38"/>
  <c r="AI102" i="38"/>
  <c r="AO102" i="38"/>
  <c r="AI119" i="38"/>
  <c r="AO119" i="38"/>
  <c r="AN172" i="38"/>
  <c r="AN173" i="38"/>
  <c r="AN174" i="38"/>
  <c r="AN177" i="38"/>
  <c r="AN178" i="38"/>
  <c r="AN179" i="38"/>
  <c r="AN180" i="38"/>
  <c r="AN181" i="38"/>
  <c r="AN183" i="38"/>
  <c r="AN184" i="38"/>
  <c r="AN185" i="38"/>
  <c r="AN186" i="38"/>
  <c r="AN187" i="38"/>
  <c r="AN188" i="38"/>
  <c r="AN194" i="38"/>
  <c r="AM172" i="38"/>
  <c r="AM173" i="38"/>
  <c r="AM174" i="38"/>
  <c r="AM177" i="38"/>
  <c r="AM178" i="38"/>
  <c r="AM179" i="38"/>
  <c r="AM180" i="38"/>
  <c r="AM183" i="38"/>
  <c r="AM184" i="38"/>
  <c r="AM185" i="38"/>
  <c r="AM186" i="38"/>
  <c r="AM187" i="38"/>
  <c r="AM188" i="38"/>
  <c r="AL172" i="38"/>
  <c r="AL173" i="38"/>
  <c r="AL174" i="38"/>
  <c r="AL177" i="38"/>
  <c r="AL178" i="38"/>
  <c r="AL179" i="38"/>
  <c r="AL180" i="38"/>
  <c r="AL183" i="38"/>
  <c r="AL184" i="38"/>
  <c r="AL185" i="38"/>
  <c r="AL186" i="38"/>
  <c r="AL187" i="38"/>
  <c r="AL188" i="38"/>
  <c r="AL194" i="38"/>
  <c r="AK172" i="38"/>
  <c r="AK173" i="38"/>
  <c r="AK174" i="38"/>
  <c r="AK177" i="38"/>
  <c r="AK178" i="38"/>
  <c r="AK179" i="38"/>
  <c r="AK180" i="38"/>
  <c r="AK183" i="38"/>
  <c r="AK184" i="38"/>
  <c r="AK185" i="38"/>
  <c r="AK186" i="38"/>
  <c r="AK187" i="38"/>
  <c r="AK188" i="38"/>
  <c r="AJ172" i="38"/>
  <c r="AJ173" i="38"/>
  <c r="AJ174" i="38"/>
  <c r="AJ177" i="38"/>
  <c r="AJ178" i="38"/>
  <c r="AJ179" i="38"/>
  <c r="AJ180" i="38"/>
  <c r="AJ183" i="38"/>
  <c r="AJ184" i="38"/>
  <c r="AJ185" i="38"/>
  <c r="AJ186" i="38"/>
  <c r="AJ187" i="38"/>
  <c r="AJ188" i="38"/>
  <c r="AO132" i="38"/>
  <c r="AO138" i="38"/>
  <c r="AN127" i="38"/>
  <c r="AN128" i="38"/>
  <c r="AN129" i="38"/>
  <c r="AN130" i="38"/>
  <c r="AN131" i="38"/>
  <c r="AN132" i="38"/>
  <c r="AN133" i="38"/>
  <c r="AN134" i="38"/>
  <c r="AN137" i="38"/>
  <c r="AN138" i="38"/>
  <c r="AN139" i="38"/>
  <c r="AN140" i="38"/>
  <c r="AN144" i="38"/>
  <c r="AN145" i="38"/>
  <c r="AN146" i="38"/>
  <c r="AN147" i="38"/>
  <c r="AN148" i="38"/>
  <c r="AN149" i="38"/>
  <c r="AN150" i="38"/>
  <c r="AN151" i="38"/>
  <c r="AM127" i="38"/>
  <c r="AM128" i="38"/>
  <c r="AM129" i="38"/>
  <c r="AM130" i="38"/>
  <c r="AM131" i="38"/>
  <c r="AM132" i="38"/>
  <c r="AM133" i="38"/>
  <c r="AM134" i="38"/>
  <c r="AM137" i="38"/>
  <c r="AM138" i="38"/>
  <c r="AM139" i="38"/>
  <c r="AM140" i="38"/>
  <c r="AM144" i="38"/>
  <c r="AM145" i="38"/>
  <c r="AM146" i="38"/>
  <c r="AM147" i="38"/>
  <c r="AM148" i="38"/>
  <c r="AM149" i="38"/>
  <c r="AM150" i="38"/>
  <c r="AM151" i="38"/>
  <c r="AL127" i="38"/>
  <c r="AL128" i="38"/>
  <c r="AL129" i="38"/>
  <c r="AL130" i="38"/>
  <c r="AL131" i="38"/>
  <c r="AL132" i="38"/>
  <c r="AL133" i="38"/>
  <c r="AL134" i="38"/>
  <c r="AL137" i="38"/>
  <c r="AL138" i="38"/>
  <c r="AL139" i="38"/>
  <c r="AL140" i="38"/>
  <c r="AL144" i="38"/>
  <c r="AL145" i="38"/>
  <c r="AL146" i="38"/>
  <c r="AL147" i="38"/>
  <c r="AL148" i="38"/>
  <c r="AL149" i="38"/>
  <c r="AL150" i="38"/>
  <c r="AL151" i="38"/>
  <c r="AK127" i="38"/>
  <c r="AK128" i="38"/>
  <c r="AK129" i="38"/>
  <c r="AK130" i="38"/>
  <c r="AK131" i="38"/>
  <c r="AK132" i="38"/>
  <c r="AK133" i="38"/>
  <c r="AK134" i="38"/>
  <c r="AK137" i="38"/>
  <c r="AK138" i="38"/>
  <c r="AK139" i="38"/>
  <c r="AK140" i="38"/>
  <c r="AK144" i="38"/>
  <c r="AK145" i="38"/>
  <c r="AK146" i="38"/>
  <c r="AK147" i="38"/>
  <c r="AK148" i="38"/>
  <c r="AK149" i="38"/>
  <c r="AK150" i="38"/>
  <c r="AK151" i="38"/>
  <c r="AJ127" i="38"/>
  <c r="AJ128" i="38"/>
  <c r="AJ129" i="38"/>
  <c r="AJ130" i="38"/>
  <c r="AJ131" i="38"/>
  <c r="AJ132" i="38"/>
  <c r="AJ133" i="38"/>
  <c r="AJ134" i="38"/>
  <c r="AJ135" i="38"/>
  <c r="AJ137" i="38"/>
  <c r="AJ138" i="38"/>
  <c r="AJ139" i="38"/>
  <c r="AJ140" i="38"/>
  <c r="AJ144" i="38"/>
  <c r="AJ145" i="38"/>
  <c r="AJ146" i="38"/>
  <c r="AJ147" i="38"/>
  <c r="AJ148" i="38"/>
  <c r="AJ149" i="38"/>
  <c r="AJ150" i="38"/>
  <c r="AJ151" i="38"/>
  <c r="AN126" i="38"/>
  <c r="AN125" i="38"/>
  <c r="AM126" i="38"/>
  <c r="AM125" i="38"/>
  <c r="AL126" i="38"/>
  <c r="AL125" i="38"/>
  <c r="AK126" i="38"/>
  <c r="AK125" i="38"/>
  <c r="AJ126" i="38"/>
  <c r="AJ125" i="38"/>
  <c r="AN103" i="38"/>
  <c r="AN104" i="38"/>
  <c r="AN106" i="38"/>
  <c r="AN107" i="38"/>
  <c r="AN108" i="38"/>
  <c r="AN109" i="38"/>
  <c r="AN110" i="38"/>
  <c r="AN111" i="38"/>
  <c r="AN112" i="38"/>
  <c r="AN116" i="38"/>
  <c r="AN117" i="38"/>
  <c r="AN118" i="38"/>
  <c r="AN119" i="38"/>
  <c r="AN120" i="38"/>
  <c r="AN121" i="38"/>
  <c r="AM104" i="38"/>
  <c r="AM107" i="38"/>
  <c r="AM108" i="38"/>
  <c r="AM109" i="38"/>
  <c r="AM111" i="38"/>
  <c r="AM112" i="38"/>
  <c r="AM117" i="38"/>
  <c r="AM119" i="38"/>
  <c r="AM121" i="38"/>
  <c r="AL104" i="38"/>
  <c r="AL107" i="38"/>
  <c r="AL110" i="38"/>
  <c r="AL116" i="38"/>
  <c r="AL117" i="38"/>
  <c r="AL118" i="38"/>
  <c r="AL119" i="38"/>
  <c r="AL120" i="38"/>
  <c r="AL121" i="38"/>
  <c r="AK103" i="38"/>
  <c r="AK104" i="38"/>
  <c r="AK106" i="38"/>
  <c r="AK108" i="38"/>
  <c r="AK110" i="38"/>
  <c r="AK111" i="38"/>
  <c r="AK112" i="38"/>
  <c r="AK116" i="38"/>
  <c r="AK117" i="38"/>
  <c r="AK118" i="38"/>
  <c r="AK119" i="38"/>
  <c r="AK120" i="38"/>
  <c r="AK121" i="38"/>
  <c r="AJ109" i="38"/>
  <c r="AJ116" i="38"/>
  <c r="AJ119" i="38"/>
  <c r="AM101" i="38"/>
  <c r="AN101" i="38"/>
  <c r="AL102" i="38"/>
  <c r="AK102" i="38"/>
  <c r="AK101" i="38"/>
  <c r="AJ101" i="38"/>
  <c r="AM78" i="38"/>
  <c r="AK78" i="38"/>
  <c r="AN80" i="38"/>
  <c r="AN82" i="38"/>
  <c r="AN83" i="38"/>
  <c r="AN84" i="38"/>
  <c r="AN86" i="38"/>
  <c r="AN87" i="38"/>
  <c r="AN88" i="38"/>
  <c r="AN93" i="38"/>
  <c r="AN94" i="38"/>
  <c r="AN95" i="38"/>
  <c r="AN97" i="38"/>
  <c r="AM80" i="38"/>
  <c r="AM82" i="38"/>
  <c r="AM84" i="38"/>
  <c r="AM85" i="38"/>
  <c r="AM86" i="38"/>
  <c r="AM88" i="38"/>
  <c r="AM92" i="38"/>
  <c r="AM93" i="38"/>
  <c r="AM95" i="38"/>
  <c r="AM96" i="38"/>
  <c r="AM97" i="38"/>
  <c r="AL79" i="38"/>
  <c r="AL81" i="38"/>
  <c r="AL83" i="38"/>
  <c r="AL85" i="38"/>
  <c r="AL87" i="38"/>
  <c r="AL92" i="38"/>
  <c r="AL93" i="38"/>
  <c r="AL94" i="38"/>
  <c r="AL95" i="38"/>
  <c r="AL96" i="38"/>
  <c r="AL97" i="38"/>
  <c r="AK80" i="38"/>
  <c r="AK82" i="38"/>
  <c r="AK84" i="38"/>
  <c r="AK86" i="38"/>
  <c r="AK88" i="38"/>
  <c r="AK93" i="38"/>
  <c r="AK95" i="38"/>
  <c r="AK97" i="38"/>
  <c r="AJ81" i="38"/>
  <c r="AJ85" i="38"/>
  <c r="AJ86" i="38"/>
  <c r="AN69" i="38"/>
  <c r="AM69" i="38"/>
  <c r="AL69" i="38"/>
  <c r="AK69" i="38"/>
  <c r="AJ69" i="38"/>
  <c r="AM40" i="38"/>
  <c r="C15" i="38"/>
  <c r="AX15" i="38"/>
  <c r="C16" i="38"/>
  <c r="AX16" i="38"/>
  <c r="C17" i="38"/>
  <c r="AX17" i="38"/>
  <c r="C18" i="38"/>
  <c r="AX18" i="38"/>
  <c r="C19" i="38"/>
  <c r="AX19" i="38"/>
  <c r="C20" i="38"/>
  <c r="AX20" i="38"/>
  <c r="C25" i="38"/>
  <c r="C26" i="38"/>
  <c r="AX26" i="38"/>
  <c r="C27" i="38"/>
  <c r="AX27" i="38"/>
  <c r="C28" i="38"/>
  <c r="AX28" i="38"/>
  <c r="C29" i="38"/>
  <c r="AX29" i="38"/>
  <c r="C30" i="38"/>
  <c r="AX30" i="38"/>
  <c r="C31" i="38"/>
  <c r="AX31" i="38"/>
  <c r="C32" i="38"/>
  <c r="AX32" i="38"/>
  <c r="AX33" i="38"/>
  <c r="L36" i="38"/>
  <c r="L37" i="38"/>
  <c r="AX37" i="38"/>
  <c r="L38" i="38"/>
  <c r="AX38" i="38"/>
  <c r="L39" i="38"/>
  <c r="AX39" i="38"/>
  <c r="L40" i="38"/>
  <c r="AX40" i="38"/>
  <c r="L41" i="38"/>
  <c r="AX41" i="38"/>
  <c r="AX42" i="38"/>
  <c r="D46" i="38"/>
  <c r="D47" i="38"/>
  <c r="D48" i="38"/>
  <c r="D49" i="38"/>
  <c r="D50" i="38"/>
  <c r="D51" i="38"/>
  <c r="D54" i="38"/>
  <c r="D55" i="38"/>
  <c r="D56" i="38"/>
  <c r="D57" i="38"/>
  <c r="D58" i="38"/>
  <c r="D59" i="38"/>
  <c r="D60" i="38"/>
  <c r="D61" i="38"/>
  <c r="D63" i="38"/>
  <c r="D64" i="38"/>
  <c r="D65" i="38"/>
  <c r="D66" i="38"/>
  <c r="D67" i="38"/>
  <c r="D68" i="38"/>
  <c r="AU137" i="38"/>
  <c r="AW137" i="38"/>
  <c r="AX137" i="38"/>
  <c r="AY137" i="38"/>
  <c r="AZ137" i="38"/>
  <c r="AU138" i="38"/>
  <c r="AV138" i="38"/>
  <c r="AW138" i="38"/>
  <c r="AW139" i="38"/>
  <c r="AW140" i="38"/>
  <c r="BA140" i="38"/>
  <c r="AX138" i="38"/>
  <c r="AY138" i="38"/>
  <c r="AZ138" i="38"/>
  <c r="AU139" i="38"/>
  <c r="AV139" i="38"/>
  <c r="AX139" i="38"/>
  <c r="AY139" i="38"/>
  <c r="AZ139" i="38"/>
  <c r="AZ141" i="38"/>
  <c r="AU140" i="38"/>
  <c r="AV140" i="38"/>
  <c r="AX140" i="38"/>
  <c r="AY140" i="38"/>
  <c r="AZ140" i="38"/>
  <c r="C159" i="38"/>
  <c r="C160" i="38"/>
  <c r="AS181" i="38"/>
  <c r="AQ189" i="38"/>
  <c r="Y152" i="34"/>
  <c r="Y135" i="34"/>
  <c r="Y141" i="34"/>
  <c r="Y142" i="34"/>
  <c r="Y102" i="34"/>
  <c r="Y103" i="34"/>
  <c r="AI103" i="34"/>
  <c r="Y104" i="34"/>
  <c r="AI104" i="34"/>
  <c r="Y106" i="34"/>
  <c r="AI106" i="34"/>
  <c r="Y109" i="34"/>
  <c r="AI109" i="34"/>
  <c r="Y110" i="34"/>
  <c r="AI110" i="34"/>
  <c r="Y111" i="34"/>
  <c r="AI111" i="34"/>
  <c r="Y116" i="34"/>
  <c r="Y118" i="34"/>
  <c r="AI118" i="34"/>
  <c r="Y119" i="34"/>
  <c r="AI119" i="34"/>
  <c r="Y120" i="34"/>
  <c r="AI120" i="34"/>
  <c r="Y121" i="34"/>
  <c r="Z36" i="34"/>
  <c r="Z37" i="34"/>
  <c r="Z38" i="34"/>
  <c r="Z39" i="34"/>
  <c r="Z40" i="34"/>
  <c r="Z41" i="34"/>
  <c r="E46" i="34"/>
  <c r="L46" i="34"/>
  <c r="AD46" i="34" s="1"/>
  <c r="AD52" i="34" s="1"/>
  <c r="AC72" i="34" s="1"/>
  <c r="AC74" i="34" s="1"/>
  <c r="AC154" i="34" s="1"/>
  <c r="E47" i="34"/>
  <c r="L47" i="34"/>
  <c r="E48" i="34"/>
  <c r="L48" i="34"/>
  <c r="E49" i="34"/>
  <c r="L49" i="34"/>
  <c r="E50" i="34"/>
  <c r="L50" i="34"/>
  <c r="E51" i="34"/>
  <c r="L51" i="34"/>
  <c r="E54" i="34"/>
  <c r="L54" i="34"/>
  <c r="E55" i="34"/>
  <c r="L55" i="34"/>
  <c r="E56" i="34"/>
  <c r="L56" i="34"/>
  <c r="E57" i="34"/>
  <c r="L57" i="34"/>
  <c r="E58" i="34"/>
  <c r="L58" i="34"/>
  <c r="E59" i="34"/>
  <c r="L59" i="34"/>
  <c r="E60" i="34"/>
  <c r="L60" i="34"/>
  <c r="E61" i="34"/>
  <c r="L61" i="34"/>
  <c r="E63" i="34"/>
  <c r="L63" i="34"/>
  <c r="AB36" i="34"/>
  <c r="E64" i="34"/>
  <c r="L64" i="34"/>
  <c r="U37" i="34"/>
  <c r="E65" i="34"/>
  <c r="L65" i="34"/>
  <c r="AD38" i="34"/>
  <c r="E66" i="34"/>
  <c r="L66" i="34"/>
  <c r="AB39" i="34"/>
  <c r="E67" i="34"/>
  <c r="L67" i="34"/>
  <c r="E68" i="34"/>
  <c r="L68" i="34"/>
  <c r="W41" i="34"/>
  <c r="L161" i="34"/>
  <c r="AH161" i="34"/>
  <c r="L162" i="34"/>
  <c r="AB162" i="34"/>
  <c r="L168" i="34"/>
  <c r="L167" i="34"/>
  <c r="Y177" i="34"/>
  <c r="Y183" i="34"/>
  <c r="Y191" i="34"/>
  <c r="Y196" i="34"/>
  <c r="AA152" i="34"/>
  <c r="AA135" i="34"/>
  <c r="AA141" i="34"/>
  <c r="AA122" i="34"/>
  <c r="AB37" i="34"/>
  <c r="AB38" i="34"/>
  <c r="AB40" i="34"/>
  <c r="AB41" i="34"/>
  <c r="AA177" i="34"/>
  <c r="AA183" i="34"/>
  <c r="AA191" i="34"/>
  <c r="AA196" i="34"/>
  <c r="AC152" i="34"/>
  <c r="AC135" i="34"/>
  <c r="AC141" i="34"/>
  <c r="AC142" i="34"/>
  <c r="AD36" i="34"/>
  <c r="AD37" i="34"/>
  <c r="AD39" i="34"/>
  <c r="AD40" i="34"/>
  <c r="AD41" i="34"/>
  <c r="AI41" i="34"/>
  <c r="AC177" i="34"/>
  <c r="AC183" i="34"/>
  <c r="AC191" i="34"/>
  <c r="AC196" i="34"/>
  <c r="AM196" i="34"/>
  <c r="AE152" i="34"/>
  <c r="AE135" i="34"/>
  <c r="AE141" i="34"/>
  <c r="AE142" i="34"/>
  <c r="AE113" i="34"/>
  <c r="AF36" i="34"/>
  <c r="AH36" i="34"/>
  <c r="AF37" i="34"/>
  <c r="AF38" i="34"/>
  <c r="AF39" i="34"/>
  <c r="AF40" i="34"/>
  <c r="AH40" i="34"/>
  <c r="AF41" i="34"/>
  <c r="AE177" i="34"/>
  <c r="AE183" i="34"/>
  <c r="AG183" i="34"/>
  <c r="AE191" i="34"/>
  <c r="AG191" i="34"/>
  <c r="AE196" i="34"/>
  <c r="AG152" i="34"/>
  <c r="AG135" i="34"/>
  <c r="AG141" i="34"/>
  <c r="AG142" i="34"/>
  <c r="AH37" i="34"/>
  <c r="AH38" i="34"/>
  <c r="AH39" i="34"/>
  <c r="AH41" i="34"/>
  <c r="AG177" i="34"/>
  <c r="AG196" i="34"/>
  <c r="N152" i="34"/>
  <c r="P152" i="34"/>
  <c r="R152" i="34"/>
  <c r="T152" i="34"/>
  <c r="V152" i="34"/>
  <c r="N135" i="34"/>
  <c r="N141" i="34"/>
  <c r="N79" i="34"/>
  <c r="X79" i="34"/>
  <c r="X77" i="34"/>
  <c r="N80" i="34"/>
  <c r="X80" i="34"/>
  <c r="N82" i="34"/>
  <c r="X82" i="34"/>
  <c r="N83" i="34"/>
  <c r="X83" i="34"/>
  <c r="N84" i="34"/>
  <c r="N85" i="34"/>
  <c r="X85" i="34"/>
  <c r="N86" i="34"/>
  <c r="X86" i="34"/>
  <c r="N87" i="34"/>
  <c r="X87" i="34"/>
  <c r="N88" i="34"/>
  <c r="X88" i="34"/>
  <c r="N92" i="34"/>
  <c r="N98" i="34"/>
  <c r="O36" i="34"/>
  <c r="Q36" i="34"/>
  <c r="S36" i="34"/>
  <c r="U36" i="34"/>
  <c r="W36" i="34"/>
  <c r="O37" i="34"/>
  <c r="O38" i="34"/>
  <c r="O39" i="34"/>
  <c r="O40" i="34"/>
  <c r="Q40" i="34"/>
  <c r="S40" i="34"/>
  <c r="U40" i="34"/>
  <c r="W40" i="34"/>
  <c r="O41" i="34"/>
  <c r="N177" i="34"/>
  <c r="N183" i="34"/>
  <c r="N191" i="34"/>
  <c r="N196" i="34"/>
  <c r="P135" i="34"/>
  <c r="P141" i="34"/>
  <c r="R141" i="34"/>
  <c r="AK141" i="34"/>
  <c r="T141" i="34"/>
  <c r="V141" i="34"/>
  <c r="Q37" i="34"/>
  <c r="Q38" i="34"/>
  <c r="Q39" i="34"/>
  <c r="Q41" i="34"/>
  <c r="P177" i="34"/>
  <c r="P183" i="34"/>
  <c r="P191" i="34"/>
  <c r="P196" i="34"/>
  <c r="R135" i="34"/>
  <c r="R142" i="34"/>
  <c r="S37" i="34"/>
  <c r="S38" i="34"/>
  <c r="S39" i="34"/>
  <c r="S41" i="34"/>
  <c r="R177" i="34"/>
  <c r="R183" i="34"/>
  <c r="R191" i="34"/>
  <c r="R196" i="34"/>
  <c r="T135" i="34"/>
  <c r="U38" i="34"/>
  <c r="U39" i="34"/>
  <c r="U41" i="34"/>
  <c r="T177" i="34"/>
  <c r="T183" i="34"/>
  <c r="T191" i="34"/>
  <c r="T196" i="34"/>
  <c r="V135" i="34"/>
  <c r="X97" i="34"/>
  <c r="W37" i="34"/>
  <c r="W38" i="34"/>
  <c r="W39" i="34"/>
  <c r="V177" i="34"/>
  <c r="V183" i="34"/>
  <c r="V191" i="34"/>
  <c r="V196" i="34"/>
  <c r="X175" i="34"/>
  <c r="X173" i="34"/>
  <c r="X151" i="34"/>
  <c r="X144" i="34"/>
  <c r="X132" i="34"/>
  <c r="X130" i="34"/>
  <c r="X128" i="34"/>
  <c r="X69" i="34"/>
  <c r="AI144" i="34"/>
  <c r="AI145" i="34"/>
  <c r="AI146" i="34"/>
  <c r="AI147" i="34"/>
  <c r="AI148" i="34"/>
  <c r="AI149" i="34"/>
  <c r="AI150" i="34"/>
  <c r="AI151" i="34"/>
  <c r="AI125" i="34"/>
  <c r="AI126" i="34"/>
  <c r="AI127" i="34"/>
  <c r="AI128" i="34"/>
  <c r="AI129" i="34"/>
  <c r="AI130" i="34"/>
  <c r="AI131" i="34"/>
  <c r="AI132" i="34"/>
  <c r="AI133" i="34"/>
  <c r="AI134" i="34"/>
  <c r="AI137" i="34"/>
  <c r="AI138" i="34"/>
  <c r="AI139" i="34"/>
  <c r="AI140" i="34"/>
  <c r="AI102" i="34"/>
  <c r="AI121" i="34"/>
  <c r="AI69" i="34"/>
  <c r="AI172" i="34"/>
  <c r="AI173" i="34"/>
  <c r="AI174" i="34"/>
  <c r="AI175" i="34"/>
  <c r="AI176" i="34"/>
  <c r="AI179" i="34"/>
  <c r="AI180" i="34"/>
  <c r="AI183" i="34"/>
  <c r="AI181" i="34"/>
  <c r="AI182" i="34"/>
  <c r="AI185" i="34"/>
  <c r="AI186" i="34"/>
  <c r="AI187" i="34"/>
  <c r="AI188" i="34"/>
  <c r="AI189" i="34"/>
  <c r="AI190" i="34"/>
  <c r="AI194" i="34"/>
  <c r="AI196" i="34"/>
  <c r="AI195" i="34"/>
  <c r="L15" i="22"/>
  <c r="Q15" i="22"/>
  <c r="L17" i="22"/>
  <c r="O17" i="22"/>
  <c r="L18" i="22"/>
  <c r="O18" i="22"/>
  <c r="L19" i="22"/>
  <c r="W19" i="22"/>
  <c r="L27" i="22"/>
  <c r="S27" i="22"/>
  <c r="L28" i="22"/>
  <c r="W28" i="22"/>
  <c r="L29" i="22"/>
  <c r="O29" i="22"/>
  <c r="L30" i="22"/>
  <c r="W30" i="22"/>
  <c r="L31" i="22"/>
  <c r="U31" i="22"/>
  <c r="L32" i="22"/>
  <c r="S32" i="22"/>
  <c r="E47" i="22"/>
  <c r="L47" i="22"/>
  <c r="E48" i="22"/>
  <c r="L48" i="22"/>
  <c r="E49" i="22"/>
  <c r="L49" i="22"/>
  <c r="E50" i="22"/>
  <c r="L50" i="22"/>
  <c r="E51" i="22"/>
  <c r="L51" i="22"/>
  <c r="E54" i="22"/>
  <c r="L54" i="22"/>
  <c r="E55" i="22"/>
  <c r="L55" i="22"/>
  <c r="E56" i="22"/>
  <c r="L56" i="22"/>
  <c r="E57" i="22"/>
  <c r="L57" i="22"/>
  <c r="E58" i="22"/>
  <c r="L58" i="22"/>
  <c r="E59" i="22"/>
  <c r="L59" i="22"/>
  <c r="E60" i="22"/>
  <c r="L60" i="22"/>
  <c r="E61" i="22"/>
  <c r="L61" i="22"/>
  <c r="E63" i="22"/>
  <c r="L63" i="22"/>
  <c r="E64" i="22"/>
  <c r="L64" i="22"/>
  <c r="E65" i="22"/>
  <c r="L65" i="22"/>
  <c r="E66" i="22"/>
  <c r="L66" i="22"/>
  <c r="E67" i="22"/>
  <c r="L67" i="22"/>
  <c r="E68" i="22"/>
  <c r="L68" i="22"/>
  <c r="X69" i="22"/>
  <c r="X120" i="22"/>
  <c r="X121" i="22"/>
  <c r="X122" i="22"/>
  <c r="X123" i="22"/>
  <c r="X124" i="22"/>
  <c r="X125" i="22"/>
  <c r="X126" i="22"/>
  <c r="X127" i="22"/>
  <c r="X101" i="22"/>
  <c r="X102" i="22"/>
  <c r="X103" i="22"/>
  <c r="X104" i="22"/>
  <c r="X105" i="22"/>
  <c r="X106" i="22"/>
  <c r="X107" i="22"/>
  <c r="X108" i="22"/>
  <c r="X109" i="22"/>
  <c r="X110" i="22"/>
  <c r="X113" i="22"/>
  <c r="X114" i="22"/>
  <c r="X115" i="22"/>
  <c r="X116" i="22"/>
  <c r="N77" i="22"/>
  <c r="N92" i="22"/>
  <c r="M132" i="22"/>
  <c r="L135" i="22"/>
  <c r="O135" i="22"/>
  <c r="L136" i="22"/>
  <c r="O136" i="22"/>
  <c r="L141" i="22"/>
  <c r="L142" i="22"/>
  <c r="X146" i="22"/>
  <c r="X147" i="22"/>
  <c r="X148" i="22"/>
  <c r="X149" i="22"/>
  <c r="X150" i="22"/>
  <c r="X157" i="22"/>
  <c r="X158" i="22"/>
  <c r="X159" i="22"/>
  <c r="X160" i="22"/>
  <c r="X163" i="22"/>
  <c r="X164" i="22"/>
  <c r="X165" i="22"/>
  <c r="X166" i="22"/>
  <c r="X167" i="22"/>
  <c r="X168" i="22"/>
  <c r="N169" i="22"/>
  <c r="P169" i="22"/>
  <c r="R169" i="22"/>
  <c r="T169" i="22"/>
  <c r="V169" i="22"/>
  <c r="N128" i="22"/>
  <c r="N111" i="22"/>
  <c r="N117" i="22"/>
  <c r="N161" i="22"/>
  <c r="P161" i="22"/>
  <c r="R161" i="22"/>
  <c r="T161" i="22"/>
  <c r="V161" i="22"/>
  <c r="P128" i="22"/>
  <c r="P175" i="22"/>
  <c r="P111" i="22"/>
  <c r="P117" i="22"/>
  <c r="R128" i="22"/>
  <c r="R175" i="22"/>
  <c r="R111" i="22"/>
  <c r="R118" i="22"/>
  <c r="R117" i="22"/>
  <c r="T128" i="22"/>
  <c r="T111" i="22"/>
  <c r="T118" i="22"/>
  <c r="T117" i="22"/>
  <c r="T175" i="22"/>
  <c r="V128" i="22"/>
  <c r="V175" i="22"/>
  <c r="V111" i="22"/>
  <c r="V117" i="22"/>
  <c r="V118" i="22"/>
  <c r="X145" i="34"/>
  <c r="X146" i="34"/>
  <c r="X147" i="34"/>
  <c r="X148" i="34"/>
  <c r="X149" i="34"/>
  <c r="X150" i="34"/>
  <c r="X125" i="34"/>
  <c r="X126" i="34"/>
  <c r="X127" i="34"/>
  <c r="X129" i="34"/>
  <c r="X131" i="34"/>
  <c r="X133" i="34"/>
  <c r="X134" i="34"/>
  <c r="X137" i="34"/>
  <c r="X138" i="34"/>
  <c r="X139" i="34"/>
  <c r="X140" i="34"/>
  <c r="AT139" i="34"/>
  <c r="AT140" i="34"/>
  <c r="AT138" i="34"/>
  <c r="AT137" i="34"/>
  <c r="AT141" i="34"/>
  <c r="AS139" i="34"/>
  <c r="AS140" i="34"/>
  <c r="AS138" i="34"/>
  <c r="AS137" i="34"/>
  <c r="AR139" i="34"/>
  <c r="AR140" i="34"/>
  <c r="AR138" i="34"/>
  <c r="AR137" i="34"/>
  <c r="AQ139" i="34"/>
  <c r="AQ140" i="34"/>
  <c r="AQ138" i="34"/>
  <c r="AQ137" i="34"/>
  <c r="AP139" i="34"/>
  <c r="AP140" i="34"/>
  <c r="AP138" i="34"/>
  <c r="AP137" i="34"/>
  <c r="AO139" i="34"/>
  <c r="AO140" i="34"/>
  <c r="AO138" i="34"/>
  <c r="AO137" i="34"/>
  <c r="AB156" i="29"/>
  <c r="AE18" i="22"/>
  <c r="AE17" i="22"/>
  <c r="AE16" i="22"/>
  <c r="AE15" i="22"/>
  <c r="AE14" i="22"/>
  <c r="AE41" i="22"/>
  <c r="AE40" i="22"/>
  <c r="AE39" i="22"/>
  <c r="AE38" i="22"/>
  <c r="AE37" i="22"/>
  <c r="AE36" i="22"/>
  <c r="AE32" i="22"/>
  <c r="AE31" i="22"/>
  <c r="AE30" i="22"/>
  <c r="AE29" i="22"/>
  <c r="AE28" i="22"/>
  <c r="AE27" i="22"/>
  <c r="AE26" i="22"/>
  <c r="AE25" i="22"/>
  <c r="AE19" i="22"/>
  <c r="AR42" i="34"/>
  <c r="AR41" i="34"/>
  <c r="AR40" i="34"/>
  <c r="AR39" i="34"/>
  <c r="AR38" i="34"/>
  <c r="AR37" i="34"/>
  <c r="AR33" i="34"/>
  <c r="AR32" i="34"/>
  <c r="AR31" i="34"/>
  <c r="AR30" i="34"/>
  <c r="AR29" i="34"/>
  <c r="AR28" i="34"/>
  <c r="AR27" i="34"/>
  <c r="AR26" i="34"/>
  <c r="AR20" i="34"/>
  <c r="AR19" i="34"/>
  <c r="AR18" i="34"/>
  <c r="AR17" i="34"/>
  <c r="AR16" i="34"/>
  <c r="AR15" i="34"/>
  <c r="AE41" i="29"/>
  <c r="AE40" i="29"/>
  <c r="AE39" i="29"/>
  <c r="AE38" i="29"/>
  <c r="AE37" i="29"/>
  <c r="AE36" i="29"/>
  <c r="AE32" i="29"/>
  <c r="AE31" i="29"/>
  <c r="AE30" i="29"/>
  <c r="AE29" i="29"/>
  <c r="AE28" i="29"/>
  <c r="AE27" i="29"/>
  <c r="AE26" i="29"/>
  <c r="AE25" i="29"/>
  <c r="AE19" i="29"/>
  <c r="AE18" i="29"/>
  <c r="AE17" i="29"/>
  <c r="AE16" i="29"/>
  <c r="AE15" i="29"/>
  <c r="AE14" i="29"/>
  <c r="AE41" i="30"/>
  <c r="AE40" i="30"/>
  <c r="AE39" i="30"/>
  <c r="AE38" i="30"/>
  <c r="AE37" i="30"/>
  <c r="AE36" i="30"/>
  <c r="AE32" i="30"/>
  <c r="AE31" i="30"/>
  <c r="AE30" i="30"/>
  <c r="AE29" i="30"/>
  <c r="AE28" i="30"/>
  <c r="AE27" i="30"/>
  <c r="AE26" i="30"/>
  <c r="AE25" i="30"/>
  <c r="AE19" i="30"/>
  <c r="AE18" i="30"/>
  <c r="AE17" i="30"/>
  <c r="AE16" i="30"/>
  <c r="AE15" i="30"/>
  <c r="AE14" i="30"/>
  <c r="D160" i="22"/>
  <c r="D159" i="22"/>
  <c r="D158" i="22"/>
  <c r="D157" i="22"/>
  <c r="P103" i="29"/>
  <c r="X103" i="29"/>
  <c r="N104" i="29"/>
  <c r="X104" i="29"/>
  <c r="N103" i="29"/>
  <c r="N88" i="29"/>
  <c r="N103" i="30"/>
  <c r="N105" i="30"/>
  <c r="N106" i="30"/>
  <c r="X106" i="30"/>
  <c r="N107" i="30"/>
  <c r="X107" i="30"/>
  <c r="N108" i="30"/>
  <c r="N88" i="30"/>
  <c r="C19" i="22"/>
  <c r="L38" i="34"/>
  <c r="L39" i="34"/>
  <c r="L40" i="34"/>
  <c r="L41" i="34"/>
  <c r="L36" i="34"/>
  <c r="L37" i="34"/>
  <c r="M170" i="29"/>
  <c r="L83" i="29"/>
  <c r="L82" i="29"/>
  <c r="L77" i="29"/>
  <c r="Q77" i="29"/>
  <c r="L76" i="29"/>
  <c r="Q76" i="29"/>
  <c r="E64" i="29"/>
  <c r="L64" i="29"/>
  <c r="O64" i="29"/>
  <c r="O37" i="29"/>
  <c r="E65" i="29"/>
  <c r="L65" i="29"/>
  <c r="E66" i="29"/>
  <c r="L66" i="29"/>
  <c r="W39" i="29"/>
  <c r="E67" i="29"/>
  <c r="L67" i="29"/>
  <c r="E63" i="29"/>
  <c r="L63" i="29"/>
  <c r="W36" i="29"/>
  <c r="X36" i="29"/>
  <c r="E62" i="29"/>
  <c r="L62" i="29"/>
  <c r="E55" i="29"/>
  <c r="L55" i="29"/>
  <c r="E56" i="29"/>
  <c r="L56" i="29"/>
  <c r="E57" i="29"/>
  <c r="L57" i="29"/>
  <c r="E58" i="29"/>
  <c r="L58" i="29"/>
  <c r="E59" i="29"/>
  <c r="L59" i="29"/>
  <c r="E60" i="29"/>
  <c r="L60" i="29"/>
  <c r="E54" i="29"/>
  <c r="L54" i="29"/>
  <c r="E53" i="29"/>
  <c r="L53" i="29"/>
  <c r="E47" i="29"/>
  <c r="L47" i="29"/>
  <c r="E48" i="29"/>
  <c r="L48" i="29"/>
  <c r="E49" i="29"/>
  <c r="L49" i="29"/>
  <c r="E50" i="29"/>
  <c r="L50" i="29"/>
  <c r="E46" i="29"/>
  <c r="L46" i="29"/>
  <c r="E45" i="29"/>
  <c r="L45" i="29"/>
  <c r="L40" i="29"/>
  <c r="L37" i="29"/>
  <c r="L38" i="29"/>
  <c r="L39" i="29"/>
  <c r="L36" i="29"/>
  <c r="L35" i="29"/>
  <c r="L26" i="29"/>
  <c r="L27" i="29"/>
  <c r="U27" i="29"/>
  <c r="L28" i="29"/>
  <c r="L29" i="29"/>
  <c r="Q29" i="29"/>
  <c r="L30" i="29"/>
  <c r="O30" i="29"/>
  <c r="L31" i="29"/>
  <c r="W31" i="29"/>
  <c r="L25" i="29"/>
  <c r="S25" i="29"/>
  <c r="L24" i="29"/>
  <c r="O24" i="29"/>
  <c r="L16" i="29"/>
  <c r="O16" i="29"/>
  <c r="L17" i="29"/>
  <c r="O17" i="29"/>
  <c r="L18" i="29"/>
  <c r="S18" i="29"/>
  <c r="L19" i="29"/>
  <c r="O19" i="29"/>
  <c r="L15" i="29"/>
  <c r="S15" i="29"/>
  <c r="L14" i="29"/>
  <c r="M156" i="30"/>
  <c r="L83" i="30"/>
  <c r="L82" i="30"/>
  <c r="L77" i="30"/>
  <c r="S77" i="30"/>
  <c r="L76" i="30"/>
  <c r="O76" i="30"/>
  <c r="E53" i="30"/>
  <c r="L53" i="30"/>
  <c r="L37" i="30"/>
  <c r="L38" i="30"/>
  <c r="L39" i="30"/>
  <c r="L40" i="30"/>
  <c r="L36" i="30"/>
  <c r="L35" i="30"/>
  <c r="L26" i="30"/>
  <c r="S26" i="30"/>
  <c r="L27" i="30"/>
  <c r="O27" i="30"/>
  <c r="L28" i="30"/>
  <c r="O28" i="30"/>
  <c r="L29" i="30"/>
  <c r="Q29" i="30"/>
  <c r="L30" i="30"/>
  <c r="L31" i="30"/>
  <c r="Q31" i="30"/>
  <c r="L25" i="30"/>
  <c r="O25" i="30"/>
  <c r="L24" i="30"/>
  <c r="O24" i="30"/>
  <c r="L16" i="30"/>
  <c r="L17" i="30"/>
  <c r="O17" i="30"/>
  <c r="L18" i="30"/>
  <c r="U18" i="30"/>
  <c r="L19" i="30"/>
  <c r="O19" i="30"/>
  <c r="L15" i="30"/>
  <c r="S15" i="30"/>
  <c r="L14" i="30"/>
  <c r="Q14" i="30"/>
  <c r="L38" i="22"/>
  <c r="L39" i="22"/>
  <c r="L40" i="22"/>
  <c r="L41" i="22"/>
  <c r="L37" i="22"/>
  <c r="L36" i="22"/>
  <c r="W37" i="29"/>
  <c r="W38" i="29"/>
  <c r="W40" i="29"/>
  <c r="W35" i="29"/>
  <c r="U37" i="29"/>
  <c r="U38" i="29"/>
  <c r="U39" i="29"/>
  <c r="U40" i="29"/>
  <c r="U36" i="29"/>
  <c r="U35" i="29"/>
  <c r="S37" i="29"/>
  <c r="S38" i="29"/>
  <c r="S39" i="29"/>
  <c r="S40" i="29"/>
  <c r="S36" i="29"/>
  <c r="S35" i="29"/>
  <c r="Q37" i="29"/>
  <c r="X37" i="29"/>
  <c r="Q38" i="29"/>
  <c r="Q39" i="29"/>
  <c r="Q40" i="29"/>
  <c r="O38" i="29"/>
  <c r="O39" i="29"/>
  <c r="O40" i="29"/>
  <c r="Q36" i="29"/>
  <c r="Q35" i="29"/>
  <c r="O36" i="29"/>
  <c r="O35" i="29"/>
  <c r="X35" i="29"/>
  <c r="W37" i="30"/>
  <c r="W38" i="30"/>
  <c r="W39" i="30"/>
  <c r="W40" i="30"/>
  <c r="W36" i="30"/>
  <c r="W35" i="30"/>
  <c r="U37" i="30"/>
  <c r="U38" i="30"/>
  <c r="U39" i="30"/>
  <c r="U40" i="30"/>
  <c r="U36" i="30"/>
  <c r="U35" i="30"/>
  <c r="S37" i="30"/>
  <c r="S38" i="30"/>
  <c r="S39" i="30"/>
  <c r="S40" i="30"/>
  <c r="S36" i="30"/>
  <c r="S35" i="30"/>
  <c r="Q37" i="30"/>
  <c r="O37" i="30"/>
  <c r="X37" i="30"/>
  <c r="Q38" i="30"/>
  <c r="Q39" i="30"/>
  <c r="Q40" i="30"/>
  <c r="Q36" i="30"/>
  <c r="Q35" i="30"/>
  <c r="O38" i="30"/>
  <c r="X38" i="30"/>
  <c r="O39" i="30"/>
  <c r="O40" i="30"/>
  <c r="O36" i="30"/>
  <c r="O35" i="30"/>
  <c r="X172" i="34"/>
  <c r="X174" i="34"/>
  <c r="X176" i="34"/>
  <c r="X179" i="34"/>
  <c r="X180" i="34"/>
  <c r="X181" i="34"/>
  <c r="X182" i="34"/>
  <c r="X185" i="34"/>
  <c r="X186" i="34"/>
  <c r="X187" i="34"/>
  <c r="X188" i="34"/>
  <c r="X189" i="34"/>
  <c r="X190" i="34"/>
  <c r="X194" i="34"/>
  <c r="X196" i="34"/>
  <c r="X195" i="34"/>
  <c r="C162" i="34"/>
  <c r="C161" i="34"/>
  <c r="AI98" i="34"/>
  <c r="AG98" i="34"/>
  <c r="AE98" i="34"/>
  <c r="AC98" i="34"/>
  <c r="AA98" i="34"/>
  <c r="Y98" i="34"/>
  <c r="D68" i="34"/>
  <c r="D67" i="34"/>
  <c r="D66" i="34"/>
  <c r="D65" i="34"/>
  <c r="D64" i="34"/>
  <c r="D63" i="34"/>
  <c r="D61" i="34"/>
  <c r="D60" i="34"/>
  <c r="D59" i="34"/>
  <c r="D58" i="34"/>
  <c r="D57" i="34"/>
  <c r="D56" i="34"/>
  <c r="D55" i="34"/>
  <c r="D54" i="34"/>
  <c r="D51" i="34"/>
  <c r="D50" i="34"/>
  <c r="D49" i="34"/>
  <c r="D48" i="34"/>
  <c r="D47" i="34"/>
  <c r="D46" i="34"/>
  <c r="C32" i="34"/>
  <c r="C31" i="34"/>
  <c r="C30" i="34"/>
  <c r="C29" i="34"/>
  <c r="C28" i="34"/>
  <c r="C27" i="34"/>
  <c r="C26" i="34"/>
  <c r="C25" i="34"/>
  <c r="C20" i="34"/>
  <c r="C19" i="34"/>
  <c r="C18" i="34"/>
  <c r="C17" i="34"/>
  <c r="C16" i="34"/>
  <c r="C15" i="34"/>
  <c r="V151" i="22"/>
  <c r="T151" i="22"/>
  <c r="R151" i="22"/>
  <c r="P151" i="22"/>
  <c r="Z151" i="22"/>
  <c r="N151" i="22"/>
  <c r="C14" i="30"/>
  <c r="C15" i="30"/>
  <c r="C16" i="30"/>
  <c r="C17" i="30"/>
  <c r="C18" i="30"/>
  <c r="C19" i="30"/>
  <c r="C24" i="30"/>
  <c r="C25" i="30"/>
  <c r="C26" i="30"/>
  <c r="C27" i="30"/>
  <c r="C28" i="30"/>
  <c r="C29" i="30"/>
  <c r="C30" i="30"/>
  <c r="C31" i="30"/>
  <c r="X36" i="30"/>
  <c r="D45" i="30"/>
  <c r="E45" i="30"/>
  <c r="L45" i="30"/>
  <c r="D46" i="30"/>
  <c r="E46" i="30"/>
  <c r="L46" i="30"/>
  <c r="D47" i="30"/>
  <c r="E47" i="30"/>
  <c r="L47" i="30"/>
  <c r="D48" i="30"/>
  <c r="E48" i="30"/>
  <c r="L48" i="30"/>
  <c r="D49" i="30"/>
  <c r="E49" i="30"/>
  <c r="L49" i="30"/>
  <c r="D50" i="30"/>
  <c r="E50" i="30"/>
  <c r="L50" i="30"/>
  <c r="D53" i="30"/>
  <c r="D54" i="30"/>
  <c r="E54" i="30"/>
  <c r="L54" i="30"/>
  <c r="D55" i="30"/>
  <c r="E55" i="30"/>
  <c r="L55" i="30"/>
  <c r="D56" i="30"/>
  <c r="E56" i="30"/>
  <c r="L56" i="30"/>
  <c r="D57" i="30"/>
  <c r="E57" i="30"/>
  <c r="L57" i="30"/>
  <c r="D58" i="30"/>
  <c r="E58" i="30"/>
  <c r="L58" i="30"/>
  <c r="D59" i="30"/>
  <c r="E59" i="30"/>
  <c r="L59" i="30"/>
  <c r="D60" i="30"/>
  <c r="E60" i="30"/>
  <c r="L60" i="30"/>
  <c r="D62" i="30"/>
  <c r="E62" i="30"/>
  <c r="L62" i="30"/>
  <c r="Q62" i="30"/>
  <c r="D63" i="30"/>
  <c r="E63" i="30"/>
  <c r="L63" i="30"/>
  <c r="Q63" i="30"/>
  <c r="D64" i="30"/>
  <c r="E64" i="30"/>
  <c r="L64" i="30"/>
  <c r="S64" i="30"/>
  <c r="D65" i="30"/>
  <c r="E65" i="30"/>
  <c r="L65" i="30"/>
  <c r="D66" i="30"/>
  <c r="E66" i="30"/>
  <c r="L66" i="30"/>
  <c r="Q66" i="30"/>
  <c r="D67" i="30"/>
  <c r="E67" i="30"/>
  <c r="L67" i="30"/>
  <c r="X68" i="30"/>
  <c r="C76" i="30"/>
  <c r="C77" i="30"/>
  <c r="N89" i="30"/>
  <c r="N90" i="30"/>
  <c r="N91" i="30"/>
  <c r="X91" i="30"/>
  <c r="N92" i="30"/>
  <c r="N93" i="30"/>
  <c r="X93" i="30"/>
  <c r="N94" i="30"/>
  <c r="N95" i="30"/>
  <c r="X95" i="30"/>
  <c r="N96" i="30"/>
  <c r="X96" i="30"/>
  <c r="N97" i="30"/>
  <c r="N98" i="30"/>
  <c r="X98" i="30"/>
  <c r="N99" i="30"/>
  <c r="X105" i="30"/>
  <c r="X108" i="30"/>
  <c r="P109" i="30"/>
  <c r="V109" i="30"/>
  <c r="X112" i="30"/>
  <c r="X113" i="30"/>
  <c r="X114" i="30"/>
  <c r="X115" i="30"/>
  <c r="X116" i="30"/>
  <c r="X117" i="30"/>
  <c r="X118" i="30"/>
  <c r="X119" i="30"/>
  <c r="X120" i="30"/>
  <c r="X121" i="30"/>
  <c r="N122" i="30"/>
  <c r="P122" i="30"/>
  <c r="R122" i="30"/>
  <c r="Z122" i="30"/>
  <c r="R128" i="30"/>
  <c r="T122" i="30"/>
  <c r="V122" i="30"/>
  <c r="V128" i="30"/>
  <c r="V129" i="30"/>
  <c r="X124" i="30"/>
  <c r="X125" i="30"/>
  <c r="X126" i="30"/>
  <c r="X127" i="30"/>
  <c r="N128" i="30"/>
  <c r="P128" i="30"/>
  <c r="T128" i="30"/>
  <c r="X131" i="30"/>
  <c r="X132" i="30"/>
  <c r="X133" i="30"/>
  <c r="X134" i="30"/>
  <c r="X135" i="30"/>
  <c r="X136" i="30"/>
  <c r="X137" i="30"/>
  <c r="X138" i="30"/>
  <c r="N139" i="30"/>
  <c r="P139" i="30"/>
  <c r="R139" i="30"/>
  <c r="T139" i="30"/>
  <c r="V139" i="30"/>
  <c r="X141" i="30"/>
  <c r="X142" i="30"/>
  <c r="X143" i="30"/>
  <c r="X144" i="30"/>
  <c r="X145" i="30"/>
  <c r="X146" i="30"/>
  <c r="N147" i="30"/>
  <c r="P147" i="30"/>
  <c r="R147" i="30"/>
  <c r="T147" i="30"/>
  <c r="V147" i="30"/>
  <c r="L150" i="30"/>
  <c r="X150" i="30"/>
  <c r="L151" i="30"/>
  <c r="X151" i="30"/>
  <c r="N152" i="30"/>
  <c r="P152" i="30"/>
  <c r="R152" i="30"/>
  <c r="T152" i="30"/>
  <c r="V152" i="30"/>
  <c r="V128" i="29"/>
  <c r="T128" i="29"/>
  <c r="R128" i="29"/>
  <c r="N128" i="29"/>
  <c r="Z128" i="29"/>
  <c r="P128" i="29"/>
  <c r="N89" i="29"/>
  <c r="X89" i="29"/>
  <c r="N90" i="29"/>
  <c r="X90" i="29"/>
  <c r="X124" i="29"/>
  <c r="X125" i="29"/>
  <c r="X126" i="29"/>
  <c r="X127" i="29"/>
  <c r="X156" i="29"/>
  <c r="X157" i="29"/>
  <c r="X158" i="29"/>
  <c r="X159" i="29"/>
  <c r="X165" i="29"/>
  <c r="V160" i="29"/>
  <c r="T160" i="29"/>
  <c r="R160" i="29"/>
  <c r="P160" i="29"/>
  <c r="N160" i="29"/>
  <c r="X166" i="29"/>
  <c r="X167" i="29"/>
  <c r="X164" i="29"/>
  <c r="AC113" i="22"/>
  <c r="AD113" i="22"/>
  <c r="AE113" i="22"/>
  <c r="AE114" i="22"/>
  <c r="AE115" i="22"/>
  <c r="AE116" i="22"/>
  <c r="AF113" i="22"/>
  <c r="AG113" i="22"/>
  <c r="AC114" i="22"/>
  <c r="AD114" i="22"/>
  <c r="AF114" i="22"/>
  <c r="AG114" i="22"/>
  <c r="AC115" i="22"/>
  <c r="AD115" i="22"/>
  <c r="AF115" i="22"/>
  <c r="AG115" i="22"/>
  <c r="AC116" i="22"/>
  <c r="AD116" i="22"/>
  <c r="AD117" i="22"/>
  <c r="AF116" i="22"/>
  <c r="AG116" i="22"/>
  <c r="AG159" i="29"/>
  <c r="AC156" i="29"/>
  <c r="AD156" i="29"/>
  <c r="AE156" i="29"/>
  <c r="AF156" i="29"/>
  <c r="AG156" i="29"/>
  <c r="AG160" i="29"/>
  <c r="AC157" i="29"/>
  <c r="AC158" i="29"/>
  <c r="AD158" i="29"/>
  <c r="AE158" i="29"/>
  <c r="AF158" i="29"/>
  <c r="AG158" i="29"/>
  <c r="AG157" i="29"/>
  <c r="AC159" i="29"/>
  <c r="AD157" i="29"/>
  <c r="AD159" i="29"/>
  <c r="AE157" i="29"/>
  <c r="AE159" i="29"/>
  <c r="AF157" i="29"/>
  <c r="AF159" i="29"/>
  <c r="P122" i="29"/>
  <c r="P129" i="29"/>
  <c r="P139" i="29"/>
  <c r="N139" i="29"/>
  <c r="R139" i="29"/>
  <c r="T139" i="29"/>
  <c r="V139" i="29"/>
  <c r="P147" i="29"/>
  <c r="P152" i="29"/>
  <c r="Z152" i="29"/>
  <c r="R122" i="29"/>
  <c r="R147" i="29"/>
  <c r="R152" i="29"/>
  <c r="T109" i="29"/>
  <c r="T100" i="29"/>
  <c r="T122" i="29"/>
  <c r="T129" i="29"/>
  <c r="T147" i="29"/>
  <c r="T152" i="29"/>
  <c r="V122" i="29"/>
  <c r="V129" i="29"/>
  <c r="V147" i="29"/>
  <c r="V152" i="29"/>
  <c r="N91" i="29"/>
  <c r="X91" i="29"/>
  <c r="N92" i="29"/>
  <c r="X92" i="29"/>
  <c r="N93" i="29"/>
  <c r="X93" i="29"/>
  <c r="N94" i="29"/>
  <c r="X94" i="29"/>
  <c r="N95" i="29"/>
  <c r="X95" i="29"/>
  <c r="N96" i="29"/>
  <c r="X96" i="29"/>
  <c r="N97" i="29"/>
  <c r="X97" i="29"/>
  <c r="N98" i="29"/>
  <c r="X98" i="29"/>
  <c r="N99" i="29"/>
  <c r="X99" i="29"/>
  <c r="N105" i="29"/>
  <c r="X105" i="29"/>
  <c r="N106" i="29"/>
  <c r="X106" i="29"/>
  <c r="N107" i="29"/>
  <c r="X107" i="29"/>
  <c r="N108" i="29"/>
  <c r="X108" i="29"/>
  <c r="N122" i="29"/>
  <c r="N129" i="29"/>
  <c r="N147" i="29"/>
  <c r="N152" i="29"/>
  <c r="X68" i="29"/>
  <c r="X112" i="29"/>
  <c r="X113" i="29"/>
  <c r="X114" i="29"/>
  <c r="X115" i="29"/>
  <c r="X116" i="29"/>
  <c r="X117" i="29"/>
  <c r="X118" i="29"/>
  <c r="X119" i="29"/>
  <c r="X120" i="29"/>
  <c r="X121" i="29"/>
  <c r="X131" i="29"/>
  <c r="X132" i="29"/>
  <c r="X133" i="29"/>
  <c r="X134" i="29"/>
  <c r="X135" i="29"/>
  <c r="X136" i="29"/>
  <c r="X137" i="29"/>
  <c r="X138" i="29"/>
  <c r="X141" i="29"/>
  <c r="X142" i="29"/>
  <c r="X143" i="29"/>
  <c r="X144" i="29"/>
  <c r="X145" i="29"/>
  <c r="X146" i="29"/>
  <c r="X150" i="29"/>
  <c r="X152" i="29"/>
  <c r="X151" i="29"/>
  <c r="C14" i="29"/>
  <c r="C15" i="29"/>
  <c r="C16" i="29"/>
  <c r="C17" i="29"/>
  <c r="C18" i="29"/>
  <c r="C19" i="29"/>
  <c r="C24" i="29"/>
  <c r="C25" i="29"/>
  <c r="C26" i="29"/>
  <c r="C27" i="29"/>
  <c r="C28" i="29"/>
  <c r="C29" i="29"/>
  <c r="C30" i="29"/>
  <c r="C31" i="29"/>
  <c r="D45" i="29"/>
  <c r="D46" i="29"/>
  <c r="D47" i="29"/>
  <c r="D48" i="29"/>
  <c r="D49" i="29"/>
  <c r="D50" i="29"/>
  <c r="D53" i="29"/>
  <c r="D54" i="29"/>
  <c r="D55" i="29"/>
  <c r="D56" i="29"/>
  <c r="D57" i="29"/>
  <c r="D58" i="29"/>
  <c r="D59" i="29"/>
  <c r="D60" i="29"/>
  <c r="D62" i="29"/>
  <c r="D63" i="29"/>
  <c r="D64" i="29"/>
  <c r="D65" i="29"/>
  <c r="D66" i="29"/>
  <c r="D67" i="29"/>
  <c r="AB157" i="29"/>
  <c r="AB158" i="29"/>
  <c r="AB159" i="29"/>
  <c r="C76" i="29"/>
  <c r="C77" i="29"/>
  <c r="L150" i="29"/>
  <c r="L151" i="29"/>
  <c r="AB116" i="22"/>
  <c r="AB115" i="22"/>
  <c r="AB114" i="22"/>
  <c r="AB113" i="22"/>
  <c r="D46" i="22"/>
  <c r="D65" i="22"/>
  <c r="D66" i="22"/>
  <c r="D67" i="22"/>
  <c r="D68" i="22"/>
  <c r="D64" i="22"/>
  <c r="D63" i="22"/>
  <c r="D56" i="22"/>
  <c r="D57" i="22"/>
  <c r="D58" i="22"/>
  <c r="D59" i="22"/>
  <c r="D60" i="22"/>
  <c r="D61" i="22"/>
  <c r="D55" i="22"/>
  <c r="D54" i="22"/>
  <c r="D48" i="22"/>
  <c r="D49" i="22"/>
  <c r="D50" i="22"/>
  <c r="D51" i="22"/>
  <c r="D47" i="22"/>
  <c r="C136" i="22"/>
  <c r="C135" i="22"/>
  <c r="C14" i="22"/>
  <c r="C15" i="22"/>
  <c r="C16" i="22"/>
  <c r="C17" i="22"/>
  <c r="C18" i="22"/>
  <c r="C25" i="22"/>
  <c r="C26" i="22"/>
  <c r="C27" i="22"/>
  <c r="C28" i="22"/>
  <c r="C29" i="22"/>
  <c r="C30" i="22"/>
  <c r="C31" i="22"/>
  <c r="C32" i="22"/>
  <c r="V100" i="29"/>
  <c r="P100" i="29"/>
  <c r="AU137" i="34"/>
  <c r="AO184" i="38"/>
  <c r="AX141" i="38"/>
  <c r="R89" i="34"/>
  <c r="R123" i="34"/>
  <c r="R98" i="34"/>
  <c r="P89" i="34"/>
  <c r="P98" i="34"/>
  <c r="X177" i="34"/>
  <c r="X41" i="34"/>
  <c r="X39" i="34"/>
  <c r="X95" i="34"/>
  <c r="X93" i="34"/>
  <c r="BD141" i="38"/>
  <c r="V89" i="34"/>
  <c r="X92" i="34"/>
  <c r="AK191" i="34"/>
  <c r="V98" i="34"/>
  <c r="R100" i="30"/>
  <c r="X99" i="30"/>
  <c r="X92" i="30"/>
  <c r="X94" i="30"/>
  <c r="X90" i="30"/>
  <c r="X97" i="30"/>
  <c r="X89" i="30"/>
  <c r="T100" i="30"/>
  <c r="V100" i="30"/>
  <c r="V110" i="30"/>
  <c r="P100" i="30"/>
  <c r="P110" i="30"/>
  <c r="X88" i="30"/>
  <c r="X103" i="30"/>
  <c r="AA113" i="34"/>
  <c r="AA123" i="34"/>
  <c r="AK105" i="38"/>
  <c r="AE113" i="38"/>
  <c r="AG113" i="38"/>
  <c r="AI104" i="38"/>
  <c r="AO104" i="38"/>
  <c r="AI109" i="38"/>
  <c r="AO109" i="38"/>
  <c r="AC113" i="38"/>
  <c r="AL113" i="38"/>
  <c r="AA113" i="38"/>
  <c r="AK113" i="38"/>
  <c r="AK107" i="38"/>
  <c r="P89" i="38"/>
  <c r="X78" i="38"/>
  <c r="AO78" i="38"/>
  <c r="AJ79" i="38"/>
  <c r="T89" i="38"/>
  <c r="AM89" i="38"/>
  <c r="AM81" i="38"/>
  <c r="X77" i="38"/>
  <c r="AO77" i="38"/>
  <c r="AM77" i="38"/>
  <c r="V89" i="38"/>
  <c r="AJ77" i="38"/>
  <c r="R89" i="38"/>
  <c r="R123" i="38"/>
  <c r="AK89" i="38"/>
  <c r="AN89" i="38"/>
  <c r="N175" i="22"/>
  <c r="Z175" i="22"/>
  <c r="X87" i="22"/>
  <c r="X83" i="22"/>
  <c r="X79" i="22"/>
  <c r="X82" i="22"/>
  <c r="X85" i="22"/>
  <c r="R98" i="22"/>
  <c r="X94" i="22"/>
  <c r="X92" i="22"/>
  <c r="AB26" i="38"/>
  <c r="T109" i="30"/>
  <c r="T110" i="30"/>
  <c r="P98" i="38"/>
  <c r="T98" i="38"/>
  <c r="AM98" i="38"/>
  <c r="V98" i="38"/>
  <c r="AN113" i="38"/>
  <c r="AC160" i="29"/>
  <c r="N129" i="30"/>
  <c r="AI116" i="34"/>
  <c r="Y122" i="34"/>
  <c r="AO180" i="38"/>
  <c r="X96" i="38"/>
  <c r="AO96" i="38"/>
  <c r="AJ96" i="38"/>
  <c r="X87" i="38"/>
  <c r="AO87" i="38"/>
  <c r="AJ87" i="38"/>
  <c r="AI101" i="34"/>
  <c r="X95" i="22"/>
  <c r="AF160" i="29"/>
  <c r="X128" i="30"/>
  <c r="X141" i="34"/>
  <c r="AI101" i="38"/>
  <c r="AL101" i="38"/>
  <c r="AI103" i="38"/>
  <c r="AO103" i="38"/>
  <c r="AM103" i="38"/>
  <c r="AI106" i="38"/>
  <c r="AO106" i="38"/>
  <c r="AM106" i="38"/>
  <c r="AM110" i="38"/>
  <c r="N100" i="29"/>
  <c r="Z100" i="29"/>
  <c r="X147" i="30"/>
  <c r="AK177" i="34"/>
  <c r="P142" i="34"/>
  <c r="AJ38" i="38"/>
  <c r="AI120" i="38"/>
  <c r="AO120" i="38"/>
  <c r="AJ120" i="38"/>
  <c r="Y122" i="38"/>
  <c r="AS122" i="38"/>
  <c r="AJ152" i="38"/>
  <c r="AQ152" i="38"/>
  <c r="AK175" i="38"/>
  <c r="AQ175" i="38"/>
  <c r="AL39" i="38"/>
  <c r="T142" i="38"/>
  <c r="AN41" i="38"/>
  <c r="X37" i="38"/>
  <c r="AN37" i="38"/>
  <c r="AO139" i="38"/>
  <c r="AI141" i="38"/>
  <c r="BI139" i="38"/>
  <c r="AK83" i="38"/>
  <c r="X83" i="38"/>
  <c r="AO83" i="38"/>
  <c r="AM94" i="38"/>
  <c r="AN98" i="38"/>
  <c r="AN92" i="38"/>
  <c r="AA122" i="38"/>
  <c r="AK122" i="38"/>
  <c r="AI116" i="38"/>
  <c r="AO116" i="38"/>
  <c r="AE122" i="38"/>
  <c r="AM122" i="38"/>
  <c r="AM116" i="38"/>
  <c r="X88" i="29"/>
  <c r="AK196" i="34"/>
  <c r="AM135" i="34"/>
  <c r="AJ112" i="38"/>
  <c r="AI112" i="38"/>
  <c r="AO112" i="38"/>
  <c r="AI108" i="38"/>
  <c r="AO108" i="38"/>
  <c r="AE122" i="34"/>
  <c r="AE123" i="34"/>
  <c r="AM79" i="38"/>
  <c r="X79" i="38"/>
  <c r="AO79" i="38"/>
  <c r="X84" i="38"/>
  <c r="AO84" i="38"/>
  <c r="AJ84" i="38"/>
  <c r="AN135" i="38"/>
  <c r="V142" i="38"/>
  <c r="AJ141" i="38"/>
  <c r="AS141" i="38"/>
  <c r="T98" i="34"/>
  <c r="X96" i="34"/>
  <c r="AI135" i="38"/>
  <c r="AI142" i="38"/>
  <c r="AO178" i="38"/>
  <c r="AI117" i="38"/>
  <c r="AO117" i="38"/>
  <c r="AJ117" i="38"/>
  <c r="X85" i="38"/>
  <c r="AO85" i="38"/>
  <c r="X82" i="38"/>
  <c r="AO82" i="38"/>
  <c r="AJ82" i="38"/>
  <c r="AL152" i="38"/>
  <c r="AN39" i="38"/>
  <c r="X39" i="38"/>
  <c r="BI140" i="38"/>
  <c r="AC113" i="34"/>
  <c r="AG113" i="34"/>
  <c r="AC122" i="38"/>
  <c r="AL122" i="38"/>
  <c r="AG122" i="38"/>
  <c r="AN122" i="38"/>
  <c r="AI118" i="38"/>
  <c r="AO118" i="38"/>
  <c r="AI107" i="38"/>
  <c r="AO107" i="38"/>
  <c r="X92" i="38"/>
  <c r="AO92" i="38"/>
  <c r="AJ92" i="38"/>
  <c r="P142" i="38"/>
  <c r="AL189" i="38"/>
  <c r="AQ141" i="38"/>
  <c r="BI138" i="38"/>
  <c r="AK92" i="38"/>
  <c r="Z162" i="34"/>
  <c r="Q18" i="22"/>
  <c r="O15" i="30"/>
  <c r="AH162" i="34"/>
  <c r="S162" i="34"/>
  <c r="W76" i="30"/>
  <c r="W17" i="34"/>
  <c r="W16" i="30"/>
  <c r="O16" i="30"/>
  <c r="S18" i="22"/>
  <c r="AD17" i="34"/>
  <c r="AF15" i="34"/>
  <c r="Z15" i="34"/>
  <c r="W28" i="29"/>
  <c r="U28" i="29"/>
  <c r="Q28" i="29"/>
  <c r="S28" i="29"/>
  <c r="O28" i="29"/>
  <c r="Q15" i="30"/>
  <c r="W15" i="30"/>
  <c r="Q16" i="30"/>
  <c r="U16" i="30"/>
  <c r="S16" i="30"/>
  <c r="S19" i="29"/>
  <c r="W26" i="38"/>
  <c r="W26" i="30"/>
  <c r="Q18" i="29"/>
  <c r="P123" i="38"/>
  <c r="AK98" i="38"/>
  <c r="AG123" i="38"/>
  <c r="AO101" i="38"/>
  <c r="V123" i="38"/>
  <c r="S24" i="29"/>
  <c r="W24" i="29"/>
  <c r="U19" i="29"/>
  <c r="U50" i="29"/>
  <c r="AB17" i="34"/>
  <c r="AB48" i="34"/>
  <c r="Q19" i="29"/>
  <c r="W19" i="29"/>
  <c r="W50" i="29"/>
  <c r="O15" i="34"/>
  <c r="O21" i="34" s="1"/>
  <c r="O46" i="34"/>
  <c r="U18" i="22"/>
  <c r="U50" i="22"/>
  <c r="W25" i="22"/>
  <c r="W54" i="22"/>
  <c r="O29" i="38"/>
  <c r="O58" i="38"/>
  <c r="W18" i="22"/>
  <c r="O56" i="30"/>
  <c r="AF16" i="34"/>
  <c r="Z32" i="34"/>
  <c r="Z61" i="34"/>
  <c r="AD16" i="34"/>
  <c r="AD47" i="34"/>
  <c r="AB16" i="34"/>
  <c r="AB47" i="34"/>
  <c r="Z20" i="38"/>
  <c r="Z51" i="38"/>
  <c r="O17" i="34"/>
  <c r="O48" i="34"/>
  <c r="W24" i="30"/>
  <c r="W53" i="30"/>
  <c r="W32" i="38"/>
  <c r="U16" i="34"/>
  <c r="U28" i="34"/>
  <c r="U57" i="34"/>
  <c r="U17" i="34"/>
  <c r="U48" i="34"/>
  <c r="W16" i="34"/>
  <c r="W47" i="34"/>
  <c r="Q16" i="34"/>
  <c r="Q47" i="34"/>
  <c r="W20" i="38"/>
  <c r="W51" i="38"/>
  <c r="S17" i="34"/>
  <c r="S48" i="34"/>
  <c r="AH17" i="34"/>
  <c r="AH48" i="34"/>
  <c r="W27" i="29"/>
  <c r="W56" i="29"/>
  <c r="S24" i="30"/>
  <c r="Z16" i="34"/>
  <c r="Z47" i="34"/>
  <c r="Q17" i="34"/>
  <c r="Z17" i="34"/>
  <c r="AH16" i="34"/>
  <c r="AH47" i="34"/>
  <c r="S16" i="34"/>
  <c r="S47" i="34"/>
  <c r="AB29" i="38"/>
  <c r="AB58" i="38"/>
  <c r="U63" i="29"/>
  <c r="AH32" i="38"/>
  <c r="AH61" i="38"/>
  <c r="Q24" i="30"/>
  <c r="Q53" i="30"/>
  <c r="S20" i="38"/>
  <c r="AL20" i="38"/>
  <c r="U24" i="30"/>
  <c r="AU140" i="34"/>
  <c r="AJ111" i="38"/>
  <c r="AI111" i="38"/>
  <c r="AO111" i="38"/>
  <c r="AK39" i="38"/>
  <c r="AJ122" i="38"/>
  <c r="AA123" i="38"/>
  <c r="AK123" i="38"/>
  <c r="V123" i="34"/>
  <c r="P123" i="34"/>
  <c r="Q63" i="29"/>
  <c r="X38" i="22"/>
  <c r="X135" i="34"/>
  <c r="X142" i="34"/>
  <c r="X40" i="34"/>
  <c r="X36" i="34"/>
  <c r="N89" i="34"/>
  <c r="AK152" i="34"/>
  <c r="AM141" i="34"/>
  <c r="AM122" i="34"/>
  <c r="X37" i="34"/>
  <c r="U63" i="34"/>
  <c r="AO193" i="38"/>
  <c r="X194" i="38"/>
  <c r="AO194" i="38"/>
  <c r="X88" i="38"/>
  <c r="AO88" i="38"/>
  <c r="AJ88" i="38"/>
  <c r="AN141" i="38"/>
  <c r="BI141" i="38"/>
  <c r="BF141" i="38"/>
  <c r="AO39" i="38"/>
  <c r="X122" i="29"/>
  <c r="X129" i="29"/>
  <c r="AI37" i="34"/>
  <c r="AI36" i="34"/>
  <c r="AI38" i="34"/>
  <c r="AK142" i="38"/>
  <c r="AP141" i="34"/>
  <c r="AE123" i="38"/>
  <c r="X147" i="29"/>
  <c r="Z139" i="29"/>
  <c r="AH157" i="29"/>
  <c r="AD160" i="29"/>
  <c r="AF117" i="22"/>
  <c r="Z152" i="30"/>
  <c r="X38" i="29"/>
  <c r="AI177" i="34"/>
  <c r="AI135" i="34"/>
  <c r="AK183" i="34"/>
  <c r="AK98" i="34"/>
  <c r="AK135" i="34"/>
  <c r="AJ37" i="38"/>
  <c r="Y142" i="38"/>
  <c r="AS142" i="38"/>
  <c r="AS135" i="38"/>
  <c r="AM142" i="38"/>
  <c r="AN123" i="38"/>
  <c r="AN189" i="38"/>
  <c r="T123" i="38"/>
  <c r="AH159" i="29"/>
  <c r="X122" i="30"/>
  <c r="X129" i="30"/>
  <c r="X191" i="34"/>
  <c r="P109" i="29"/>
  <c r="AU138" i="34"/>
  <c r="AS141" i="34"/>
  <c r="Z128" i="22"/>
  <c r="X128" i="22"/>
  <c r="AI191" i="34"/>
  <c r="BA138" i="38"/>
  <c r="AO141" i="38"/>
  <c r="X135" i="38"/>
  <c r="AO146" i="38"/>
  <c r="X181" i="38"/>
  <c r="AO181" i="38"/>
  <c r="AI105" i="38"/>
  <c r="AO105" i="38"/>
  <c r="AJ105" i="38"/>
  <c r="AQ181" i="38"/>
  <c r="AJ181" i="38"/>
  <c r="AM194" i="38"/>
  <c r="AG142" i="38"/>
  <c r="AN142" i="38"/>
  <c r="X94" i="34"/>
  <c r="X98" i="34"/>
  <c r="P110" i="29"/>
  <c r="N109" i="29"/>
  <c r="AH115" i="22"/>
  <c r="AH113" i="22"/>
  <c r="X100" i="29"/>
  <c r="Z139" i="30"/>
  <c r="Z128" i="30"/>
  <c r="P129" i="30"/>
  <c r="X39" i="30"/>
  <c r="X40" i="29"/>
  <c r="Q67" i="29"/>
  <c r="AU139" i="34"/>
  <c r="W66" i="22"/>
  <c r="AI152" i="34"/>
  <c r="X38" i="34"/>
  <c r="AM177" i="34"/>
  <c r="AI40" i="34"/>
  <c r="AM191" i="34"/>
  <c r="W68" i="34"/>
  <c r="AF64" i="34"/>
  <c r="AM152" i="34"/>
  <c r="AY141" i="38"/>
  <c r="AW141" i="38"/>
  <c r="AO145" i="38"/>
  <c r="AO134" i="38"/>
  <c r="AO148" i="38"/>
  <c r="AO186" i="38"/>
  <c r="X189" i="38"/>
  <c r="AO173" i="38"/>
  <c r="X175" i="38"/>
  <c r="AK40" i="38"/>
  <c r="AK38" i="38"/>
  <c r="R142" i="38"/>
  <c r="AL142" i="38"/>
  <c r="AM175" i="38"/>
  <c r="AM36" i="38"/>
  <c r="AM152" i="38"/>
  <c r="AN36" i="38"/>
  <c r="AN175" i="38"/>
  <c r="AH67" i="38"/>
  <c r="AI36" i="38"/>
  <c r="AO36" i="38"/>
  <c r="X81" i="34"/>
  <c r="T89" i="34"/>
  <c r="T123" i="34"/>
  <c r="AI105" i="34"/>
  <c r="AI117" i="34"/>
  <c r="AI122" i="34"/>
  <c r="X86" i="38"/>
  <c r="AO86" i="38"/>
  <c r="X139" i="29"/>
  <c r="Z147" i="29"/>
  <c r="T110" i="29"/>
  <c r="R129" i="29"/>
  <c r="Z129" i="29"/>
  <c r="AH158" i="29"/>
  <c r="AH156" i="29"/>
  <c r="AH114" i="22"/>
  <c r="Z160" i="29"/>
  <c r="X160" i="29"/>
  <c r="X128" i="29"/>
  <c r="X152" i="30"/>
  <c r="Z147" i="30"/>
  <c r="X139" i="30"/>
  <c r="T129" i="30"/>
  <c r="X183" i="34"/>
  <c r="X40" i="30"/>
  <c r="X35" i="30"/>
  <c r="W62" i="29"/>
  <c r="X39" i="29"/>
  <c r="X109" i="29"/>
  <c r="AR141" i="34"/>
  <c r="X152" i="34"/>
  <c r="Z117" i="22"/>
  <c r="X41" i="22"/>
  <c r="X37" i="22"/>
  <c r="AI141" i="34"/>
  <c r="V142" i="34"/>
  <c r="T142" i="34"/>
  <c r="AA142" i="34"/>
  <c r="AM183" i="34"/>
  <c r="AI39" i="34"/>
  <c r="Y113" i="34"/>
  <c r="Y123" i="34"/>
  <c r="AM123" i="34"/>
  <c r="AQ194" i="38"/>
  <c r="AO133" i="38"/>
  <c r="AO129" i="38"/>
  <c r="AO126" i="38"/>
  <c r="AO150" i="38"/>
  <c r="AI152" i="38"/>
  <c r="AO152" i="38"/>
  <c r="AO188" i="38"/>
  <c r="AO185" i="38"/>
  <c r="AS175" i="38"/>
  <c r="AI38" i="38"/>
  <c r="Y113" i="38"/>
  <c r="AS113" i="38"/>
  <c r="X41" i="38"/>
  <c r="N89" i="38"/>
  <c r="AK194" i="38"/>
  <c r="AA142" i="38"/>
  <c r="AK37" i="38"/>
  <c r="AM37" i="38"/>
  <c r="AM189" i="38"/>
  <c r="AV141" i="38"/>
  <c r="AC123" i="34"/>
  <c r="AG123" i="34"/>
  <c r="X104" i="30"/>
  <c r="V110" i="29"/>
  <c r="R109" i="29"/>
  <c r="R110" i="29"/>
  <c r="R109" i="30"/>
  <c r="R110" i="30"/>
  <c r="X155" i="22"/>
  <c r="N110" i="29"/>
  <c r="N123" i="34"/>
  <c r="AK89" i="34"/>
  <c r="AO135" i="38"/>
  <c r="X142" i="38"/>
  <c r="AO142" i="38"/>
  <c r="AI113" i="38"/>
  <c r="AH160" i="29"/>
  <c r="AM113" i="34"/>
  <c r="AJ89" i="38"/>
  <c r="AQ89" i="38"/>
  <c r="Z63" i="38"/>
  <c r="U63" i="38"/>
  <c r="S63" i="38"/>
  <c r="Q63" i="38"/>
  <c r="X109" i="30"/>
  <c r="AM123" i="38"/>
  <c r="X100" i="30"/>
  <c r="AM142" i="34"/>
  <c r="AB67" i="34"/>
  <c r="AF67" i="34"/>
  <c r="Y123" i="38"/>
  <c r="AJ113" i="38"/>
  <c r="AI113" i="34"/>
  <c r="N109" i="30"/>
  <c r="Z109" i="30"/>
  <c r="N142" i="34"/>
  <c r="AI40" i="38"/>
  <c r="AK36" i="38"/>
  <c r="AL141" i="38"/>
  <c r="X88" i="22"/>
  <c r="X86" i="22"/>
  <c r="X97" i="22"/>
  <c r="X93" i="22"/>
  <c r="X98" i="22"/>
  <c r="AI122" i="38"/>
  <c r="AO122" i="38"/>
  <c r="Z122" i="29"/>
  <c r="AQ141" i="34"/>
  <c r="AF162" i="34"/>
  <c r="AE168" i="34"/>
  <c r="AE160" i="29"/>
  <c r="O26" i="30"/>
  <c r="O55" i="30"/>
  <c r="AI189" i="38"/>
  <c r="AO189" i="38"/>
  <c r="AH116" i="22"/>
  <c r="AH117" i="22"/>
  <c r="R129" i="30"/>
  <c r="Z129" i="30"/>
  <c r="N118" i="22"/>
  <c r="X169" i="22"/>
  <c r="X84" i="34"/>
  <c r="X89" i="34"/>
  <c r="X123" i="34"/>
  <c r="AS194" i="38"/>
  <c r="BA139" i="38"/>
  <c r="AO125" i="38"/>
  <c r="W67" i="30"/>
  <c r="AJ103" i="38"/>
  <c r="X175" i="22"/>
  <c r="U24" i="29"/>
  <c r="U53" i="29"/>
  <c r="W162" i="34"/>
  <c r="V168" i="34"/>
  <c r="AC117" i="22"/>
  <c r="AE117" i="22"/>
  <c r="W66" i="29"/>
  <c r="P118" i="22"/>
  <c r="BA137" i="38"/>
  <c r="X38" i="38"/>
  <c r="AO38" i="38"/>
  <c r="X40" i="38"/>
  <c r="R89" i="22"/>
  <c r="R99" i="22"/>
  <c r="X81" i="22"/>
  <c r="T98" i="22"/>
  <c r="AM113" i="38"/>
  <c r="Q26" i="30"/>
  <c r="U15" i="30"/>
  <c r="U46" i="30"/>
  <c r="S28" i="34"/>
  <c r="S57" i="34"/>
  <c r="Q162" i="34"/>
  <c r="X94" i="38"/>
  <c r="AO94" i="38"/>
  <c r="AI41" i="38"/>
  <c r="AL89" i="38"/>
  <c r="Z169" i="22"/>
  <c r="X161" i="22"/>
  <c r="Z155" i="22"/>
  <c r="O162" i="34"/>
  <c r="N168" i="34"/>
  <c r="W135" i="22"/>
  <c r="V141" i="22"/>
  <c r="AD162" i="34"/>
  <c r="X111" i="22"/>
  <c r="Q24" i="29"/>
  <c r="Q53" i="29"/>
  <c r="AD28" i="34"/>
  <c r="AD57" i="34"/>
  <c r="U26" i="30"/>
  <c r="S135" i="22"/>
  <c r="R141" i="22"/>
  <c r="W28" i="34"/>
  <c r="W57" i="34"/>
  <c r="U162" i="34"/>
  <c r="T168" i="34"/>
  <c r="Q135" i="22"/>
  <c r="AS152" i="38"/>
  <c r="N98" i="38"/>
  <c r="AJ121" i="38"/>
  <c r="X95" i="38"/>
  <c r="AO95" i="38"/>
  <c r="AH28" i="34"/>
  <c r="AH57" i="34"/>
  <c r="Q28" i="22"/>
  <c r="Q57" i="22"/>
  <c r="U135" i="22"/>
  <c r="T141" i="22"/>
  <c r="AF28" i="34"/>
  <c r="X151" i="22"/>
  <c r="AL135" i="38"/>
  <c r="X93" i="38"/>
  <c r="AO93" i="38"/>
  <c r="X80" i="22"/>
  <c r="T89" i="22"/>
  <c r="P98" i="22"/>
  <c r="AC123" i="38"/>
  <c r="AL123" i="38"/>
  <c r="N100" i="30"/>
  <c r="AI175" i="38"/>
  <c r="AO175" i="38"/>
  <c r="X117" i="22"/>
  <c r="N142" i="38"/>
  <c r="AG117" i="22"/>
  <c r="Q64" i="22"/>
  <c r="AB66" i="34"/>
  <c r="AB28" i="34"/>
  <c r="AB57" i="34"/>
  <c r="O28" i="22"/>
  <c r="O57" i="22"/>
  <c r="U28" i="22"/>
  <c r="U57" i="22"/>
  <c r="Z28" i="34"/>
  <c r="Z57" i="34"/>
  <c r="Q50" i="29"/>
  <c r="S28" i="22"/>
  <c r="S57" i="22"/>
  <c r="O28" i="34"/>
  <c r="O57" i="34"/>
  <c r="AB25" i="38"/>
  <c r="AB54" i="38"/>
  <c r="Z161" i="22"/>
  <c r="Q77" i="30"/>
  <c r="P83" i="30"/>
  <c r="O27" i="29"/>
  <c r="O56" i="29"/>
  <c r="U57" i="29"/>
  <c r="W66" i="30"/>
  <c r="U66" i="30"/>
  <c r="O66" i="30"/>
  <c r="U68" i="34"/>
  <c r="S66" i="30"/>
  <c r="O15" i="38"/>
  <c r="O46" i="38"/>
  <c r="U47" i="34"/>
  <c r="AH68" i="34"/>
  <c r="Z27" i="38"/>
  <c r="Z56" i="38"/>
  <c r="Z15" i="38"/>
  <c r="Z46" i="38"/>
  <c r="S18" i="34"/>
  <c r="S49" i="34"/>
  <c r="AH66" i="38"/>
  <c r="AF68" i="34"/>
  <c r="S68" i="34"/>
  <c r="O68" i="34"/>
  <c r="Q68" i="34"/>
  <c r="AB68" i="34"/>
  <c r="AD68" i="34"/>
  <c r="Z68" i="34"/>
  <c r="AB30" i="34"/>
  <c r="AB59" i="34"/>
  <c r="AB18" i="34"/>
  <c r="AB49" i="34"/>
  <c r="U27" i="38"/>
  <c r="U56" i="38"/>
  <c r="Q27" i="30"/>
  <c r="Q56" i="30"/>
  <c r="AD159" i="38"/>
  <c r="AC165" i="38"/>
  <c r="AB27" i="38"/>
  <c r="AB56" i="38"/>
  <c r="W15" i="29"/>
  <c r="W46" i="29"/>
  <c r="S159" i="38"/>
  <c r="R165" i="38"/>
  <c r="Q30" i="34"/>
  <c r="Q59" i="34"/>
  <c r="W15" i="38"/>
  <c r="W46" i="38"/>
  <c r="U17" i="30"/>
  <c r="U48" i="30"/>
  <c r="Z159" i="38"/>
  <c r="Y165" i="38"/>
  <c r="AF15" i="38"/>
  <c r="AF30" i="34"/>
  <c r="AF59" i="34"/>
  <c r="Q18" i="34"/>
  <c r="Q49" i="34"/>
  <c r="U27" i="30"/>
  <c r="U56" i="30"/>
  <c r="W27" i="38"/>
  <c r="Q30" i="29"/>
  <c r="Q59" i="29"/>
  <c r="U15" i="29"/>
  <c r="U46" i="29"/>
  <c r="S27" i="30"/>
  <c r="S56" i="30"/>
  <c r="U15" i="38"/>
  <c r="U46" i="38"/>
  <c r="W18" i="34"/>
  <c r="W49" i="34"/>
  <c r="S30" i="34"/>
  <c r="S59" i="34"/>
  <c r="S16" i="22"/>
  <c r="Z30" i="34"/>
  <c r="Z18" i="34"/>
  <c r="Z49" i="34"/>
  <c r="U30" i="22"/>
  <c r="U59" i="22"/>
  <c r="O15" i="29"/>
  <c r="AB159" i="38"/>
  <c r="AA165" i="38"/>
  <c r="AB15" i="38"/>
  <c r="AB46" i="38"/>
  <c r="AH27" i="38"/>
  <c r="AH56" i="38"/>
  <c r="O27" i="38"/>
  <c r="AD18" i="34"/>
  <c r="AD49" i="34"/>
  <c r="W17" i="30"/>
  <c r="W48" i="30"/>
  <c r="S30" i="29"/>
  <c r="S59" i="29"/>
  <c r="S27" i="38"/>
  <c r="AL27" i="38"/>
  <c r="W30" i="29"/>
  <c r="W59" i="29"/>
  <c r="W27" i="30"/>
  <c r="W56" i="30"/>
  <c r="Q15" i="38"/>
  <c r="Q46" i="38"/>
  <c r="W30" i="34"/>
  <c r="W59" i="34"/>
  <c r="U18" i="34"/>
  <c r="U49" i="34"/>
  <c r="O16" i="22"/>
  <c r="O48" i="22"/>
  <c r="U30" i="34"/>
  <c r="U59" i="34"/>
  <c r="AF159" i="38"/>
  <c r="AE165" i="38"/>
  <c r="Q159" i="38"/>
  <c r="AD15" i="38"/>
  <c r="AD46" i="38"/>
  <c r="AF27" i="38"/>
  <c r="AF56" i="38"/>
  <c r="S15" i="38"/>
  <c r="S46" i="38"/>
  <c r="S17" i="30"/>
  <c r="S48" i="30"/>
  <c r="AF18" i="34"/>
  <c r="AF49" i="34"/>
  <c r="Q17" i="30"/>
  <c r="Q48" i="30"/>
  <c r="Q15" i="29"/>
  <c r="Q46" i="29"/>
  <c r="Q27" i="38"/>
  <c r="U30" i="29"/>
  <c r="U59" i="29"/>
  <c r="AH30" i="34"/>
  <c r="AH59" i="34"/>
  <c r="O18" i="34"/>
  <c r="O49" i="34"/>
  <c r="U159" i="38"/>
  <c r="O30" i="34"/>
  <c r="O59" i="34"/>
  <c r="U16" i="22"/>
  <c r="U48" i="22"/>
  <c r="W16" i="22"/>
  <c r="W48" i="22"/>
  <c r="O159" i="38"/>
  <c r="N165" i="38"/>
  <c r="AH159" i="38"/>
  <c r="AG165" i="38"/>
  <c r="Q20" i="38"/>
  <c r="Q51" i="38"/>
  <c r="AF27" i="34"/>
  <c r="AF56" i="34"/>
  <c r="U32" i="38"/>
  <c r="U61" i="38"/>
  <c r="U77" i="30"/>
  <c r="T83" i="30"/>
  <c r="U15" i="34"/>
  <c r="U46" i="34" s="1"/>
  <c r="U52" i="34" s="1"/>
  <c r="Q15" i="34"/>
  <c r="Q46" i="34"/>
  <c r="Q52" i="34" s="1"/>
  <c r="O32" i="38"/>
  <c r="O61" i="38"/>
  <c r="U25" i="22"/>
  <c r="U54" i="22"/>
  <c r="S62" i="29"/>
  <c r="W63" i="38"/>
  <c r="Q64" i="34"/>
  <c r="AH20" i="38"/>
  <c r="AF32" i="38"/>
  <c r="AF61" i="38"/>
  <c r="Z32" i="38"/>
  <c r="Z61" i="38"/>
  <c r="U20" i="38"/>
  <c r="Q27" i="29"/>
  <c r="Q56" i="29"/>
  <c r="Q160" i="38"/>
  <c r="P166" i="38"/>
  <c r="O77" i="30"/>
  <c r="N83" i="30"/>
  <c r="S25" i="30"/>
  <c r="S54" i="30"/>
  <c r="S15" i="34"/>
  <c r="AH15" i="34"/>
  <c r="AH21" i="34" s="1"/>
  <c r="AG44" i="34" s="1"/>
  <c r="AH46" i="34"/>
  <c r="AH52" i="34" s="1"/>
  <c r="S32" i="38"/>
  <c r="S61" i="38"/>
  <c r="O20" i="38"/>
  <c r="S64" i="34"/>
  <c r="O66" i="29"/>
  <c r="AB20" i="38"/>
  <c r="AB51" i="38"/>
  <c r="AD32" i="38"/>
  <c r="AD61" i="38"/>
  <c r="S27" i="29"/>
  <c r="Q32" i="38"/>
  <c r="AK32" i="38"/>
  <c r="W77" i="30"/>
  <c r="V83" i="30"/>
  <c r="W15" i="34"/>
  <c r="W21" i="34" s="1"/>
  <c r="V44" i="34" s="1"/>
  <c r="W46" i="34"/>
  <c r="W52" i="34" s="1"/>
  <c r="AD15" i="34"/>
  <c r="U15" i="22"/>
  <c r="U47" i="22"/>
  <c r="O31" i="29"/>
  <c r="O60" i="29"/>
  <c r="P141" i="22"/>
  <c r="S14" i="22"/>
  <c r="S46" i="22"/>
  <c r="O63" i="38"/>
  <c r="O62" i="29"/>
  <c r="AF20" i="38"/>
  <c r="AF51" i="38"/>
  <c r="S67" i="30"/>
  <c r="N142" i="22"/>
  <c r="Q25" i="22"/>
  <c r="S18" i="30"/>
  <c r="S49" i="30"/>
  <c r="O25" i="22"/>
  <c r="S26" i="34"/>
  <c r="S55" i="34"/>
  <c r="S28" i="30"/>
  <c r="S57" i="30"/>
  <c r="Q14" i="22"/>
  <c r="AB16" i="38"/>
  <c r="AB47" i="38"/>
  <c r="U14" i="22"/>
  <c r="U46" i="22"/>
  <c r="W14" i="22"/>
  <c r="W46" i="22"/>
  <c r="P82" i="29"/>
  <c r="AB67" i="38"/>
  <c r="S53" i="29"/>
  <c r="S50" i="22"/>
  <c r="S67" i="34"/>
  <c r="U62" i="29"/>
  <c r="AD63" i="38"/>
  <c r="AH63" i="38"/>
  <c r="AF48" i="38"/>
  <c r="S50" i="29"/>
  <c r="Q50" i="22"/>
  <c r="Q62" i="29"/>
  <c r="O64" i="30"/>
  <c r="U66" i="29"/>
  <c r="AB63" i="38"/>
  <c r="S66" i="29"/>
  <c r="AF63" i="38"/>
  <c r="AM63" i="38"/>
  <c r="W53" i="29"/>
  <c r="U67" i="29"/>
  <c r="Q66" i="29"/>
  <c r="S67" i="38"/>
  <c r="S19" i="38"/>
  <c r="S50" i="38"/>
  <c r="Z31" i="38"/>
  <c r="Z60" i="38"/>
  <c r="AD31" i="38"/>
  <c r="AD60" i="38"/>
  <c r="AH19" i="38"/>
  <c r="AH50" i="38"/>
  <c r="AG168" i="34"/>
  <c r="O58" i="22"/>
  <c r="O67" i="29"/>
  <c r="Q64" i="29"/>
  <c r="W64" i="29"/>
  <c r="U64" i="29"/>
  <c r="W67" i="29"/>
  <c r="S67" i="29"/>
  <c r="S64" i="29"/>
  <c r="R168" i="34"/>
  <c r="Z26" i="34"/>
  <c r="Z55" i="34"/>
  <c r="U19" i="38"/>
  <c r="U50" i="38"/>
  <c r="O19" i="22"/>
  <c r="O51" i="22"/>
  <c r="U19" i="22"/>
  <c r="U51" i="22"/>
  <c r="Q26" i="34"/>
  <c r="AB31" i="38"/>
  <c r="AB60" i="38"/>
  <c r="S16" i="29"/>
  <c r="S47" i="29"/>
  <c r="U16" i="29"/>
  <c r="U47" i="29"/>
  <c r="AB26" i="34"/>
  <c r="AB55" i="34"/>
  <c r="Q19" i="38"/>
  <c r="AK19" i="38"/>
  <c r="Q19" i="22"/>
  <c r="Q51" i="22"/>
  <c r="W16" i="29"/>
  <c r="W47" i="29"/>
  <c r="AF26" i="34"/>
  <c r="AF55" i="34"/>
  <c r="S136" i="22"/>
  <c r="R142" i="22"/>
  <c r="W26" i="34"/>
  <c r="W55" i="34"/>
  <c r="Q16" i="29"/>
  <c r="Q31" i="38"/>
  <c r="Q60" i="38"/>
  <c r="O31" i="30"/>
  <c r="O60" i="30"/>
  <c r="AH26" i="34"/>
  <c r="AH55" i="34"/>
  <c r="U136" i="22"/>
  <c r="T142" i="22"/>
  <c r="S19" i="22"/>
  <c r="AD19" i="38"/>
  <c r="AD50" i="38"/>
  <c r="U31" i="38"/>
  <c r="S31" i="30"/>
  <c r="S60" i="30"/>
  <c r="AD26" i="34"/>
  <c r="AD55" i="34"/>
  <c r="Q136" i="22"/>
  <c r="P142" i="22"/>
  <c r="O26" i="34"/>
  <c r="O55" i="34"/>
  <c r="AF19" i="38"/>
  <c r="AF50" i="38"/>
  <c r="W31" i="38"/>
  <c r="W60" i="38"/>
  <c r="U31" i="30"/>
  <c r="U60" i="30"/>
  <c r="O19" i="38"/>
  <c r="O50" i="38"/>
  <c r="W136" i="22"/>
  <c r="V142" i="22"/>
  <c r="Z19" i="38"/>
  <c r="Z50" i="38"/>
  <c r="AH31" i="38"/>
  <c r="AH60" i="38"/>
  <c r="S31" i="38"/>
  <c r="W31" i="30"/>
  <c r="W60" i="30"/>
  <c r="W19" i="38"/>
  <c r="O31" i="38"/>
  <c r="O60" i="38"/>
  <c r="Z67" i="38"/>
  <c r="AH66" i="34"/>
  <c r="Q67" i="38"/>
  <c r="AA168" i="34"/>
  <c r="U76" i="29"/>
  <c r="T82" i="29"/>
  <c r="U49" i="30"/>
  <c r="AD58" i="38"/>
  <c r="O66" i="34"/>
  <c r="AD66" i="34"/>
  <c r="W66" i="34"/>
  <c r="Z66" i="34"/>
  <c r="AD67" i="38"/>
  <c r="Q66" i="34"/>
  <c r="AF67" i="38"/>
  <c r="W67" i="38"/>
  <c r="AN67" i="38"/>
  <c r="AF66" i="34"/>
  <c r="S66" i="34"/>
  <c r="U67" i="38"/>
  <c r="O67" i="38"/>
  <c r="U66" i="34"/>
  <c r="AF18" i="38"/>
  <c r="AF49" i="38"/>
  <c r="Q17" i="22"/>
  <c r="AF30" i="38"/>
  <c r="AF59" i="38"/>
  <c r="Z30" i="38"/>
  <c r="Z59" i="38"/>
  <c r="Q25" i="34"/>
  <c r="Q54" i="34" s="1"/>
  <c r="Q70" i="34" s="1"/>
  <c r="O29" i="30"/>
  <c r="O58" i="30"/>
  <c r="S54" i="29"/>
  <c r="AB59" i="38"/>
  <c r="Q64" i="38"/>
  <c r="W62" i="30"/>
  <c r="O49" i="38"/>
  <c r="AD25" i="34"/>
  <c r="AD54" i="34"/>
  <c r="W25" i="29"/>
  <c r="W54" i="29"/>
  <c r="W17" i="22"/>
  <c r="W49" i="22"/>
  <c r="S25" i="34"/>
  <c r="AD18" i="38"/>
  <c r="AD49" i="38"/>
  <c r="AH30" i="38"/>
  <c r="AH59" i="38"/>
  <c r="W29" i="30"/>
  <c r="O30" i="38"/>
  <c r="O59" i="38"/>
  <c r="S17" i="22"/>
  <c r="S49" i="22"/>
  <c r="Z25" i="34"/>
  <c r="Z54" i="34"/>
  <c r="U32" i="22"/>
  <c r="U61" i="22"/>
  <c r="Z18" i="38"/>
  <c r="Z49" i="38"/>
  <c r="AD30" i="38"/>
  <c r="AD59" i="38"/>
  <c r="AD48" i="34"/>
  <c r="AF25" i="34"/>
  <c r="AF54" i="34" s="1"/>
  <c r="AF70" i="34" s="1"/>
  <c r="U19" i="30"/>
  <c r="U50" i="30"/>
  <c r="S29" i="30"/>
  <c r="S58" i="30"/>
  <c r="Q30" i="38"/>
  <c r="U17" i="22"/>
  <c r="AH25" i="34"/>
  <c r="AH54" i="34" s="1"/>
  <c r="AH70" i="34" s="1"/>
  <c r="U25" i="34"/>
  <c r="U54" i="34" s="1"/>
  <c r="U70" i="34" s="1"/>
  <c r="W25" i="34"/>
  <c r="W54" i="34" s="1"/>
  <c r="W70" i="34" s="1"/>
  <c r="W32" i="22"/>
  <c r="AB18" i="38"/>
  <c r="AB49" i="38"/>
  <c r="Q19" i="30"/>
  <c r="O25" i="29"/>
  <c r="O54" i="29"/>
  <c r="U29" i="30"/>
  <c r="U58" i="30"/>
  <c r="U30" i="38"/>
  <c r="U59" i="38"/>
  <c r="W18" i="38"/>
  <c r="AH18" i="38"/>
  <c r="AH49" i="38"/>
  <c r="W19" i="30"/>
  <c r="W50" i="30"/>
  <c r="Q25" i="29"/>
  <c r="Q54" i="29"/>
  <c r="W30" i="38"/>
  <c r="Q18" i="38"/>
  <c r="Q49" i="38"/>
  <c r="Q61" i="22"/>
  <c r="U18" i="38"/>
  <c r="U49" i="38"/>
  <c r="O25" i="34"/>
  <c r="O54" i="34" s="1"/>
  <c r="S18" i="38"/>
  <c r="S49" i="38"/>
  <c r="S19" i="30"/>
  <c r="S50" i="30"/>
  <c r="U25" i="29"/>
  <c r="U54" i="29"/>
  <c r="S30" i="38"/>
  <c r="O32" i="22"/>
  <c r="O61" i="22"/>
  <c r="Q67" i="30"/>
  <c r="AH64" i="38"/>
  <c r="AB64" i="38"/>
  <c r="O67" i="30"/>
  <c r="Z64" i="38"/>
  <c r="U62" i="30"/>
  <c r="U67" i="30"/>
  <c r="AF64" i="38"/>
  <c r="AD64" i="38"/>
  <c r="AL64" i="38"/>
  <c r="S62" i="30"/>
  <c r="O62" i="30"/>
  <c r="U64" i="38"/>
  <c r="W64" i="38"/>
  <c r="O64" i="38"/>
  <c r="O47" i="34"/>
  <c r="Q29" i="38"/>
  <c r="O17" i="38"/>
  <c r="O48" i="38"/>
  <c r="W18" i="30"/>
  <c r="W49" i="30"/>
  <c r="W32" i="34"/>
  <c r="W61" i="34"/>
  <c r="S31" i="22"/>
  <c r="S60" i="22"/>
  <c r="O32" i="34"/>
  <c r="O61" i="34"/>
  <c r="Z17" i="38"/>
  <c r="Z48" i="38"/>
  <c r="AH29" i="38"/>
  <c r="AH58" i="38"/>
  <c r="AH32" i="34"/>
  <c r="AH61" i="34"/>
  <c r="S29" i="38"/>
  <c r="W17" i="38"/>
  <c r="AB32" i="34"/>
  <c r="AB61" i="34"/>
  <c r="O15" i="22"/>
  <c r="AB17" i="38"/>
  <c r="AB48" i="38"/>
  <c r="AF29" i="38"/>
  <c r="AF58" i="38"/>
  <c r="W29" i="38"/>
  <c r="W58" i="38"/>
  <c r="U17" i="38"/>
  <c r="AM17" i="38"/>
  <c r="AD32" i="34"/>
  <c r="AD61" i="34"/>
  <c r="AH17" i="38"/>
  <c r="AH48" i="38"/>
  <c r="U29" i="38"/>
  <c r="Q31" i="29"/>
  <c r="Q60" i="29"/>
  <c r="Q17" i="38"/>
  <c r="Q48" i="38"/>
  <c r="O18" i="30"/>
  <c r="O49" i="30"/>
  <c r="O31" i="22"/>
  <c r="O60" i="22"/>
  <c r="S32" i="34"/>
  <c r="S61" i="34"/>
  <c r="AD17" i="38"/>
  <c r="AD48" i="38"/>
  <c r="U31" i="29"/>
  <c r="U60" i="29"/>
  <c r="Q28" i="30"/>
  <c r="Q57" i="30"/>
  <c r="S17" i="38"/>
  <c r="Q18" i="30"/>
  <c r="Q49" i="30"/>
  <c r="Q31" i="22"/>
  <c r="Q60" i="22"/>
  <c r="S31" i="29"/>
  <c r="S60" i="29"/>
  <c r="U28" i="30"/>
  <c r="U57" i="30"/>
  <c r="W31" i="22"/>
  <c r="W60" i="22"/>
  <c r="S15" i="22"/>
  <c r="S47" i="22"/>
  <c r="Q32" i="34"/>
  <c r="AF32" i="34"/>
  <c r="AF61" i="34"/>
  <c r="W28" i="30"/>
  <c r="W57" i="30"/>
  <c r="W15" i="22"/>
  <c r="Z29" i="38"/>
  <c r="O77" i="29"/>
  <c r="N83" i="29"/>
  <c r="S53" i="30"/>
  <c r="AD63" i="34"/>
  <c r="S77" i="29"/>
  <c r="R83" i="29"/>
  <c r="O53" i="30"/>
  <c r="S49" i="29"/>
  <c r="U77" i="29"/>
  <c r="T83" i="29"/>
  <c r="W77" i="29"/>
  <c r="V83" i="29"/>
  <c r="Q45" i="30"/>
  <c r="Q60" i="30"/>
  <c r="Z47" i="38"/>
  <c r="U20" i="34"/>
  <c r="AD160" i="38"/>
  <c r="U25" i="30"/>
  <c r="U54" i="30"/>
  <c r="Q20" i="34"/>
  <c r="Q51" i="34"/>
  <c r="S76" i="30"/>
  <c r="R82" i="30"/>
  <c r="AH16" i="38"/>
  <c r="AH47" i="38"/>
  <c r="AF160" i="38"/>
  <c r="O51" i="34"/>
  <c r="AF47" i="34"/>
  <c r="W18" i="29"/>
  <c r="W49" i="29"/>
  <c r="W16" i="38"/>
  <c r="W47" i="38"/>
  <c r="AD20" i="34"/>
  <c r="AD51" i="34"/>
  <c r="Z28" i="38"/>
  <c r="AJ28" i="38"/>
  <c r="Q25" i="30"/>
  <c r="Q54" i="30"/>
  <c r="U160" i="38"/>
  <c r="AH20" i="34"/>
  <c r="AH51" i="34"/>
  <c r="AB160" i="38"/>
  <c r="O29" i="29"/>
  <c r="O58" i="29"/>
  <c r="AD16" i="38"/>
  <c r="AD47" i="38"/>
  <c r="AF28" i="38"/>
  <c r="AF57" i="38"/>
  <c r="U18" i="29"/>
  <c r="U49" i="29"/>
  <c r="Q16" i="38"/>
  <c r="Q47" i="38"/>
  <c r="S14" i="30"/>
  <c r="S45" i="30"/>
  <c r="AF20" i="34"/>
  <c r="AF51" i="34"/>
  <c r="U28" i="38"/>
  <c r="U57" i="38"/>
  <c r="O160" i="38"/>
  <c r="AJ160" i="38"/>
  <c r="Q76" i="30"/>
  <c r="S16" i="38"/>
  <c r="S47" i="38"/>
  <c r="AD28" i="38"/>
  <c r="AD57" i="38"/>
  <c r="U16" i="38"/>
  <c r="S29" i="29"/>
  <c r="S58" i="29"/>
  <c r="AB20" i="34"/>
  <c r="AB51" i="34"/>
  <c r="Q28" i="38"/>
  <c r="Q57" i="38"/>
  <c r="AH160" i="38"/>
  <c r="AG166" i="38"/>
  <c r="S20" i="34"/>
  <c r="S51" i="34"/>
  <c r="Z20" i="34"/>
  <c r="Z51" i="34"/>
  <c r="Q31" i="34"/>
  <c r="Q60" i="34"/>
  <c r="AB28" i="38"/>
  <c r="W29" i="29"/>
  <c r="W58" i="29"/>
  <c r="W28" i="38"/>
  <c r="W57" i="38"/>
  <c r="S160" i="38"/>
  <c r="O18" i="29"/>
  <c r="O49" i="29"/>
  <c r="O16" i="38"/>
  <c r="O47" i="38"/>
  <c r="AH28" i="38"/>
  <c r="AH57" i="38"/>
  <c r="S28" i="38"/>
  <c r="S57" i="38"/>
  <c r="W25" i="30"/>
  <c r="W54" i="30"/>
  <c r="S30" i="22"/>
  <c r="S59" i="22"/>
  <c r="AF16" i="38"/>
  <c r="U29" i="29"/>
  <c r="U58" i="29"/>
  <c r="W160" i="38"/>
  <c r="V166" i="38"/>
  <c r="W20" i="34"/>
  <c r="W51" i="34"/>
  <c r="Q30" i="22"/>
  <c r="Q59" i="22"/>
  <c r="U76" i="30"/>
  <c r="O30" i="22"/>
  <c r="O59" i="22"/>
  <c r="Z66" i="38"/>
  <c r="AD66" i="38"/>
  <c r="AB66" i="38"/>
  <c r="W66" i="38"/>
  <c r="AF54" i="38"/>
  <c r="Q58" i="30"/>
  <c r="O66" i="38"/>
  <c r="O50" i="30"/>
  <c r="S66" i="38"/>
  <c r="O50" i="29"/>
  <c r="S61" i="22"/>
  <c r="Q66" i="38"/>
  <c r="AF66" i="38"/>
  <c r="AM66" i="38"/>
  <c r="AB29" i="34"/>
  <c r="AB58" i="34"/>
  <c r="V82" i="30"/>
  <c r="AH25" i="38"/>
  <c r="AH54" i="38"/>
  <c r="U29" i="34"/>
  <c r="U14" i="30"/>
  <c r="S29" i="34"/>
  <c r="S58" i="34"/>
  <c r="Z25" i="38"/>
  <c r="AD25" i="38"/>
  <c r="AD54" i="38"/>
  <c r="Z29" i="34"/>
  <c r="Z58" i="34"/>
  <c r="S25" i="38"/>
  <c r="W25" i="38"/>
  <c r="W29" i="34"/>
  <c r="W58" i="34"/>
  <c r="Q25" i="38"/>
  <c r="AH29" i="34"/>
  <c r="AH58" i="34"/>
  <c r="O25" i="38"/>
  <c r="Q29" i="34"/>
  <c r="Q58" i="34"/>
  <c r="W55" i="30"/>
  <c r="U47" i="30"/>
  <c r="U25" i="38"/>
  <c r="O29" i="34"/>
  <c r="O58" i="34"/>
  <c r="Q49" i="29"/>
  <c r="W57" i="29"/>
  <c r="AD29" i="34"/>
  <c r="AD58" i="34"/>
  <c r="O14" i="30"/>
  <c r="W14" i="30"/>
  <c r="S46" i="30"/>
  <c r="W64" i="30"/>
  <c r="U55" i="30"/>
  <c r="Q57" i="29"/>
  <c r="S76" i="29"/>
  <c r="O64" i="22"/>
  <c r="O64" i="34"/>
  <c r="O76" i="29"/>
  <c r="S64" i="22"/>
  <c r="AF60" i="38"/>
  <c r="W76" i="29"/>
  <c r="V82" i="29"/>
  <c r="U64" i="34"/>
  <c r="S55" i="30"/>
  <c r="Z64" i="34"/>
  <c r="O57" i="29"/>
  <c r="O47" i="30"/>
  <c r="Q56" i="34"/>
  <c r="AB64" i="34"/>
  <c r="AH64" i="34"/>
  <c r="AD56" i="38"/>
  <c r="W47" i="30"/>
  <c r="AD64" i="34"/>
  <c r="U64" i="30"/>
  <c r="W64" i="34"/>
  <c r="Q64" i="30"/>
  <c r="W64" i="22"/>
  <c r="AB50" i="38"/>
  <c r="U60" i="34"/>
  <c r="Q47" i="30"/>
  <c r="AH46" i="38"/>
  <c r="N82" i="30"/>
  <c r="O59" i="29"/>
  <c r="S26" i="38"/>
  <c r="Q26" i="38"/>
  <c r="AD26" i="38"/>
  <c r="O26" i="38"/>
  <c r="U26" i="38"/>
  <c r="AF26" i="38"/>
  <c r="AH26" i="38"/>
  <c r="AN26" i="38"/>
  <c r="Z26" i="38"/>
  <c r="S30" i="30"/>
  <c r="U30" i="30"/>
  <c r="Q30" i="30"/>
  <c r="Q59" i="30"/>
  <c r="O30" i="30"/>
  <c r="W30" i="30"/>
  <c r="W59" i="30"/>
  <c r="R83" i="30"/>
  <c r="S17" i="29"/>
  <c r="S48" i="29"/>
  <c r="W17" i="29"/>
  <c r="W48" i="29"/>
  <c r="Q17" i="29"/>
  <c r="Q48" i="29"/>
  <c r="U17" i="29"/>
  <c r="U48" i="29"/>
  <c r="Q58" i="29"/>
  <c r="AB161" i="34"/>
  <c r="AD161" i="34"/>
  <c r="Z161" i="34"/>
  <c r="S161" i="34"/>
  <c r="W161" i="34"/>
  <c r="U161" i="34"/>
  <c r="Q161" i="34"/>
  <c r="O161" i="34"/>
  <c r="AF161" i="34"/>
  <c r="Q57" i="34"/>
  <c r="AH49" i="34"/>
  <c r="O48" i="30"/>
  <c r="O47" i="29"/>
  <c r="AB27" i="34"/>
  <c r="O27" i="34"/>
  <c r="S27" i="34"/>
  <c r="Z27" i="34"/>
  <c r="U27" i="34"/>
  <c r="U56" i="34"/>
  <c r="AD27" i="34"/>
  <c r="AD56" i="34"/>
  <c r="W27" i="34"/>
  <c r="W56" i="34"/>
  <c r="AH27" i="34"/>
  <c r="S47" i="30"/>
  <c r="X16" i="30"/>
  <c r="Y168" i="34"/>
  <c r="AB55" i="38"/>
  <c r="O57" i="30"/>
  <c r="O53" i="29"/>
  <c r="U55" i="34"/>
  <c r="S57" i="29"/>
  <c r="X28" i="29"/>
  <c r="S26" i="29"/>
  <c r="O26" i="29"/>
  <c r="U26" i="29"/>
  <c r="W26" i="29"/>
  <c r="Q26" i="29"/>
  <c r="W29" i="22"/>
  <c r="W58" i="22"/>
  <c r="U29" i="22"/>
  <c r="U58" i="22"/>
  <c r="Q29" i="22"/>
  <c r="Q58" i="22"/>
  <c r="S29" i="22"/>
  <c r="S58" i="22"/>
  <c r="U61" i="34"/>
  <c r="O19" i="34"/>
  <c r="U19" i="34"/>
  <c r="U50" i="34"/>
  <c r="AB19" i="34"/>
  <c r="AB50" i="34"/>
  <c r="AD19" i="34"/>
  <c r="AH19" i="34"/>
  <c r="AH50" i="34"/>
  <c r="Q19" i="34"/>
  <c r="S19" i="34"/>
  <c r="W19" i="34"/>
  <c r="Z19" i="34"/>
  <c r="AF19" i="34"/>
  <c r="W55" i="38"/>
  <c r="AG167" i="34"/>
  <c r="AH164" i="34"/>
  <c r="Q14" i="29"/>
  <c r="O14" i="29"/>
  <c r="S14" i="29"/>
  <c r="W14" i="29"/>
  <c r="U14" i="29"/>
  <c r="Y166" i="38"/>
  <c r="Z31" i="34"/>
  <c r="W31" i="34"/>
  <c r="W60" i="34"/>
  <c r="AD31" i="34"/>
  <c r="AD60" i="34"/>
  <c r="S31" i="34"/>
  <c r="S60" i="34"/>
  <c r="AF31" i="34"/>
  <c r="AF60" i="34"/>
  <c r="O31" i="34"/>
  <c r="AH31" i="34"/>
  <c r="AH60" i="34"/>
  <c r="AB31" i="34"/>
  <c r="AB60" i="34"/>
  <c r="AF57" i="34"/>
  <c r="S46" i="29"/>
  <c r="AD59" i="34"/>
  <c r="W65" i="30"/>
  <c r="O65" i="30"/>
  <c r="U65" i="30"/>
  <c r="S65" i="30"/>
  <c r="Q65" i="30"/>
  <c r="AB61" i="38"/>
  <c r="O57" i="38"/>
  <c r="AD51" i="38"/>
  <c r="AH68" i="38"/>
  <c r="U68" i="38"/>
  <c r="AM68" i="38"/>
  <c r="AD68" i="38"/>
  <c r="AB68" i="38"/>
  <c r="S68" i="38"/>
  <c r="O68" i="38"/>
  <c r="Z68" i="38"/>
  <c r="Q68" i="38"/>
  <c r="W68" i="38"/>
  <c r="AH65" i="38"/>
  <c r="Q65" i="38"/>
  <c r="W65" i="38"/>
  <c r="U65" i="38"/>
  <c r="S65" i="38"/>
  <c r="AD65" i="38"/>
  <c r="AB65" i="38"/>
  <c r="AF65" i="38"/>
  <c r="AH63" i="34"/>
  <c r="AF63" i="34"/>
  <c r="AB63" i="34"/>
  <c r="S63" i="34"/>
  <c r="Z63" i="34"/>
  <c r="W63" i="34"/>
  <c r="O63" i="34"/>
  <c r="Q63" i="34"/>
  <c r="AF58" i="34"/>
  <c r="W48" i="34"/>
  <c r="AF48" i="34"/>
  <c r="Z48" i="34"/>
  <c r="V165" i="38"/>
  <c r="O65" i="38"/>
  <c r="Z65" i="38"/>
  <c r="U65" i="34"/>
  <c r="AH65" i="34"/>
  <c r="W65" i="34"/>
  <c r="AD65" i="34"/>
  <c r="S65" i="34"/>
  <c r="O65" i="34"/>
  <c r="AF65" i="34"/>
  <c r="AB65" i="34"/>
  <c r="Q65" i="34"/>
  <c r="Z65" i="34"/>
  <c r="O65" i="29"/>
  <c r="Q65" i="29"/>
  <c r="W65" i="29"/>
  <c r="U65" i="29"/>
  <c r="S65" i="29"/>
  <c r="P83" i="29"/>
  <c r="Q79" i="29"/>
  <c r="U67" i="34"/>
  <c r="Q67" i="34"/>
  <c r="AD67" i="34"/>
  <c r="AH67" i="34"/>
  <c r="W67" i="34"/>
  <c r="O67" i="34"/>
  <c r="Z67" i="34"/>
  <c r="W63" i="29"/>
  <c r="O63" i="29"/>
  <c r="S63" i="29"/>
  <c r="U63" i="30"/>
  <c r="W63" i="30"/>
  <c r="S63" i="30"/>
  <c r="O63" i="30"/>
  <c r="O54" i="30"/>
  <c r="O46" i="30"/>
  <c r="W46" i="30"/>
  <c r="Q46" i="30"/>
  <c r="O48" i="29"/>
  <c r="W60" i="29"/>
  <c r="U56" i="29"/>
  <c r="Q66" i="22"/>
  <c r="S68" i="22"/>
  <c r="W68" i="22"/>
  <c r="O68" i="22"/>
  <c r="U68" i="22"/>
  <c r="Q68" i="22"/>
  <c r="O50" i="22"/>
  <c r="O67" i="22"/>
  <c r="S67" i="22"/>
  <c r="Q67" i="22"/>
  <c r="U67" i="22"/>
  <c r="W65" i="22"/>
  <c r="S65" i="22"/>
  <c r="U65" i="22"/>
  <c r="O65" i="22"/>
  <c r="Q65" i="22"/>
  <c r="W51" i="22"/>
  <c r="N141" i="22"/>
  <c r="O138" i="22"/>
  <c r="W67" i="22"/>
  <c r="U64" i="22"/>
  <c r="U66" i="22"/>
  <c r="N98" i="22"/>
  <c r="N89" i="22"/>
  <c r="T99" i="22"/>
  <c r="U26" i="22"/>
  <c r="U55" i="22"/>
  <c r="X40" i="22"/>
  <c r="X96" i="22"/>
  <c r="Z111" i="22"/>
  <c r="X39" i="22"/>
  <c r="O66" i="22"/>
  <c r="V98" i="22"/>
  <c r="V89" i="22"/>
  <c r="S66" i="22"/>
  <c r="W57" i="22"/>
  <c r="X77" i="22"/>
  <c r="X78" i="22"/>
  <c r="P89" i="22"/>
  <c r="U60" i="22"/>
  <c r="W59" i="22"/>
  <c r="S56" i="22"/>
  <c r="Q27" i="22"/>
  <c r="Q56" i="22"/>
  <c r="W27" i="22"/>
  <c r="W56" i="22"/>
  <c r="U27" i="22"/>
  <c r="U56" i="22"/>
  <c r="O27" i="22"/>
  <c r="O55" i="22"/>
  <c r="W26" i="22"/>
  <c r="S26" i="22"/>
  <c r="S55" i="22"/>
  <c r="Q26" i="22"/>
  <c r="O49" i="22"/>
  <c r="Q48" i="22"/>
  <c r="Q47" i="22"/>
  <c r="O46" i="22"/>
  <c r="AK25" i="38"/>
  <c r="X18" i="22"/>
  <c r="AL63" i="38"/>
  <c r="AK63" i="38"/>
  <c r="X19" i="29"/>
  <c r="AN20" i="38"/>
  <c r="W50" i="22"/>
  <c r="X50" i="22"/>
  <c r="AJ29" i="38"/>
  <c r="X24" i="30"/>
  <c r="X17" i="34"/>
  <c r="AI16" i="34"/>
  <c r="X24" i="29"/>
  <c r="Q79" i="30"/>
  <c r="X28" i="34"/>
  <c r="Q48" i="34"/>
  <c r="X48" i="34"/>
  <c r="AI17" i="34"/>
  <c r="X16" i="34"/>
  <c r="AN32" i="38"/>
  <c r="AJ20" i="38"/>
  <c r="S51" i="38"/>
  <c r="AL51" i="38"/>
  <c r="W61" i="38"/>
  <c r="AN61" i="38"/>
  <c r="U53" i="30"/>
  <c r="X53" i="30"/>
  <c r="X28" i="22"/>
  <c r="X162" i="34"/>
  <c r="Z110" i="29"/>
  <c r="AS123" i="38"/>
  <c r="X89" i="38"/>
  <c r="AO89" i="38"/>
  <c r="Z109" i="29"/>
  <c r="AU141" i="34"/>
  <c r="AI142" i="34"/>
  <c r="X110" i="29"/>
  <c r="AJ63" i="38"/>
  <c r="P168" i="34"/>
  <c r="X168" i="34"/>
  <c r="X135" i="22"/>
  <c r="X118" i="22"/>
  <c r="AO41" i="38"/>
  <c r="BA141" i="38"/>
  <c r="Z118" i="22"/>
  <c r="W79" i="30"/>
  <c r="AI28" i="34"/>
  <c r="AI162" i="34"/>
  <c r="X26" i="30"/>
  <c r="AK142" i="34"/>
  <c r="AK123" i="34"/>
  <c r="N110" i="30"/>
  <c r="Z110" i="30"/>
  <c r="Z100" i="30"/>
  <c r="V99" i="22"/>
  <c r="N99" i="22"/>
  <c r="AC168" i="34"/>
  <c r="AI168" i="34"/>
  <c r="Q55" i="30"/>
  <c r="Q69" i="30"/>
  <c r="X15" i="30"/>
  <c r="AQ98" i="38"/>
  <c r="AJ98" i="38"/>
  <c r="AI123" i="38"/>
  <c r="AO113" i="38"/>
  <c r="AO40" i="38"/>
  <c r="X98" i="38"/>
  <c r="AO98" i="38"/>
  <c r="T143" i="22"/>
  <c r="AI123" i="34"/>
  <c r="X110" i="30"/>
  <c r="AK159" i="38"/>
  <c r="N123" i="38"/>
  <c r="AQ142" i="38"/>
  <c r="AJ142" i="38"/>
  <c r="X66" i="30"/>
  <c r="AH51" i="38"/>
  <c r="AH52" i="38"/>
  <c r="AJ15" i="38"/>
  <c r="AN159" i="38"/>
  <c r="AM27" i="38"/>
  <c r="P165" i="38"/>
  <c r="P167" i="38"/>
  <c r="O79" i="30"/>
  <c r="AN66" i="38"/>
  <c r="X63" i="38"/>
  <c r="X27" i="29"/>
  <c r="AK20" i="38"/>
  <c r="O51" i="38"/>
  <c r="O52" i="38"/>
  <c r="AM20" i="38"/>
  <c r="S56" i="38"/>
  <c r="AL56" i="38"/>
  <c r="AN27" i="38"/>
  <c r="X68" i="34"/>
  <c r="X62" i="29"/>
  <c r="AI27" i="38"/>
  <c r="AK27" i="38"/>
  <c r="AI18" i="34"/>
  <c r="AI30" i="34"/>
  <c r="AI15" i="38"/>
  <c r="Q61" i="38"/>
  <c r="X61" i="38"/>
  <c r="Q138" i="22"/>
  <c r="AN15" i="38"/>
  <c r="AK64" i="38"/>
  <c r="AI68" i="34"/>
  <c r="AM56" i="38"/>
  <c r="W21" i="22"/>
  <c r="Z59" i="34"/>
  <c r="AI59" i="34"/>
  <c r="AJ32" i="38"/>
  <c r="X27" i="38"/>
  <c r="AO27" i="38"/>
  <c r="X15" i="29"/>
  <c r="X16" i="22"/>
  <c r="AL159" i="38"/>
  <c r="AF46" i="38"/>
  <c r="AM46" i="38"/>
  <c r="P143" i="22"/>
  <c r="X30" i="29"/>
  <c r="AF21" i="38"/>
  <c r="AM15" i="38"/>
  <c r="AN63" i="38"/>
  <c r="S48" i="22"/>
  <c r="X48" i="22"/>
  <c r="Z162" i="38"/>
  <c r="AL15" i="38"/>
  <c r="Q50" i="38"/>
  <c r="AK50" i="38"/>
  <c r="O46" i="29"/>
  <c r="X46" i="29"/>
  <c r="AN19" i="38"/>
  <c r="AJ27" i="38"/>
  <c r="X30" i="34"/>
  <c r="AK15" i="38"/>
  <c r="X159" i="38"/>
  <c r="AI20" i="38"/>
  <c r="X16" i="29"/>
  <c r="S138" i="22"/>
  <c r="X27" i="30"/>
  <c r="AJ31" i="38"/>
  <c r="X18" i="34"/>
  <c r="O56" i="38"/>
  <c r="AJ56" i="38"/>
  <c r="AL19" i="38"/>
  <c r="X15" i="34"/>
  <c r="X21" i="34" s="1"/>
  <c r="X44" i="34" s="1"/>
  <c r="AM159" i="38"/>
  <c r="AI159" i="38"/>
  <c r="AI32" i="38"/>
  <c r="X17" i="30"/>
  <c r="Q56" i="38"/>
  <c r="X15" i="38"/>
  <c r="Q47" i="29"/>
  <c r="X47" i="29"/>
  <c r="AJ159" i="38"/>
  <c r="S56" i="29"/>
  <c r="X56" i="29"/>
  <c r="T165" i="38"/>
  <c r="AM165" i="38"/>
  <c r="U138" i="22"/>
  <c r="W56" i="38"/>
  <c r="AN56" i="38"/>
  <c r="Q162" i="38"/>
  <c r="AL32" i="38"/>
  <c r="AK160" i="38"/>
  <c r="X31" i="22"/>
  <c r="U21" i="22"/>
  <c r="AI19" i="38"/>
  <c r="X20" i="38"/>
  <c r="U51" i="38"/>
  <c r="AM51" i="38"/>
  <c r="U79" i="30"/>
  <c r="AL18" i="38"/>
  <c r="X77" i="30"/>
  <c r="X32" i="38"/>
  <c r="V143" i="22"/>
  <c r="X14" i="22"/>
  <c r="AM32" i="38"/>
  <c r="X31" i="30"/>
  <c r="AM64" i="38"/>
  <c r="AM67" i="38"/>
  <c r="AL50" i="38"/>
  <c r="AL67" i="38"/>
  <c r="AI66" i="34"/>
  <c r="X53" i="29"/>
  <c r="X136" i="22"/>
  <c r="U21" i="38"/>
  <c r="AJ19" i="38"/>
  <c r="U49" i="22"/>
  <c r="U52" i="22"/>
  <c r="Q46" i="22"/>
  <c r="X19" i="22"/>
  <c r="Q42" i="34"/>
  <c r="Q21" i="22"/>
  <c r="X29" i="30"/>
  <c r="W138" i="22"/>
  <c r="AK67" i="38"/>
  <c r="X50" i="29"/>
  <c r="X64" i="29"/>
  <c r="AI67" i="38"/>
  <c r="X66" i="29"/>
  <c r="AG169" i="34"/>
  <c r="AG170" i="34"/>
  <c r="AG197" i="34"/>
  <c r="AI63" i="38"/>
  <c r="X66" i="34"/>
  <c r="X56" i="30"/>
  <c r="AJ49" i="38"/>
  <c r="X67" i="29"/>
  <c r="S51" i="22"/>
  <c r="X51" i="22"/>
  <c r="AJ18" i="38"/>
  <c r="X17" i="22"/>
  <c r="O20" i="30"/>
  <c r="U48" i="38"/>
  <c r="AM48" i="38"/>
  <c r="AI31" i="38"/>
  <c r="AM19" i="38"/>
  <c r="W42" i="38"/>
  <c r="AK18" i="38"/>
  <c r="Q49" i="22"/>
  <c r="AJ59" i="38"/>
  <c r="T84" i="29"/>
  <c r="R143" i="22"/>
  <c r="X48" i="30"/>
  <c r="AM59" i="38"/>
  <c r="AJ67" i="38"/>
  <c r="X67" i="38"/>
  <c r="Q55" i="34"/>
  <c r="X55" i="34"/>
  <c r="W58" i="30"/>
  <c r="X58" i="30"/>
  <c r="AN31" i="38"/>
  <c r="Q20" i="30"/>
  <c r="X25" i="29"/>
  <c r="AK49" i="38"/>
  <c r="X26" i="34"/>
  <c r="S60" i="38"/>
  <c r="AL60" i="38"/>
  <c r="AL31" i="38"/>
  <c r="U47" i="38"/>
  <c r="X31" i="38"/>
  <c r="W50" i="38"/>
  <c r="AN50" i="38"/>
  <c r="AK31" i="38"/>
  <c r="AN18" i="38"/>
  <c r="X19" i="38"/>
  <c r="AI26" i="34"/>
  <c r="AM31" i="38"/>
  <c r="U60" i="38"/>
  <c r="AM60" i="38"/>
  <c r="X67" i="30"/>
  <c r="X49" i="34"/>
  <c r="V84" i="30"/>
  <c r="X64" i="38"/>
  <c r="X62" i="30"/>
  <c r="AI59" i="38"/>
  <c r="W47" i="22"/>
  <c r="W162" i="38"/>
  <c r="O41" i="30"/>
  <c r="AM30" i="38"/>
  <c r="Q50" i="30"/>
  <c r="X50" i="30"/>
  <c r="AI30" i="38"/>
  <c r="W49" i="38"/>
  <c r="X49" i="38"/>
  <c r="AI18" i="38"/>
  <c r="AB21" i="38"/>
  <c r="X32" i="34"/>
  <c r="AN29" i="38"/>
  <c r="AM49" i="38"/>
  <c r="X32" i="22"/>
  <c r="X25" i="34"/>
  <c r="AI55" i="34"/>
  <c r="X28" i="30"/>
  <c r="X19" i="30"/>
  <c r="Q20" i="29"/>
  <c r="AI17" i="38"/>
  <c r="AL49" i="38"/>
  <c r="AN58" i="38"/>
  <c r="AI64" i="38"/>
  <c r="AK66" i="38"/>
  <c r="AI49" i="38"/>
  <c r="AJ64" i="38"/>
  <c r="AN64" i="38"/>
  <c r="AI49" i="34"/>
  <c r="AL66" i="38"/>
  <c r="X57" i="30"/>
  <c r="X59" i="34"/>
  <c r="X30" i="22"/>
  <c r="S54" i="34"/>
  <c r="N84" i="30"/>
  <c r="N85" i="30"/>
  <c r="X30" i="38"/>
  <c r="Q61" i="34"/>
  <c r="X61" i="34"/>
  <c r="S21" i="22"/>
  <c r="S79" i="30"/>
  <c r="AM50" i="38"/>
  <c r="AM18" i="38"/>
  <c r="AN60" i="38"/>
  <c r="X18" i="38"/>
  <c r="AN16" i="38"/>
  <c r="AK48" i="38"/>
  <c r="S59" i="38"/>
  <c r="AL59" i="38"/>
  <c r="AL30" i="38"/>
  <c r="W59" i="38"/>
  <c r="AN59" i="38"/>
  <c r="AN30" i="38"/>
  <c r="X17" i="38"/>
  <c r="W61" i="22"/>
  <c r="X61" i="22"/>
  <c r="AH21" i="38"/>
  <c r="X31" i="29"/>
  <c r="X15" i="22"/>
  <c r="X18" i="30"/>
  <c r="Q59" i="38"/>
  <c r="AK59" i="38"/>
  <c r="AK30" i="38"/>
  <c r="X49" i="30"/>
  <c r="X59" i="29"/>
  <c r="AJ30" i="38"/>
  <c r="AI32" i="34"/>
  <c r="X47" i="34"/>
  <c r="AN65" i="38"/>
  <c r="AG167" i="38"/>
  <c r="S20" i="29"/>
  <c r="AN160" i="38"/>
  <c r="U42" i="34"/>
  <c r="AN166" i="38"/>
  <c r="AI28" i="38"/>
  <c r="X20" i="34"/>
  <c r="U58" i="38"/>
  <c r="AM58" i="38"/>
  <c r="AM29" i="38"/>
  <c r="Z57" i="38"/>
  <c r="AJ57" i="38"/>
  <c r="AM16" i="38"/>
  <c r="AI16" i="38"/>
  <c r="O47" i="22"/>
  <c r="O52" i="22"/>
  <c r="AN17" i="38"/>
  <c r="W48" i="38"/>
  <c r="AN48" i="38"/>
  <c r="AF47" i="38"/>
  <c r="AD21" i="38"/>
  <c r="X18" i="29"/>
  <c r="S20" i="30"/>
  <c r="AH162" i="38"/>
  <c r="AJ17" i="38"/>
  <c r="AL28" i="38"/>
  <c r="AI160" i="38"/>
  <c r="Z58" i="38"/>
  <c r="AI29" i="38"/>
  <c r="O21" i="22"/>
  <c r="Z21" i="38"/>
  <c r="S48" i="38"/>
  <c r="AL48" i="38"/>
  <c r="AL17" i="38"/>
  <c r="AL29" i="38"/>
  <c r="S58" i="38"/>
  <c r="AL58" i="38"/>
  <c r="O21" i="38"/>
  <c r="W42" i="34"/>
  <c r="W21" i="38"/>
  <c r="AN28" i="38"/>
  <c r="AK17" i="38"/>
  <c r="Q58" i="38"/>
  <c r="AK29" i="38"/>
  <c r="U20" i="29"/>
  <c r="X29" i="38"/>
  <c r="T82" i="30"/>
  <c r="T84" i="30"/>
  <c r="P82" i="30"/>
  <c r="P84" i="30"/>
  <c r="X28" i="38"/>
  <c r="U79" i="29"/>
  <c r="X57" i="34"/>
  <c r="AI66" i="38"/>
  <c r="X49" i="29"/>
  <c r="X142" i="22"/>
  <c r="W79" i="29"/>
  <c r="S51" i="30"/>
  <c r="AN46" i="38"/>
  <c r="X77" i="29"/>
  <c r="AL68" i="38"/>
  <c r="X58" i="29"/>
  <c r="AB57" i="38"/>
  <c r="AK57" i="38"/>
  <c r="AI61" i="34"/>
  <c r="AI47" i="34"/>
  <c r="U51" i="34"/>
  <c r="AL160" i="38"/>
  <c r="S162" i="38"/>
  <c r="R166" i="38"/>
  <c r="R167" i="38"/>
  <c r="AK28" i="38"/>
  <c r="X25" i="30"/>
  <c r="N166" i="38"/>
  <c r="O162" i="38"/>
  <c r="AE166" i="38"/>
  <c r="AE167" i="38"/>
  <c r="AF162" i="38"/>
  <c r="R84" i="30"/>
  <c r="X76" i="30"/>
  <c r="AM28" i="38"/>
  <c r="AA166" i="38"/>
  <c r="AB162" i="38"/>
  <c r="U45" i="29"/>
  <c r="U51" i="29"/>
  <c r="AL47" i="38"/>
  <c r="AL16" i="38"/>
  <c r="AI20" i="34"/>
  <c r="X29" i="29"/>
  <c r="S21" i="38"/>
  <c r="AM160" i="38"/>
  <c r="AI48" i="38"/>
  <c r="S45" i="29"/>
  <c r="S51" i="29"/>
  <c r="O41" i="29"/>
  <c r="Q42" i="38"/>
  <c r="U162" i="38"/>
  <c r="T166" i="38"/>
  <c r="AB42" i="38"/>
  <c r="AK16" i="38"/>
  <c r="Q21" i="38"/>
  <c r="X54" i="29"/>
  <c r="X160" i="38"/>
  <c r="AJ16" i="38"/>
  <c r="X16" i="38"/>
  <c r="AC166" i="38"/>
  <c r="AC167" i="38"/>
  <c r="AD162" i="38"/>
  <c r="AI51" i="34"/>
  <c r="V84" i="29"/>
  <c r="AJ66" i="38"/>
  <c r="X66" i="38"/>
  <c r="X64" i="30"/>
  <c r="AI67" i="34"/>
  <c r="AI57" i="34"/>
  <c r="Z52" i="38"/>
  <c r="AI65" i="34"/>
  <c r="AM61" i="38"/>
  <c r="AI25" i="38"/>
  <c r="Z54" i="38"/>
  <c r="AI54" i="38"/>
  <c r="U58" i="34"/>
  <c r="O45" i="30"/>
  <c r="O51" i="30"/>
  <c r="X14" i="30"/>
  <c r="Q45" i="29"/>
  <c r="Q54" i="38"/>
  <c r="AK54" i="38"/>
  <c r="AK60" i="38"/>
  <c r="AI56" i="38"/>
  <c r="U45" i="30"/>
  <c r="U51" i="30"/>
  <c r="U20" i="30"/>
  <c r="U54" i="38"/>
  <c r="AM54" i="38"/>
  <c r="AM25" i="38"/>
  <c r="X29" i="22"/>
  <c r="X17" i="29"/>
  <c r="X25" i="38"/>
  <c r="X47" i="30"/>
  <c r="AJ60" i="38"/>
  <c r="Q41" i="30"/>
  <c r="W45" i="30"/>
  <c r="W51" i="30"/>
  <c r="W20" i="30"/>
  <c r="O54" i="38"/>
  <c r="AJ25" i="38"/>
  <c r="AJ50" i="38"/>
  <c r="AL25" i="38"/>
  <c r="S54" i="38"/>
  <c r="AL54" i="38"/>
  <c r="X57" i="29"/>
  <c r="X29" i="34"/>
  <c r="AN25" i="38"/>
  <c r="W54" i="38"/>
  <c r="AN54" i="38"/>
  <c r="AI29" i="34"/>
  <c r="AN68" i="38"/>
  <c r="X65" i="34"/>
  <c r="X65" i="30"/>
  <c r="AL46" i="38"/>
  <c r="N82" i="29"/>
  <c r="X76" i="29"/>
  <c r="O79" i="29"/>
  <c r="X63" i="29"/>
  <c r="X83" i="30"/>
  <c r="AI64" i="34"/>
  <c r="X64" i="34"/>
  <c r="AK46" i="38"/>
  <c r="AI50" i="38"/>
  <c r="R82" i="29"/>
  <c r="R84" i="29"/>
  <c r="S79" i="29"/>
  <c r="X60" i="30"/>
  <c r="AI65" i="38"/>
  <c r="X63" i="34"/>
  <c r="O20" i="29"/>
  <c r="X14" i="29"/>
  <c r="O164" i="34"/>
  <c r="X161" i="34"/>
  <c r="N167" i="34"/>
  <c r="Z50" i="34"/>
  <c r="AI19" i="34"/>
  <c r="Z21" i="34"/>
  <c r="Y44" i="34" s="1"/>
  <c r="X19" i="34"/>
  <c r="O50" i="34"/>
  <c r="O52" i="34"/>
  <c r="AB56" i="34"/>
  <c r="AF164" i="34"/>
  <c r="AE167" i="34"/>
  <c r="AE169" i="34"/>
  <c r="AA167" i="34"/>
  <c r="AA169" i="34"/>
  <c r="AB164" i="34"/>
  <c r="U21" i="34"/>
  <c r="T44" i="34" s="1"/>
  <c r="AI26" i="38"/>
  <c r="Z55" i="38"/>
  <c r="Z42" i="38"/>
  <c r="AI31" i="34"/>
  <c r="Z60" i="34"/>
  <c r="AI60" i="34"/>
  <c r="AI60" i="38"/>
  <c r="X46" i="38"/>
  <c r="AJ46" i="38"/>
  <c r="S21" i="34"/>
  <c r="S50" i="34"/>
  <c r="W55" i="29"/>
  <c r="W69" i="29"/>
  <c r="W41" i="29"/>
  <c r="Q164" i="34"/>
  <c r="P167" i="34"/>
  <c r="X30" i="30"/>
  <c r="O59" i="30"/>
  <c r="O69" i="30"/>
  <c r="AF42" i="34"/>
  <c r="AF42" i="38"/>
  <c r="AF55" i="38"/>
  <c r="AF70" i="38"/>
  <c r="AJ48" i="38"/>
  <c r="AK51" i="38"/>
  <c r="Q21" i="34"/>
  <c r="P44" i="34" s="1"/>
  <c r="Q50" i="34"/>
  <c r="U55" i="29"/>
  <c r="U69" i="29"/>
  <c r="U41" i="29"/>
  <c r="T167" i="34"/>
  <c r="T169" i="34"/>
  <c r="U164" i="34"/>
  <c r="U42" i="38"/>
  <c r="U55" i="38"/>
  <c r="AM26" i="38"/>
  <c r="AB52" i="38"/>
  <c r="O60" i="34"/>
  <c r="X60" i="34"/>
  <c r="X31" i="34"/>
  <c r="O55" i="29"/>
  <c r="O69" i="29"/>
  <c r="X26" i="29"/>
  <c r="W164" i="34"/>
  <c r="V167" i="34"/>
  <c r="V169" i="34"/>
  <c r="U59" i="30"/>
  <c r="U41" i="30"/>
  <c r="AD42" i="34"/>
  <c r="O55" i="38"/>
  <c r="AJ26" i="38"/>
  <c r="O42" i="38"/>
  <c r="X26" i="38"/>
  <c r="Q41" i="29"/>
  <c r="Q55" i="29"/>
  <c r="AH56" i="34"/>
  <c r="AH42" i="34"/>
  <c r="AD50" i="34"/>
  <c r="AD21" i="34"/>
  <c r="S55" i="29"/>
  <c r="S41" i="29"/>
  <c r="Z42" i="34"/>
  <c r="Z56" i="34"/>
  <c r="AI27" i="34"/>
  <c r="S164" i="34"/>
  <c r="R167" i="34"/>
  <c r="R169" i="34"/>
  <c r="S59" i="30"/>
  <c r="S69" i="30"/>
  <c r="S41" i="30"/>
  <c r="AD42" i="38"/>
  <c r="AD55" i="38"/>
  <c r="AD70" i="38"/>
  <c r="W50" i="34"/>
  <c r="AH42" i="38"/>
  <c r="AH55" i="38"/>
  <c r="AN55" i="38"/>
  <c r="W41" i="30"/>
  <c r="S56" i="34"/>
  <c r="S42" i="34"/>
  <c r="Y167" i="34"/>
  <c r="AI161" i="34"/>
  <c r="Z164" i="34"/>
  <c r="Q55" i="38"/>
  <c r="AK55" i="38"/>
  <c r="AK26" i="38"/>
  <c r="O45" i="29"/>
  <c r="W20" i="29"/>
  <c r="W45" i="29"/>
  <c r="W51" i="29"/>
  <c r="AF21" i="34"/>
  <c r="AF50" i="34"/>
  <c r="X27" i="34"/>
  <c r="O42" i="34"/>
  <c r="O56" i="34"/>
  <c r="AC167" i="34"/>
  <c r="AD164" i="34"/>
  <c r="S42" i="38"/>
  <c r="S55" i="38"/>
  <c r="AL26" i="38"/>
  <c r="AJ165" i="38"/>
  <c r="X48" i="29"/>
  <c r="X46" i="30"/>
  <c r="X67" i="34"/>
  <c r="AM65" i="38"/>
  <c r="AD52" i="38"/>
  <c r="AI58" i="34"/>
  <c r="AK65" i="38"/>
  <c r="X54" i="30"/>
  <c r="AI165" i="38"/>
  <c r="Y167" i="38"/>
  <c r="AK47" i="38"/>
  <c r="AL57" i="38"/>
  <c r="X57" i="38"/>
  <c r="X65" i="29"/>
  <c r="AL165" i="38"/>
  <c r="AI48" i="34"/>
  <c r="AD70" i="34"/>
  <c r="AN47" i="38"/>
  <c r="AM57" i="38"/>
  <c r="AJ47" i="38"/>
  <c r="X60" i="29"/>
  <c r="AJ65" i="38"/>
  <c r="X65" i="38"/>
  <c r="AK68" i="38"/>
  <c r="AI61" i="38"/>
  <c r="AI63" i="34"/>
  <c r="AI68" i="38"/>
  <c r="AJ61" i="38"/>
  <c r="X63" i="30"/>
  <c r="X83" i="29"/>
  <c r="P84" i="29"/>
  <c r="P85" i="29"/>
  <c r="V167" i="38"/>
  <c r="AN165" i="38"/>
  <c r="AL65" i="38"/>
  <c r="X68" i="38"/>
  <c r="AJ68" i="38"/>
  <c r="AN57" i="38"/>
  <c r="AL61" i="38"/>
  <c r="N143" i="22"/>
  <c r="X141" i="22"/>
  <c r="X60" i="22"/>
  <c r="X58" i="22"/>
  <c r="X68" i="22"/>
  <c r="Z98" i="22"/>
  <c r="X59" i="22"/>
  <c r="X89" i="22"/>
  <c r="X99" i="22"/>
  <c r="Z89" i="22"/>
  <c r="P99" i="22"/>
  <c r="X57" i="22"/>
  <c r="O56" i="22"/>
  <c r="X56" i="22"/>
  <c r="X27" i="22"/>
  <c r="Q55" i="22"/>
  <c r="W55" i="22"/>
  <c r="X26" i="22"/>
  <c r="P85" i="30"/>
  <c r="U69" i="30"/>
  <c r="W52" i="22"/>
  <c r="AO63" i="38"/>
  <c r="AO20" i="38"/>
  <c r="AI164" i="34"/>
  <c r="P169" i="34"/>
  <c r="P170" i="34"/>
  <c r="P197" i="34"/>
  <c r="AC169" i="34"/>
  <c r="AC170" i="34"/>
  <c r="AC197" i="34"/>
  <c r="X55" i="30"/>
  <c r="X164" i="34"/>
  <c r="X138" i="22"/>
  <c r="T144" i="22"/>
  <c r="T176" i="22"/>
  <c r="X123" i="38"/>
  <c r="AO123" i="38"/>
  <c r="AI51" i="38"/>
  <c r="AN51" i="38"/>
  <c r="V85" i="30"/>
  <c r="AK165" i="38"/>
  <c r="AQ123" i="38"/>
  <c r="AJ123" i="38"/>
  <c r="Z99" i="22"/>
  <c r="AJ51" i="38"/>
  <c r="O51" i="29"/>
  <c r="N71" i="29"/>
  <c r="P144" i="22"/>
  <c r="P176" i="22"/>
  <c r="AJ21" i="38"/>
  <c r="AJ162" i="38"/>
  <c r="Q51" i="29"/>
  <c r="X79" i="30"/>
  <c r="AO15" i="38"/>
  <c r="AI46" i="38"/>
  <c r="AO46" i="38"/>
  <c r="AK61" i="38"/>
  <c r="P43" i="30"/>
  <c r="X51" i="38"/>
  <c r="AF52" i="38"/>
  <c r="AS52" i="38"/>
  <c r="S69" i="29"/>
  <c r="R71" i="29"/>
  <c r="V43" i="30"/>
  <c r="AE44" i="38"/>
  <c r="AM21" i="38"/>
  <c r="AO159" i="38"/>
  <c r="Z138" i="22"/>
  <c r="AI21" i="38"/>
  <c r="AO19" i="38"/>
  <c r="AO31" i="38"/>
  <c r="S52" i="22"/>
  <c r="X165" i="38"/>
  <c r="AO165" i="38"/>
  <c r="T167" i="38"/>
  <c r="AM167" i="38"/>
  <c r="R144" i="22"/>
  <c r="R176" i="22"/>
  <c r="AO32" i="38"/>
  <c r="AI162" i="38"/>
  <c r="Z79" i="30"/>
  <c r="AG44" i="38"/>
  <c r="AC44" i="38"/>
  <c r="AN21" i="38"/>
  <c r="X56" i="38"/>
  <c r="AO56" i="38"/>
  <c r="Q52" i="38"/>
  <c r="AK52" i="38"/>
  <c r="AK56" i="38"/>
  <c r="U52" i="38"/>
  <c r="T85" i="30"/>
  <c r="R43" i="29"/>
  <c r="X20" i="30"/>
  <c r="Z21" i="22"/>
  <c r="V144" i="22"/>
  <c r="V176" i="22"/>
  <c r="AO17" i="38"/>
  <c r="AO18" i="38"/>
  <c r="X21" i="22"/>
  <c r="AK42" i="38"/>
  <c r="X47" i="38"/>
  <c r="N43" i="30"/>
  <c r="W69" i="30"/>
  <c r="Z69" i="30"/>
  <c r="AM47" i="38"/>
  <c r="AI47" i="38"/>
  <c r="T43" i="29"/>
  <c r="AO160" i="38"/>
  <c r="AG168" i="38"/>
  <c r="AG195" i="38"/>
  <c r="X49" i="22"/>
  <c r="X58" i="34"/>
  <c r="Q52" i="22"/>
  <c r="X46" i="22"/>
  <c r="AO67" i="38"/>
  <c r="N44" i="38"/>
  <c r="Q51" i="30"/>
  <c r="P71" i="30"/>
  <c r="AS21" i="38"/>
  <c r="AN162" i="38"/>
  <c r="X21" i="38"/>
  <c r="AO21" i="38"/>
  <c r="AO64" i="38"/>
  <c r="X47" i="22"/>
  <c r="X79" i="29"/>
  <c r="Z84" i="30"/>
  <c r="AI57" i="38"/>
  <c r="AO57" i="38"/>
  <c r="AN49" i="38"/>
  <c r="V85" i="29"/>
  <c r="Z143" i="22"/>
  <c r="X50" i="38"/>
  <c r="AO50" i="38"/>
  <c r="T85" i="29"/>
  <c r="O70" i="38"/>
  <c r="AO30" i="38"/>
  <c r="P43" i="29"/>
  <c r="S52" i="38"/>
  <c r="AL52" i="38"/>
  <c r="X41" i="29"/>
  <c r="X60" i="38"/>
  <c r="AO60" i="38"/>
  <c r="AO26" i="38"/>
  <c r="AO49" i="38"/>
  <c r="X41" i="30"/>
  <c r="X143" i="22"/>
  <c r="W52" i="38"/>
  <c r="AN52" i="38"/>
  <c r="AE44" i="34"/>
  <c r="V44" i="38"/>
  <c r="AL42" i="38"/>
  <c r="AK21" i="38"/>
  <c r="X82" i="30"/>
  <c r="X84" i="30"/>
  <c r="AO16" i="38"/>
  <c r="AA44" i="38"/>
  <c r="AO29" i="38"/>
  <c r="X51" i="34"/>
  <c r="AO66" i="38"/>
  <c r="R43" i="30"/>
  <c r="AL162" i="38"/>
  <c r="R85" i="30"/>
  <c r="X48" i="38"/>
  <c r="AO48" i="38"/>
  <c r="X59" i="38"/>
  <c r="AO59" i="38"/>
  <c r="AM166" i="38"/>
  <c r="X166" i="38"/>
  <c r="AB70" i="38"/>
  <c r="X162" i="38"/>
  <c r="AI58" i="38"/>
  <c r="AJ58" i="38"/>
  <c r="AO25" i="38"/>
  <c r="AK58" i="38"/>
  <c r="X58" i="38"/>
  <c r="AC44" i="34"/>
  <c r="AC168" i="38"/>
  <c r="AC195" i="38"/>
  <c r="AO28" i="38"/>
  <c r="AQ162" i="38"/>
  <c r="AS162" i="38"/>
  <c r="AQ21" i="38"/>
  <c r="R71" i="30"/>
  <c r="W70" i="38"/>
  <c r="X45" i="29"/>
  <c r="X51" i="29"/>
  <c r="AL166" i="38"/>
  <c r="T71" i="29"/>
  <c r="P44" i="38"/>
  <c r="AK44" i="38"/>
  <c r="AI42" i="38"/>
  <c r="AM162" i="38"/>
  <c r="AK162" i="38"/>
  <c r="AK166" i="38"/>
  <c r="AA167" i="38"/>
  <c r="AA168" i="38"/>
  <c r="AA195" i="38"/>
  <c r="U70" i="38"/>
  <c r="AM70" i="38"/>
  <c r="N167" i="38"/>
  <c r="N168" i="38"/>
  <c r="T43" i="30"/>
  <c r="AM55" i="38"/>
  <c r="AJ166" i="38"/>
  <c r="X20" i="29"/>
  <c r="AL21" i="38"/>
  <c r="AI166" i="38"/>
  <c r="Z20" i="30"/>
  <c r="AE168" i="38"/>
  <c r="AE195" i="38"/>
  <c r="AO68" i="38"/>
  <c r="T71" i="30"/>
  <c r="AK42" i="34"/>
  <c r="AJ54" i="38"/>
  <c r="X54" i="38"/>
  <c r="AO54" i="38"/>
  <c r="X42" i="34"/>
  <c r="X45" i="30"/>
  <c r="X51" i="30"/>
  <c r="X42" i="38"/>
  <c r="Z70" i="38"/>
  <c r="AO61" i="38"/>
  <c r="Z79" i="29"/>
  <c r="X55" i="29"/>
  <c r="X69" i="29"/>
  <c r="Z70" i="34"/>
  <c r="Q70" i="38"/>
  <c r="AO65" i="38"/>
  <c r="X56" i="34"/>
  <c r="R85" i="29"/>
  <c r="R170" i="34"/>
  <c r="R197" i="34"/>
  <c r="V170" i="34"/>
  <c r="V197" i="34"/>
  <c r="N84" i="29"/>
  <c r="N85" i="29"/>
  <c r="X82" i="29"/>
  <c r="X84" i="29"/>
  <c r="S70" i="34"/>
  <c r="Z41" i="30"/>
  <c r="AI56" i="34"/>
  <c r="AJ42" i="38"/>
  <c r="AQ42" i="38"/>
  <c r="AH70" i="38"/>
  <c r="AM164" i="34"/>
  <c r="AN42" i="38"/>
  <c r="AJ55" i="38"/>
  <c r="X55" i="38"/>
  <c r="X59" i="30"/>
  <c r="X69" i="30"/>
  <c r="AI50" i="34"/>
  <c r="AI167" i="34"/>
  <c r="AI169" i="34"/>
  <c r="Y169" i="34"/>
  <c r="X50" i="34"/>
  <c r="Q69" i="29"/>
  <c r="AA170" i="34"/>
  <c r="AA197" i="34"/>
  <c r="N169" i="34"/>
  <c r="AK169" i="34"/>
  <c r="X167" i="34"/>
  <c r="X169" i="34"/>
  <c r="V71" i="29"/>
  <c r="AL55" i="38"/>
  <c r="Z41" i="29"/>
  <c r="R44" i="34"/>
  <c r="AK164" i="34"/>
  <c r="S70" i="38"/>
  <c r="V43" i="29"/>
  <c r="AM42" i="38"/>
  <c r="T44" i="38"/>
  <c r="Y44" i="38"/>
  <c r="AS42" i="38"/>
  <c r="AE170" i="34"/>
  <c r="AE197" i="34"/>
  <c r="R44" i="38"/>
  <c r="T170" i="34"/>
  <c r="T197" i="34"/>
  <c r="AI55" i="38"/>
  <c r="Z20" i="29"/>
  <c r="N43" i="29"/>
  <c r="AN167" i="38"/>
  <c r="V168" i="38"/>
  <c r="N144" i="22"/>
  <c r="N176" i="22"/>
  <c r="Y168" i="38"/>
  <c r="N71" i="30"/>
  <c r="AJ52" i="38"/>
  <c r="P168" i="38"/>
  <c r="AL167" i="38"/>
  <c r="R168" i="38"/>
  <c r="X55" i="22"/>
  <c r="X144" i="22"/>
  <c r="X176" i="22"/>
  <c r="AI170" i="34"/>
  <c r="AI197" i="34"/>
  <c r="X170" i="34"/>
  <c r="X197" i="34"/>
  <c r="X85" i="30"/>
  <c r="AM169" i="34"/>
  <c r="AS72" i="38"/>
  <c r="AO51" i="38"/>
  <c r="P73" i="30"/>
  <c r="P154" i="30"/>
  <c r="P156" i="30"/>
  <c r="P158" i="30"/>
  <c r="P71" i="29"/>
  <c r="Z71" i="29"/>
  <c r="AO162" i="38"/>
  <c r="V71" i="30"/>
  <c r="V73" i="30"/>
  <c r="V154" i="30"/>
  <c r="V156" i="30"/>
  <c r="V158" i="30"/>
  <c r="AN44" i="38"/>
  <c r="Z51" i="29"/>
  <c r="AI52" i="38"/>
  <c r="P74" i="38"/>
  <c r="P154" i="38"/>
  <c r="AM44" i="38"/>
  <c r="Z52" i="22"/>
  <c r="AM52" i="38"/>
  <c r="T168" i="38"/>
  <c r="AQ168" i="38"/>
  <c r="AL44" i="38"/>
  <c r="AI44" i="38"/>
  <c r="X43" i="30"/>
  <c r="AC74" i="38"/>
  <c r="AC154" i="38" s="1"/>
  <c r="T73" i="29"/>
  <c r="T154" i="29"/>
  <c r="T161" i="29"/>
  <c r="T168" i="29"/>
  <c r="T170" i="29"/>
  <c r="T172" i="29"/>
  <c r="AO47" i="38"/>
  <c r="X167" i="38"/>
  <c r="X168" i="38"/>
  <c r="R73" i="29"/>
  <c r="R154" i="29"/>
  <c r="R161" i="29"/>
  <c r="R168" i="29"/>
  <c r="R170" i="29"/>
  <c r="R172" i="29"/>
  <c r="AG74" i="38"/>
  <c r="AG154" i="38" s="1"/>
  <c r="AO42" i="38"/>
  <c r="T73" i="30"/>
  <c r="T154" i="30"/>
  <c r="T156" i="30"/>
  <c r="T158" i="30"/>
  <c r="Z85" i="30"/>
  <c r="Z176" i="22"/>
  <c r="AQ167" i="38"/>
  <c r="AS44" i="38"/>
  <c r="AA74" i="38"/>
  <c r="AA154" i="38"/>
  <c r="AA156" i="38" s="1"/>
  <c r="AA199" i="38" s="1"/>
  <c r="AA197" i="38"/>
  <c r="X85" i="29"/>
  <c r="X52" i="22"/>
  <c r="Z84" i="29"/>
  <c r="AO166" i="38"/>
  <c r="AJ167" i="38"/>
  <c r="Z51" i="30"/>
  <c r="X52" i="38"/>
  <c r="AK167" i="38"/>
  <c r="AI70" i="38"/>
  <c r="X71" i="29"/>
  <c r="V74" i="38"/>
  <c r="X43" i="29"/>
  <c r="AQ52" i="38"/>
  <c r="Z43" i="30"/>
  <c r="R73" i="30"/>
  <c r="R154" i="30"/>
  <c r="R156" i="30"/>
  <c r="R158" i="30"/>
  <c r="AJ70" i="38"/>
  <c r="Z43" i="29"/>
  <c r="AO58" i="38"/>
  <c r="Z85" i="29"/>
  <c r="AK70" i="38"/>
  <c r="X70" i="38"/>
  <c r="AL70" i="38"/>
  <c r="AI167" i="38"/>
  <c r="AI168" i="38"/>
  <c r="AI195" i="38"/>
  <c r="AS70" i="38"/>
  <c r="T74" i="38"/>
  <c r="AS167" i="38"/>
  <c r="AQ70" i="38"/>
  <c r="Y74" i="38"/>
  <c r="X71" i="30"/>
  <c r="X44" i="38"/>
  <c r="AJ44" i="38"/>
  <c r="N170" i="34"/>
  <c r="AO55" i="38"/>
  <c r="Z69" i="29"/>
  <c r="AN70" i="38"/>
  <c r="AQ44" i="38"/>
  <c r="Y170" i="34"/>
  <c r="V73" i="29"/>
  <c r="V154" i="29"/>
  <c r="V161" i="29"/>
  <c r="V168" i="29"/>
  <c r="V170" i="29"/>
  <c r="V172" i="29"/>
  <c r="Z144" i="22"/>
  <c r="AS168" i="38"/>
  <c r="Y195" i="38"/>
  <c r="AS195" i="38"/>
  <c r="N195" i="38"/>
  <c r="AJ168" i="38"/>
  <c r="AK168" i="38"/>
  <c r="P195" i="38"/>
  <c r="AK195" i="38"/>
  <c r="N73" i="30"/>
  <c r="N74" i="38"/>
  <c r="AL168" i="38"/>
  <c r="R195" i="38"/>
  <c r="AL195" i="38"/>
  <c r="N73" i="29"/>
  <c r="V195" i="38"/>
  <c r="AN195" i="38"/>
  <c r="AN168" i="38"/>
  <c r="P73" i="29"/>
  <c r="P154" i="29"/>
  <c r="P161" i="29"/>
  <c r="P168" i="29"/>
  <c r="P170" i="29"/>
  <c r="P172" i="29"/>
  <c r="AE74" i="38"/>
  <c r="AE154" i="38" s="1"/>
  <c r="Z71" i="30"/>
  <c r="AO52" i="38"/>
  <c r="AI74" i="38"/>
  <c r="AI154" i="38" s="1"/>
  <c r="AO44" i="38"/>
  <c r="R74" i="38"/>
  <c r="R154" i="38" s="1"/>
  <c r="AM168" i="38"/>
  <c r="T195" i="38"/>
  <c r="AM195" i="38"/>
  <c r="X73" i="30"/>
  <c r="X154" i="30"/>
  <c r="X156" i="30"/>
  <c r="X158" i="30"/>
  <c r="X73" i="29"/>
  <c r="X154" i="29"/>
  <c r="X161" i="29"/>
  <c r="X168" i="29"/>
  <c r="X170" i="29"/>
  <c r="X172" i="29"/>
  <c r="AO70" i="38"/>
  <c r="AO167" i="38"/>
  <c r="X74" i="38"/>
  <c r="AQ72" i="38"/>
  <c r="Y154" i="38"/>
  <c r="N197" i="34"/>
  <c r="AK197" i="34"/>
  <c r="AK170" i="34"/>
  <c r="Y197" i="34"/>
  <c r="AM197" i="34"/>
  <c r="AM170" i="34"/>
  <c r="Z73" i="29"/>
  <c r="N154" i="29"/>
  <c r="N154" i="30"/>
  <c r="Z73" i="30"/>
  <c r="N154" i="38"/>
  <c r="X195" i="38"/>
  <c r="AO195" i="38"/>
  <c r="AO168" i="38"/>
  <c r="V154" i="38"/>
  <c r="AJ195" i="38"/>
  <c r="AQ195" i="38"/>
  <c r="Y197" i="38"/>
  <c r="Y156" i="38"/>
  <c r="V197" i="38"/>
  <c r="Z154" i="29"/>
  <c r="N161" i="29"/>
  <c r="N156" i="38"/>
  <c r="AJ156" i="38" s="1"/>
  <c r="AJ154" i="38"/>
  <c r="N197" i="38"/>
  <c r="N156" i="30"/>
  <c r="Z156" i="30"/>
  <c r="Z154" i="30"/>
  <c r="Z161" i="29"/>
  <c r="N168" i="29"/>
  <c r="N158" i="30"/>
  <c r="Z158" i="30"/>
  <c r="AJ197" i="38"/>
  <c r="Z168" i="29"/>
  <c r="N170" i="29"/>
  <c r="Z170" i="29"/>
  <c r="N172" i="29"/>
  <c r="Z172" i="29"/>
  <c r="W63" i="22"/>
  <c r="W70" i="22" s="1"/>
  <c r="V72" i="22" s="1"/>
  <c r="O36" i="22"/>
  <c r="O42" i="22"/>
  <c r="N44" i="22"/>
  <c r="Q42" i="22"/>
  <c r="X64" i="22"/>
  <c r="X66" i="22"/>
  <c r="X65" i="22"/>
  <c r="X67" i="22"/>
  <c r="O63" i="22"/>
  <c r="Q63" i="22"/>
  <c r="Q70" i="22" s="1"/>
  <c r="U63" i="22"/>
  <c r="U70" i="22" s="1"/>
  <c r="T72" i="22" s="1"/>
  <c r="U42" i="22"/>
  <c r="T44" i="22"/>
  <c r="X25" i="22"/>
  <c r="S54" i="22"/>
  <c r="Q54" i="22"/>
  <c r="O54" i="22"/>
  <c r="W42" i="22"/>
  <c r="V44" i="22" s="1"/>
  <c r="X36" i="22"/>
  <c r="X42" i="22" s="1"/>
  <c r="X44" i="22" s="1"/>
  <c r="O70" i="22"/>
  <c r="X54" i="22"/>
  <c r="N72" i="22"/>
  <c r="N74" i="22"/>
  <c r="N130" i="22"/>
  <c r="N132" i="22"/>
  <c r="N178" i="22"/>
  <c r="N180" i="22"/>
  <c r="AI197" i="38" l="1"/>
  <c r="AI156" i="38"/>
  <c r="AI199" i="38" s="1"/>
  <c r="AO74" i="38"/>
  <c r="AG197" i="38"/>
  <c r="AN197" i="38" s="1"/>
  <c r="AG156" i="38"/>
  <c r="AG199" i="38" s="1"/>
  <c r="AN74" i="38"/>
  <c r="AN154" i="38"/>
  <c r="AE156" i="38"/>
  <c r="AE197" i="38"/>
  <c r="AC156" i="38"/>
  <c r="AC197" i="38"/>
  <c r="AS197" i="38" s="1"/>
  <c r="AK154" i="38"/>
  <c r="AS156" i="38"/>
  <c r="AS154" i="38"/>
  <c r="AS74" i="38"/>
  <c r="Y199" i="38"/>
  <c r="X154" i="38"/>
  <c r="V156" i="38"/>
  <c r="T154" i="38"/>
  <c r="AL154" i="38"/>
  <c r="AQ154" i="38"/>
  <c r="R197" i="38"/>
  <c r="AL197" i="38" s="1"/>
  <c r="R156" i="38"/>
  <c r="AQ74" i="38"/>
  <c r="P197" i="38"/>
  <c r="P156" i="38"/>
  <c r="N199" i="38"/>
  <c r="V74" i="22"/>
  <c r="V130" i="22" s="1"/>
  <c r="T74" i="22"/>
  <c r="T130" i="22" s="1"/>
  <c r="X63" i="22"/>
  <c r="X70" i="22" s="1"/>
  <c r="X72" i="22" s="1"/>
  <c r="X74" i="22" s="1"/>
  <c r="X130" i="22" s="1"/>
  <c r="S70" i="22"/>
  <c r="R72" i="22" s="1"/>
  <c r="Z42" i="22"/>
  <c r="S42" i="22"/>
  <c r="R44" i="22" s="1"/>
  <c r="P72" i="22"/>
  <c r="Z72" i="22" s="1"/>
  <c r="P44" i="22"/>
  <c r="N44" i="34"/>
  <c r="AK44" i="34" s="1"/>
  <c r="AK21" i="34"/>
  <c r="AB46" i="34"/>
  <c r="AB52" i="34" s="1"/>
  <c r="AI15" i="34"/>
  <c r="AI21" i="34" s="1"/>
  <c r="AB21" i="34"/>
  <c r="AM21" i="34" s="1"/>
  <c r="T72" i="34"/>
  <c r="T74" i="34" s="1"/>
  <c r="T154" i="34" s="1"/>
  <c r="T156" i="34" s="1"/>
  <c r="S46" i="34"/>
  <c r="S52" i="34" s="1"/>
  <c r="R72" i="34" s="1"/>
  <c r="R74" i="34" s="1"/>
  <c r="R154" i="34" s="1"/>
  <c r="AF46" i="34"/>
  <c r="AF52" i="34" s="1"/>
  <c r="AE72" i="34" s="1"/>
  <c r="AE74" i="34" s="1"/>
  <c r="AE154" i="34" s="1"/>
  <c r="Z46" i="34"/>
  <c r="AG72" i="34"/>
  <c r="AG74" i="34" s="1"/>
  <c r="AG154" i="34" s="1"/>
  <c r="P72" i="34"/>
  <c r="P74" i="34" s="1"/>
  <c r="P154" i="34" s="1"/>
  <c r="V72" i="34"/>
  <c r="V74" i="34" s="1"/>
  <c r="V154" i="34" s="1"/>
  <c r="V156" i="34" s="1"/>
  <c r="V201" i="34" s="1"/>
  <c r="AC158" i="34"/>
  <c r="R156" i="34"/>
  <c r="R199" i="34"/>
  <c r="X54" i="34"/>
  <c r="X70" i="34" s="1"/>
  <c r="O70" i="34"/>
  <c r="V199" i="34"/>
  <c r="AI25" i="34"/>
  <c r="AI42" i="34" s="1"/>
  <c r="AI44" i="34" s="1"/>
  <c r="AB54" i="34"/>
  <c r="AB42" i="34"/>
  <c r="AC156" i="34"/>
  <c r="AC201" i="34" s="1"/>
  <c r="AC199" i="34"/>
  <c r="AG199" i="34"/>
  <c r="AG158" i="34"/>
  <c r="AG156" i="34"/>
  <c r="P156" i="34"/>
  <c r="P201" i="34" s="1"/>
  <c r="AA158" i="34"/>
  <c r="P199" i="34"/>
  <c r="AE199" i="38" l="1"/>
  <c r="AC199" i="38"/>
  <c r="X156" i="38"/>
  <c r="AO154" i="38"/>
  <c r="X197" i="38"/>
  <c r="AO197" i="38" s="1"/>
  <c r="AN156" i="38"/>
  <c r="V199" i="38"/>
  <c r="AN199" i="38" s="1"/>
  <c r="T197" i="38"/>
  <c r="AM197" i="38" s="1"/>
  <c r="T156" i="38"/>
  <c r="AM154" i="38"/>
  <c r="R199" i="38"/>
  <c r="AL199" i="38" s="1"/>
  <c r="AL156" i="38"/>
  <c r="AK156" i="38"/>
  <c r="AQ156" i="38"/>
  <c r="P199" i="38"/>
  <c r="AK199" i="38" s="1"/>
  <c r="AQ197" i="38"/>
  <c r="AK197" i="38"/>
  <c r="AJ199" i="38"/>
  <c r="V178" i="22"/>
  <c r="V132" i="22"/>
  <c r="V180" i="22" s="1"/>
  <c r="T178" i="22"/>
  <c r="T132" i="22"/>
  <c r="R74" i="22"/>
  <c r="R130" i="22" s="1"/>
  <c r="Z70" i="22"/>
  <c r="X178" i="22"/>
  <c r="X132" i="22"/>
  <c r="P74" i="22"/>
  <c r="Z44" i="22"/>
  <c r="AE156" i="34"/>
  <c r="AE158" i="34"/>
  <c r="AE199" i="34"/>
  <c r="AI46" i="34"/>
  <c r="AI52" i="34" s="1"/>
  <c r="Z52" i="34"/>
  <c r="AG201" i="34"/>
  <c r="X46" i="34"/>
  <c r="X52" i="34" s="1"/>
  <c r="X72" i="34" s="1"/>
  <c r="X74" i="34" s="1"/>
  <c r="X154" i="34" s="1"/>
  <c r="T199" i="34"/>
  <c r="AK52" i="34"/>
  <c r="AE201" i="34"/>
  <c r="AM42" i="34"/>
  <c r="AA44" i="34"/>
  <c r="R201" i="34"/>
  <c r="AB70" i="34"/>
  <c r="AI54" i="34"/>
  <c r="AI70" i="34" s="1"/>
  <c r="N72" i="34"/>
  <c r="AK70" i="34"/>
  <c r="T201" i="34"/>
  <c r="AS199" i="38" l="1"/>
  <c r="X199" i="38"/>
  <c r="AO199" i="38" s="1"/>
  <c r="AO156" i="38"/>
  <c r="T199" i="38"/>
  <c r="AM199" i="38" s="1"/>
  <c r="AM156" i="38"/>
  <c r="AQ199" i="38"/>
  <c r="X180" i="22"/>
  <c r="T180" i="22"/>
  <c r="R132" i="22"/>
  <c r="R178" i="22"/>
  <c r="P130" i="22"/>
  <c r="Z74" i="22"/>
  <c r="X156" i="34"/>
  <c r="X199" i="34"/>
  <c r="AI158" i="34"/>
  <c r="AI72" i="34"/>
  <c r="AI74" i="34" s="1"/>
  <c r="AI154" i="34" s="1"/>
  <c r="AI156" i="34" s="1"/>
  <c r="AM52" i="34"/>
  <c r="Y72" i="34"/>
  <c r="Y74" i="34" s="1"/>
  <c r="Y154" i="34" s="1"/>
  <c r="Y156" i="34" s="1"/>
  <c r="Y199" i="34"/>
  <c r="AA72" i="34"/>
  <c r="AM72" i="34" s="1"/>
  <c r="AM70" i="34"/>
  <c r="AK72" i="34"/>
  <c r="N74" i="34"/>
  <c r="AA74" i="34"/>
  <c r="AM44" i="34"/>
  <c r="R180" i="22" l="1"/>
  <c r="P178" i="22"/>
  <c r="Z178" i="22" s="1"/>
  <c r="P132" i="22"/>
  <c r="Z130" i="22"/>
  <c r="AI199" i="34"/>
  <c r="X201" i="34"/>
  <c r="N154" i="34"/>
  <c r="AK74" i="34"/>
  <c r="AI201" i="34"/>
  <c r="AA154" i="34"/>
  <c r="AM74" i="34"/>
  <c r="P180" i="22" l="1"/>
  <c r="Z180" i="22" s="1"/>
  <c r="Z132" i="22"/>
  <c r="AA199" i="34"/>
  <c r="AM199" i="34" s="1"/>
  <c r="AA156" i="34"/>
  <c r="AM154" i="34"/>
  <c r="N156" i="34"/>
  <c r="Y158" i="34"/>
  <c r="AK154" i="34"/>
  <c r="N199" i="34"/>
  <c r="AK199" i="34" s="1"/>
  <c r="AK156" i="34" l="1"/>
  <c r="N201" i="34"/>
  <c r="AK201" i="34" s="1"/>
  <c r="AA201" i="34"/>
  <c r="AM156" i="34"/>
  <c r="AM158" i="34"/>
  <c r="Y201" i="34"/>
  <c r="AM201" i="34" l="1"/>
</calcChain>
</file>

<file path=xl/comments1.xml><?xml version="1.0" encoding="utf-8"?>
<comments xmlns="http://schemas.openxmlformats.org/spreadsheetml/2006/main">
  <authors>
    <author>University of Alaska</author>
    <author>Gianna L Shorney-Linton</author>
    <author>fnlvc</author>
  </authors>
  <commentList>
    <comment ref="L12" authorId="0" shapeId="0">
      <text>
        <r>
          <rPr>
            <b/>
            <sz val="8"/>
            <color indexed="81"/>
            <rFont val="Tahoma"/>
            <family val="2"/>
          </rPr>
          <t>Office of Sponsored Programs:</t>
        </r>
        <r>
          <rPr>
            <sz val="8"/>
            <color indexed="81"/>
            <rFont val="Tahoma"/>
            <family val="2"/>
          </rPr>
          <t xml:space="preserve">
The leave and fringe rates will autopopulate once an e-class is selected.</t>
        </r>
      </text>
    </comment>
    <comment ref="C35" authorId="1" shapeId="0">
      <text>
        <r>
          <rPr>
            <b/>
            <sz val="9"/>
            <color indexed="81"/>
            <rFont val="Tahoma"/>
            <family val="2"/>
          </rPr>
          <t xml:space="preserve">Office of Sponsored Programs: </t>
        </r>
        <r>
          <rPr>
            <sz val="9"/>
            <color indexed="81"/>
            <rFont val="Tahoma"/>
            <family val="2"/>
          </rPr>
          <t xml:space="preserve">See note at bottom of table for guidance on budgeting Graduate Students.
</t>
        </r>
      </text>
    </comment>
    <comment ref="E75"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76"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E90"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91" authorId="0" shapeId="0">
      <text>
        <r>
          <rPr>
            <b/>
            <sz val="8"/>
            <color indexed="81"/>
            <rFont val="Tahoma"/>
            <family val="2"/>
          </rPr>
          <t xml:space="preserve">Office of Sponsored Programs:
</t>
        </r>
        <r>
          <rPr>
            <sz val="8"/>
            <color indexed="81"/>
            <rFont val="Tahoma"/>
            <family val="2"/>
          </rPr>
          <t>List each travel destination on a separate line.</t>
        </r>
        <r>
          <rPr>
            <sz val="8"/>
            <color indexed="81"/>
            <rFont val="Tahoma"/>
            <family val="2"/>
          </rPr>
          <t xml:space="preserve">
Consult the 'Foreign PerDiem' worksheet for rates
http://www.uaa.alaska.edu/budfin/aptravel/</t>
        </r>
      </text>
    </comment>
    <comment ref="C100"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12" authorId="0" shapeId="0">
      <text>
        <r>
          <rPr>
            <b/>
            <sz val="8"/>
            <color indexed="81"/>
            <rFont val="Tahoma"/>
            <family val="2"/>
          </rPr>
          <t>Office of Sponsored Programs:</t>
        </r>
        <r>
          <rPr>
            <sz val="8"/>
            <color indexed="81"/>
            <rFont val="Tahoma"/>
            <family val="2"/>
          </rPr>
          <t xml:space="preserve">
List the name of each subaward on a different line.</t>
        </r>
      </text>
    </comment>
    <comment ref="C119" authorId="0" shapeId="0">
      <text>
        <r>
          <rPr>
            <b/>
            <sz val="8"/>
            <color indexed="81"/>
            <rFont val="Tahoma"/>
            <family val="2"/>
          </rPr>
          <t>Office of Sponsored Programs:</t>
        </r>
        <r>
          <rPr>
            <sz val="8"/>
            <color indexed="81"/>
            <rFont val="Tahoma"/>
            <family val="2"/>
          </rPr>
          <t xml:space="preserve">
For commodity account codes, please use the Acct Codes tab in this workbook, and for Acct Code definitions visit: http://www.alaska.edu/controller/acct-admin-manual/account-codes/Expenditure-Revenue.pdf</t>
        </r>
      </text>
    </comment>
    <comment ref="C145" authorId="0" shapeId="0">
      <text>
        <r>
          <rPr>
            <b/>
            <sz val="8"/>
            <color indexed="81"/>
            <rFont val="Tahoma"/>
            <family val="2"/>
          </rPr>
          <t xml:space="preserve">Office of Sponsored Programs: 
</t>
        </r>
        <r>
          <rPr>
            <sz val="8"/>
            <color indexed="81"/>
            <rFont val="Tahoma"/>
            <family val="2"/>
          </rPr>
          <t xml:space="preserve">NSF participant support costs (stipends, travel, subsistence, other) and DoEd training stipends are exempt from F&amp;A. </t>
        </r>
      </text>
    </comment>
    <comment ref="C152" authorId="0" shapeId="0">
      <text>
        <r>
          <rPr>
            <b/>
            <sz val="8"/>
            <color indexed="81"/>
            <rFont val="Tahoma"/>
            <family val="2"/>
          </rPr>
          <t xml:space="preserve">Office of Sponsored Programs: 
</t>
        </r>
        <r>
          <rPr>
            <sz val="8"/>
            <color indexed="81"/>
            <rFont val="Tahoma"/>
            <family val="2"/>
          </rPr>
          <t xml:space="preserve">NSF participant support costs (stipends, travel, subsistence, other) and DoEd training stipends are exempt from F&amp;A. </t>
        </r>
      </text>
    </comment>
    <comment ref="C162" authorId="2" shapeId="0">
      <text>
        <r>
          <rPr>
            <b/>
            <sz val="8"/>
            <color indexed="81"/>
            <rFont val="Tahoma"/>
            <family val="2"/>
          </rPr>
          <t>Office of Sponsored Programs:</t>
        </r>
        <r>
          <rPr>
            <sz val="8"/>
            <color indexed="81"/>
            <rFont val="Tahoma"/>
            <family val="2"/>
          </rPr>
          <t xml:space="preserve">
List all equipment over $5,000 that has useful life of more than one year</t>
        </r>
      </text>
    </comment>
  </commentList>
</comments>
</file>

<file path=xl/comments2.xml><?xml version="1.0" encoding="utf-8"?>
<comments xmlns="http://schemas.openxmlformats.org/spreadsheetml/2006/main">
  <authors>
    <author>University of Alaska</author>
    <author>fnlvc</author>
  </authors>
  <commentList>
    <comment ref="L13" authorId="0" shapeId="0">
      <text>
        <r>
          <rPr>
            <b/>
            <sz val="8"/>
            <color indexed="81"/>
            <rFont val="Tahoma"/>
            <family val="2"/>
          </rPr>
          <t>Office of Sponsored Programs:</t>
        </r>
        <r>
          <rPr>
            <sz val="8"/>
            <color indexed="81"/>
            <rFont val="Tahoma"/>
            <family val="2"/>
          </rPr>
          <t xml:space="preserve">
The leave and fringe rates will autopopulate once an e-class is selected.</t>
        </r>
      </text>
    </comment>
    <comment ref="E75"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76" authorId="0" shapeId="0">
      <text>
        <r>
          <rPr>
            <b/>
            <sz val="8"/>
            <color indexed="81"/>
            <rFont val="Tahoma"/>
            <family val="2"/>
          </rPr>
          <t>Office of Sponsored Programs:
List each travel destination on a separate line.
Consult the 'Alaska PerDiem' or "Domestic PerDiem'  for rates
http://www.uaa.alaska.edu/budfin/aptravel/</t>
        </r>
      </text>
    </comment>
    <comment ref="E90"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91" authorId="0" shapeId="0">
      <text>
        <r>
          <rPr>
            <b/>
            <sz val="8"/>
            <color indexed="81"/>
            <rFont val="Tahoma"/>
            <family val="2"/>
          </rPr>
          <t>Office of Sponsored Programs:
List each travel destination on a separate line.
Consult the 'Alaska PerDiem' or "Domestic PerDiem'  for rates
http://www.uaa.alaska.edu/budfin/aptravel/</t>
        </r>
      </text>
    </comment>
    <comment ref="E99"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100"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E114"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124"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36" authorId="0" shapeId="0">
      <text>
        <r>
          <rPr>
            <b/>
            <sz val="8"/>
            <color indexed="81"/>
            <rFont val="Tahoma"/>
            <family val="2"/>
          </rPr>
          <t>Office of Sponsored Programs:</t>
        </r>
        <r>
          <rPr>
            <sz val="8"/>
            <color indexed="81"/>
            <rFont val="Tahoma"/>
            <family val="2"/>
          </rPr>
          <t xml:space="preserve">
List the name of each subaward on a different line.</t>
        </r>
      </text>
    </comment>
    <comment ref="C143" authorId="0" shapeId="0">
      <text>
        <r>
          <rPr>
            <b/>
            <sz val="8"/>
            <color indexed="81"/>
            <rFont val="Tahoma"/>
            <family val="2"/>
          </rPr>
          <t>Office of Sponsored Programs:</t>
        </r>
        <r>
          <rPr>
            <sz val="8"/>
            <color indexed="81"/>
            <rFont val="Tahoma"/>
            <family val="2"/>
          </rPr>
          <t xml:space="preserve">
For commodity account codes, please use the Acct Codes tab in this workbook, and for Acct Code definitions visit: http://www.alaska.edu/controller/acct-admin-manual/account-codes/Expenditure-Revenue.pdf</t>
        </r>
      </text>
    </comment>
    <comment ref="C171" authorId="0" shapeId="0">
      <text>
        <r>
          <rPr>
            <b/>
            <sz val="8"/>
            <color indexed="81"/>
            <rFont val="Tahoma"/>
            <family val="2"/>
          </rPr>
          <t xml:space="preserve">Office of Sponsored Programs: 
</t>
        </r>
        <r>
          <rPr>
            <sz val="8"/>
            <color indexed="81"/>
            <rFont val="Tahoma"/>
            <family val="2"/>
          </rPr>
          <t xml:space="preserve">NSF participant support costs (stipends, travel, subsistence, other) and DoEd training stipends are exempt from F&amp;A. </t>
        </r>
      </text>
    </comment>
    <comment ref="C184" authorId="1" shapeId="0">
      <text>
        <r>
          <rPr>
            <b/>
            <sz val="8"/>
            <color indexed="81"/>
            <rFont val="Tahoma"/>
            <family val="2"/>
          </rPr>
          <t>Office of Sponsored Programs:</t>
        </r>
        <r>
          <rPr>
            <sz val="8"/>
            <color indexed="81"/>
            <rFont val="Tahoma"/>
            <family val="2"/>
          </rPr>
          <t xml:space="preserve">
List all equipment over $5,000 that has useful life of more than one year</t>
        </r>
      </text>
    </comment>
  </commentList>
</comments>
</file>

<file path=xl/comments3.xml><?xml version="1.0" encoding="utf-8"?>
<comments xmlns="http://schemas.openxmlformats.org/spreadsheetml/2006/main">
  <authors>
    <author>University of Alaska</author>
  </authors>
  <commentList>
    <comment ref="C100"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C124"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43" authorId="0" shapeId="0">
      <text>
        <r>
          <rPr>
            <b/>
            <sz val="8"/>
            <color indexed="81"/>
            <rFont val="Tahoma"/>
            <family val="2"/>
          </rPr>
          <t>Office of Sponsored Programs:</t>
        </r>
        <r>
          <rPr>
            <sz val="8"/>
            <color indexed="81"/>
            <rFont val="Tahoma"/>
            <family val="2"/>
          </rPr>
          <t xml:space="preserve">
For commodity account codes, please use the Acct Codes tab in this workbook, and for Acct Code definitions visit: http://www.alaska.edu/controller/acct-admin-manual/account-codes/Expenditure-Revenue.pdf</t>
        </r>
      </text>
    </comment>
  </commentList>
</comments>
</file>

<file path=xl/comments4.xml><?xml version="1.0" encoding="utf-8"?>
<comments xmlns="http://schemas.openxmlformats.org/spreadsheetml/2006/main">
  <authors>
    <author>University of Alaska</author>
    <author>fnlvc</author>
  </authors>
  <commentList>
    <comment ref="L12" authorId="0" shapeId="0">
      <text>
        <r>
          <rPr>
            <b/>
            <sz val="8"/>
            <color indexed="81"/>
            <rFont val="Tahoma"/>
            <family val="2"/>
          </rPr>
          <t>Office of Sponsored Programs:</t>
        </r>
        <r>
          <rPr>
            <sz val="8"/>
            <color indexed="81"/>
            <rFont val="Tahoma"/>
            <family val="2"/>
          </rPr>
          <t xml:space="preserve">
The leave and fringe rates will autopopulate once an e-class is selected.</t>
        </r>
      </text>
    </comment>
    <comment ref="E86"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87"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E101"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102" authorId="0" shapeId="0">
      <text>
        <r>
          <rPr>
            <b/>
            <sz val="8"/>
            <color indexed="81"/>
            <rFont val="Tahoma"/>
            <family val="2"/>
          </rPr>
          <t>Office of Sponsored Programs:
List each travel destination on a separate line.
Consult the 'Alaska PerDiem' or "Domestic PerDiem'  for rates
http://www.uaa.alaska.edu/budfin/aptravel/</t>
        </r>
      </text>
    </comment>
    <comment ref="C111"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23" authorId="0" shapeId="0">
      <text>
        <r>
          <rPr>
            <b/>
            <sz val="8"/>
            <color indexed="81"/>
            <rFont val="Tahoma"/>
            <family val="2"/>
          </rPr>
          <t>Office of Sponsored Programs:</t>
        </r>
        <r>
          <rPr>
            <sz val="8"/>
            <color indexed="81"/>
            <rFont val="Tahoma"/>
            <family val="2"/>
          </rPr>
          <t xml:space="preserve">
List the name of each subaward on a different line.</t>
        </r>
      </text>
    </comment>
    <comment ref="C130" authorId="0" shapeId="0">
      <text>
        <r>
          <rPr>
            <b/>
            <sz val="8"/>
            <color indexed="81"/>
            <rFont val="Tahoma"/>
            <family val="2"/>
          </rPr>
          <t>Office of Sponsored Programs:
For definitions of contractual services account codes, please visit: http://www.alaska.edu/controller/acct-admin-manual/account-codes/Expenditure-Revenue.pdf</t>
        </r>
      </text>
    </comment>
    <comment ref="C140" authorId="1" shapeId="0">
      <text>
        <r>
          <rPr>
            <b/>
            <sz val="8"/>
            <color indexed="81"/>
            <rFont val="Tahoma"/>
            <family val="2"/>
          </rPr>
          <t>Office of Sponsored Programs:</t>
        </r>
        <r>
          <rPr>
            <sz val="8"/>
            <color indexed="81"/>
            <rFont val="Tahoma"/>
            <family val="2"/>
          </rPr>
          <t xml:space="preserve">
List all equipment over $5,000 that has useful life of more than one year</t>
        </r>
      </text>
    </comment>
  </commentList>
</comments>
</file>

<file path=xl/comments5.xml><?xml version="1.0" encoding="utf-8"?>
<comments xmlns="http://schemas.openxmlformats.org/spreadsheetml/2006/main">
  <authors>
    <author>University of Alaska</author>
    <author>fnlvc</author>
  </authors>
  <commentList>
    <comment ref="L12" authorId="0" shapeId="0">
      <text>
        <r>
          <rPr>
            <b/>
            <sz val="8"/>
            <color indexed="81"/>
            <rFont val="Tahoma"/>
            <family val="2"/>
          </rPr>
          <t>Office of Sponsored Programs:</t>
        </r>
        <r>
          <rPr>
            <sz val="8"/>
            <color indexed="81"/>
            <rFont val="Tahoma"/>
            <family val="2"/>
          </rPr>
          <t xml:space="preserve">
The leave and fringe rates will autopopulate once an e-class is selected.</t>
        </r>
      </text>
    </comment>
    <comment ref="E86"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87"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E101"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102" authorId="0" shapeId="0">
      <text>
        <r>
          <rPr>
            <b/>
            <sz val="8"/>
            <color indexed="81"/>
            <rFont val="Tahoma"/>
            <family val="2"/>
          </rPr>
          <t>Office of Sponsored Programs:
List each travel destination on a separate line.
Consult the 'Alaska PerDiem' or "Domestic PerDiem'  for rates
http://www.uaa.alaska.edu/budfin/aptravel/</t>
        </r>
      </text>
    </comment>
    <comment ref="C111"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23" authorId="0" shapeId="0">
      <text>
        <r>
          <rPr>
            <b/>
            <sz val="8"/>
            <color indexed="81"/>
            <rFont val="Tahoma"/>
            <family val="2"/>
          </rPr>
          <t>Office of Sponsored Programs:</t>
        </r>
        <r>
          <rPr>
            <sz val="8"/>
            <color indexed="81"/>
            <rFont val="Tahoma"/>
            <family val="2"/>
          </rPr>
          <t xml:space="preserve">
List the name of each subaward on a different line.</t>
        </r>
      </text>
    </comment>
    <comment ref="C130" authorId="0" shapeId="0">
      <text>
        <r>
          <rPr>
            <b/>
            <sz val="8"/>
            <color indexed="81"/>
            <rFont val="Tahoma"/>
            <family val="2"/>
          </rPr>
          <t>Office of Sponsored Programs:</t>
        </r>
        <r>
          <rPr>
            <sz val="8"/>
            <color indexed="81"/>
            <rFont val="Tahoma"/>
            <family val="2"/>
          </rPr>
          <t xml:space="preserve">
For commodity account codes, please use the Acct Codes tab in this workbook, and for Acct Code definitions visit: http://www.alaska.edu/controller/acct-admin-manual/account-codes/Expenditure-Revenue.pdf</t>
        </r>
      </text>
    </comment>
    <comment ref="C140" authorId="1" shapeId="0">
      <text>
        <r>
          <rPr>
            <b/>
            <sz val="8"/>
            <color indexed="81"/>
            <rFont val="Tahoma"/>
            <family val="2"/>
          </rPr>
          <t>Office of Sponsored Programs:</t>
        </r>
        <r>
          <rPr>
            <sz val="8"/>
            <color indexed="81"/>
            <rFont val="Tahoma"/>
            <family val="2"/>
          </rPr>
          <t xml:space="preserve">
List all equipment over $5,000 that has useful life of more than one year</t>
        </r>
      </text>
    </comment>
  </commentList>
</comments>
</file>

<file path=xl/sharedStrings.xml><?xml version="1.0" encoding="utf-8"?>
<sst xmlns="http://schemas.openxmlformats.org/spreadsheetml/2006/main" count="1476" uniqueCount="371">
  <si>
    <t>3351 - Freight and Parcel Post (incl. Fed-Ex, UPS)</t>
  </si>
  <si>
    <t xml:space="preserve">4015 - Program/Project Supplies </t>
  </si>
  <si>
    <t>3021/3028</t>
  </si>
  <si>
    <t>3022/3029</t>
  </si>
  <si>
    <t>Subaward #4</t>
  </si>
  <si>
    <t>Select the "Settings" tab</t>
  </si>
  <si>
    <t>Then select "Validation"</t>
  </si>
  <si>
    <t>Allow "List"</t>
  </si>
  <si>
    <t>Type your list selections on this page, as the other examples</t>
  </si>
  <si>
    <t>Select "Name" and then "Define"</t>
  </si>
  <si>
    <t>Give the selections a descriptive name</t>
  </si>
  <si>
    <t>Put the cursor in the cell you want a drop-down list</t>
  </si>
  <si>
    <t xml:space="preserve">Find the name of your data </t>
  </si>
  <si>
    <t>Highlight the list (you only need to highlight the first column) and select "Insert" from the menu</t>
  </si>
  <si>
    <t>Select "Data" from the menu</t>
  </si>
  <si>
    <t>Drop-down list directions:</t>
  </si>
  <si>
    <t>Select Activity</t>
  </si>
  <si>
    <t>Total</t>
  </si>
  <si>
    <t>Year 1</t>
  </si>
  <si>
    <t>Year 2</t>
  </si>
  <si>
    <t>Year 3</t>
  </si>
  <si>
    <t>Leave Rate</t>
  </si>
  <si>
    <t>Personnel</t>
  </si>
  <si>
    <t>Name</t>
  </si>
  <si>
    <t>Role on project</t>
  </si>
  <si>
    <t>Percent of effort</t>
  </si>
  <si>
    <t>Travel</t>
  </si>
  <si>
    <t>Tuition</t>
  </si>
  <si>
    <t>Travel to meetings and field sites (break down by location, per diem, number of participants, amount)</t>
  </si>
  <si>
    <r>
      <t xml:space="preserve">Services </t>
    </r>
    <r>
      <rPr>
        <sz val="10"/>
        <rFont val="Arial"/>
        <family val="2"/>
      </rPr>
      <t>(includes communications, lab analysis, publication costs, etc. - detail of service example:  number of days or lab analysis cost x quantity)</t>
    </r>
  </si>
  <si>
    <t>Number of Students</t>
  </si>
  <si>
    <t>In-State Tuition</t>
  </si>
  <si>
    <t>Out-Of-State Tuition</t>
  </si>
  <si>
    <t>Check</t>
  </si>
  <si>
    <t>PROJECT TITLE:</t>
  </si>
  <si>
    <t>Total Number of Hours</t>
  </si>
  <si>
    <t xml:space="preserve">START:  </t>
  </si>
  <si>
    <t xml:space="preserve">END:  </t>
  </si>
  <si>
    <t xml:space="preserve">PI: </t>
  </si>
  <si>
    <t>Hourly Wage</t>
  </si>
  <si>
    <t>Hours</t>
  </si>
  <si>
    <t>Description</t>
  </si>
  <si>
    <t>Total Foreign Travel</t>
  </si>
  <si>
    <t>Total Domestic Travel</t>
  </si>
  <si>
    <t>Subaward #1</t>
  </si>
  <si>
    <t>Subaward #2</t>
  </si>
  <si>
    <t>Subaward #3</t>
  </si>
  <si>
    <t>4000 - Commodities</t>
  </si>
  <si>
    <t>4001 - Commodities Budget</t>
  </si>
  <si>
    <t>4012 - Professional, Technical and Scientific Supplies</t>
  </si>
  <si>
    <t>4013 - Medical and Safety Supplies</t>
  </si>
  <si>
    <t>SALARIES AND WAGES</t>
  </si>
  <si>
    <t>4015 - Program/Project Supplies</t>
  </si>
  <si>
    <t>4016 - Taggable Project Supplies</t>
  </si>
  <si>
    <t>4020 - Animals for Research</t>
  </si>
  <si>
    <t>4021 - Food for Animals</t>
  </si>
  <si>
    <t>4028 - CFO Approved Vendor Commodity Contract Under $25,000</t>
  </si>
  <si>
    <t>4029 - CFO Approved Vendor Commodity Contract Over $25,000</t>
  </si>
  <si>
    <t>MTDC = Modified Total Direct Cost - most commonly required &amp; how UAA generally will propose</t>
  </si>
  <si>
    <t>Notes - NOT COMMON - ASK OSP BEFORE USING</t>
  </si>
  <si>
    <r>
      <t xml:space="preserve">Consultant </t>
    </r>
    <r>
      <rPr>
        <sz val="10"/>
        <rFont val="Arial"/>
        <family val="2"/>
      </rPr>
      <t>(consultant costs should mention any consulting fees and address why the individual is required for the task)</t>
    </r>
  </si>
  <si>
    <r>
      <t>Material &amp; Supplies</t>
    </r>
    <r>
      <rPr>
        <sz val="10"/>
        <rFont val="Arial"/>
        <family val="2"/>
      </rPr>
      <t xml:space="preserve"> (differentiate between supplies used in the lab and supplies used in the field)</t>
    </r>
  </si>
  <si>
    <t xml:space="preserve"> </t>
  </si>
  <si>
    <t>Year 4</t>
  </si>
  <si>
    <t>Year 5</t>
  </si>
  <si>
    <r>
      <t xml:space="preserve">Equipment </t>
    </r>
    <r>
      <rPr>
        <sz val="10"/>
        <rFont val="Arial"/>
        <family val="2"/>
      </rPr>
      <t>(equipment must be at least $5,000 and have a usage time greater than one year)</t>
    </r>
  </si>
  <si>
    <t>Field (field equipment must be at least $5,000 and have a usage time greater than one year)</t>
  </si>
  <si>
    <t>Lab (lab equipment &gt;= $5,000)</t>
  </si>
  <si>
    <t>4014 - Computer Supplies</t>
  </si>
  <si>
    <t>Name: 'Staff_Benefits'</t>
  </si>
  <si>
    <t>Name: 'Leave Benefits'</t>
  </si>
  <si>
    <t>C. Total Costs Exempt from F&amp;A</t>
  </si>
  <si>
    <t>D. Total Direct Costs (A+C)</t>
  </si>
  <si>
    <t>E. Total Sponsor Request (B+D)</t>
  </si>
  <si>
    <t>Number</t>
  </si>
  <si>
    <t>Be sure to select the appropriate F&amp;A rate on line 154.</t>
  </si>
  <si>
    <t>Be sure to select the appropriate F&amp;A rate on line 168.</t>
  </si>
  <si>
    <t>Enter rate:</t>
  </si>
  <si>
    <t>D. Total Costs Exempt from F&amp;A</t>
  </si>
  <si>
    <t>E. Total Direct Costs (A+D)</t>
  </si>
  <si>
    <t>F. Total Sponsor Request (B+C+E)</t>
  </si>
  <si>
    <r>
      <t xml:space="preserve">C. Unrecovered F&amp;A </t>
    </r>
    <r>
      <rPr>
        <sz val="8"/>
        <rFont val="Arial"/>
        <family val="2"/>
      </rPr>
      <t>(to be used as match only if allowed by the funding agency)</t>
    </r>
  </si>
  <si>
    <t>Budget Request</t>
  </si>
  <si>
    <t>Dept #1</t>
  </si>
  <si>
    <t>Dept #2</t>
  </si>
  <si>
    <t>DEPT. #1 TRAVEL</t>
  </si>
  <si>
    <t>DEPT. #2 TRAVEL</t>
  </si>
  <si>
    <t>Sum</t>
  </si>
  <si>
    <t>Total Other Contractual Srvs</t>
  </si>
  <si>
    <t>Directions to update the fringe benefits and F&amp;A rates on the budget spreadsheets:</t>
  </si>
  <si>
    <t xml:space="preserve">Simply update the numbers on this spreadsheet. </t>
  </si>
  <si>
    <t>The fringe benefits and F&amp;A rates are updated on the budget spreadsheets.</t>
  </si>
  <si>
    <t>If additional rows are added to either the benefits tables or the F&amp;A table, make sure the parameters for the table are adjusted:</t>
  </si>
  <si>
    <t>To adjust table parameters: Insert, Name, Define. Find the appropriate table. Make sure all the necessary cells are included in the listed parameters.</t>
  </si>
  <si>
    <t>TOTAL FABRICATION SALARY &amp; BENEFIT COSTS</t>
  </si>
  <si>
    <t>F9 - Faculty (UNAC)</t>
  </si>
  <si>
    <t>FR - Faculty (Non-Union, 12 mo.)</t>
  </si>
  <si>
    <t>FT/FW - Adjunct Faculty</t>
  </si>
  <si>
    <t>FN - Faculty (Non-Union, &lt;12 mo.)</t>
  </si>
  <si>
    <t>A9 - Faculty (ACCFT)</t>
  </si>
  <si>
    <t>EX - Executive</t>
  </si>
  <si>
    <t>XR - Exempt Staff</t>
  </si>
  <si>
    <t>NR - Classified Staff</t>
  </si>
  <si>
    <t>NX - Extended Temp</t>
  </si>
  <si>
    <t>NT - Temp Staff</t>
  </si>
  <si>
    <t>Payperiods</t>
  </si>
  <si>
    <t>Hours per Payperiod</t>
  </si>
  <si>
    <t>Total Hours per Year</t>
  </si>
  <si>
    <t>REQUEST TRAVEL</t>
  </si>
  <si>
    <t>MATCH TRAVEL</t>
  </si>
  <si>
    <t>Commodity (include description)</t>
  </si>
  <si>
    <t>Contractual Service (include description)</t>
  </si>
  <si>
    <t>Payperiod to Hours Conversion Chart</t>
  </si>
  <si>
    <t>Employee Name</t>
  </si>
  <si>
    <t>Select E-Class</t>
  </si>
  <si>
    <t>GT - Graduate, summer</t>
  </si>
  <si>
    <t>GN - Graduate, academic</t>
  </si>
  <si>
    <t>ST - Undergrad, summer</t>
  </si>
  <si>
    <t>SN - Undergrad, academic</t>
  </si>
  <si>
    <t>Select Travel Cost from List</t>
  </si>
  <si>
    <t>Select Commodity from List</t>
  </si>
  <si>
    <t>Request Budget</t>
  </si>
  <si>
    <t>Match Budget</t>
  </si>
  <si>
    <t>Subaward Name</t>
  </si>
  <si>
    <t>Totals:</t>
  </si>
  <si>
    <t>Subaward Totals: First $25,000 plus costs over $25,000</t>
  </si>
  <si>
    <t>Subawards Direct Costs</t>
  </si>
  <si>
    <t>B. Total Direct Costs (TDC)</t>
  </si>
  <si>
    <t>C. Exclusions</t>
  </si>
  <si>
    <t xml:space="preserve">D. Base  </t>
  </si>
  <si>
    <t xml:space="preserve">Equipment </t>
  </si>
  <si>
    <t>Equipment fabrication salaries</t>
  </si>
  <si>
    <t>Student Services</t>
  </si>
  <si>
    <t>Subaward costs over $25,000 for each subaward</t>
  </si>
  <si>
    <t>F. Total Requested Costs</t>
  </si>
  <si>
    <t>E. F&amp;A</t>
  </si>
  <si>
    <t>SUBAWARD F&amp;A</t>
  </si>
  <si>
    <t>Subaward Totals: Direct Costs + F&amp;A</t>
  </si>
  <si>
    <t>A. NIH Modular Request (Total Direct Costs - Subaward F&amp;A)</t>
  </si>
  <si>
    <t>4151 - Maintenance Materials and Supplies</t>
  </si>
  <si>
    <t>4152 - Custodial, Janitorial Materials and Supplies</t>
  </si>
  <si>
    <t>4OTCOM - Other commodities</t>
  </si>
  <si>
    <t>4325 - Utility Supplies</t>
  </si>
  <si>
    <t>4335 - Warehouse Material Issue</t>
  </si>
  <si>
    <t>4336 - Purchased - Undelivered</t>
  </si>
  <si>
    <t>4455 - Hazardous Materials</t>
  </si>
  <si>
    <t xml:space="preserve">Other </t>
  </si>
  <si>
    <t>3081 - Res. Svc Ctr - SFOS-Publctns</t>
  </si>
  <si>
    <t>3083 - Res. Svc Ctr-SFOS-D/Proc</t>
  </si>
  <si>
    <t>3091 - Res. Svc Ctr-GI-Electronic</t>
  </si>
  <si>
    <t>3092 - Res. Svc Ctr-GI-Machine</t>
  </si>
  <si>
    <t>3093 - Res. Svc Ctr-GI-Steno Pool</t>
  </si>
  <si>
    <t>3094 - Res. Svc Ctr-GI-Computer</t>
  </si>
  <si>
    <t>3095 - Res. Svc Ctr-GI Digital Design</t>
  </si>
  <si>
    <t>3RENT - Rental/Lease Services</t>
  </si>
  <si>
    <t>Item Cost</t>
  </si>
  <si>
    <t>2. Foreign Travel</t>
  </si>
  <si>
    <r>
      <t xml:space="preserve">3FEES </t>
    </r>
    <r>
      <rPr>
        <sz val="10"/>
        <rFont val="Verdana"/>
        <family val="2"/>
      </rPr>
      <t>- Contractual Services Sub Account</t>
    </r>
  </si>
  <si>
    <r>
      <t>3PUB</t>
    </r>
    <r>
      <rPr>
        <sz val="10"/>
        <rFont val="Verdana"/>
        <family val="2"/>
      </rPr>
      <t xml:space="preserve"> - Publicity and Advertising</t>
    </r>
  </si>
  <si>
    <t>Yr 1</t>
  </si>
  <si>
    <t>Yr 2</t>
  </si>
  <si>
    <t>Yr 3</t>
  </si>
  <si>
    <t>Yr 4</t>
  </si>
  <si>
    <t>Yr 5</t>
  </si>
  <si>
    <t># credits</t>
  </si>
  <si>
    <t>Number of Trips</t>
  </si>
  <si>
    <t>3661 - Registration Fees</t>
  </si>
  <si>
    <t>3111 - Office Equipment Rental/Lease Long Term</t>
  </si>
  <si>
    <t>3112 - Auto, Aircraft and Boat Rental/Charter Short-term</t>
  </si>
  <si>
    <t>3114 - Mainframe Computer Rental/Lease Long-term</t>
  </si>
  <si>
    <t>3115 - Space Rental/Lease Long-term</t>
  </si>
  <si>
    <t>3116 - Other Equipment Rental/Lease Long-term</t>
  </si>
  <si>
    <t>3117 - Other Equipment Rental/Lease Short-term</t>
  </si>
  <si>
    <t>3118 - Space Rental/Lease Short-term</t>
  </si>
  <si>
    <t>3119 - Personal Use - Auto/Other</t>
  </si>
  <si>
    <t>3DP - Data Processing Charges</t>
  </si>
  <si>
    <t>3221 - Computer Services</t>
  </si>
  <si>
    <t>3222 - Software License/Maint Fee</t>
  </si>
  <si>
    <t>3223 - UACN Network Services</t>
  </si>
  <si>
    <t>3REP - Reproduction Charges</t>
  </si>
  <si>
    <t>3331 - Duplicating Charges</t>
  </si>
  <si>
    <t>Subaward Totals: First $25,000 plus costs over $25,000 (DEPT #1)</t>
  </si>
  <si>
    <t>Subaward Totals: First $25,000 plus costs over $25,000 (DEPT #2)</t>
  </si>
  <si>
    <r>
      <t xml:space="preserve">Subawards </t>
    </r>
    <r>
      <rPr>
        <sz val="10"/>
        <rFont val="Arial"/>
        <family val="2"/>
      </rPr>
      <t>(*Remember* subawardees must submit a budget, justification, scope of work, and OSP from 007 signed by the organization's AOR)</t>
    </r>
  </si>
  <si>
    <t>3032 - Food Service/Vending Provider</t>
  </si>
  <si>
    <t>3038 - Catering for Fund Raising Events</t>
  </si>
  <si>
    <t>3040 - Lobbying Services</t>
  </si>
  <si>
    <t>3TEST - Testing Services</t>
  </si>
  <si>
    <t>3052 - Laboratory Testing</t>
  </si>
  <si>
    <t>3059 - Testing Services - Other</t>
  </si>
  <si>
    <t>4221 - Periodical Subscriptions and Books</t>
  </si>
  <si>
    <t>4441 - Other Supplies and Commodities</t>
  </si>
  <si>
    <t>4451 - Disposable Equipment Purchase</t>
  </si>
  <si>
    <t>4456 - Hazardous Materials - UAF Remote</t>
  </si>
  <si>
    <t>Total Senior Personnel</t>
  </si>
  <si>
    <t>Total Other Personnel</t>
  </si>
  <si>
    <t>Subawards subject to F&amp;A (first $25,000)</t>
  </si>
  <si>
    <t>TOTAL SALARIES AND WAGES</t>
  </si>
  <si>
    <t>FRINGE BENEFITS</t>
  </si>
  <si>
    <t>TOTAL FRINGE BENEFITS</t>
  </si>
  <si>
    <t>TOTAL SALARIES AND BENEFITS</t>
  </si>
  <si>
    <t>TRAVEL</t>
  </si>
  <si>
    <t>TOTAL TRAVEL</t>
  </si>
  <si>
    <t>COMMODITIES</t>
  </si>
  <si>
    <t>TOTAL COMMODITIES</t>
  </si>
  <si>
    <t>TOTAL EQUIPMENT</t>
  </si>
  <si>
    <t>TOTAL STUDENT SERVICES</t>
  </si>
  <si>
    <t>TOTAL SUBAWARDS EXEMPT FROM F&amp;A</t>
  </si>
  <si>
    <t>TOTAL PARTICIPANT SUPPORT COSTS</t>
  </si>
  <si>
    <t>Total Project</t>
  </si>
  <si>
    <t>ACCT</t>
  </si>
  <si>
    <t>SUBAWARD COSTS OVER $25,000</t>
  </si>
  <si>
    <t>EQUIPMENT</t>
  </si>
  <si>
    <t>STUDENT SERVICES</t>
  </si>
  <si>
    <t>CONTRACTUAL SERVICES</t>
  </si>
  <si>
    <t>3000 - Contractual Services</t>
  </si>
  <si>
    <t>3001 - Contractual Services Budget</t>
  </si>
  <si>
    <t>3005 - Professional Fees - Other</t>
  </si>
  <si>
    <t>3014 - Participant Support</t>
  </si>
  <si>
    <t>Meals</t>
  </si>
  <si>
    <t>Other Sponsored Activities</t>
  </si>
  <si>
    <t>Lodging</t>
  </si>
  <si>
    <t>4SUPP - Supplies</t>
  </si>
  <si>
    <t>4008 - Food/Decor for Spec Events</t>
  </si>
  <si>
    <t>4010 - Stationery/Office Supplies</t>
  </si>
  <si>
    <t>4011 - Teaching Supplies</t>
  </si>
  <si>
    <t>4018 - Match/Restricted Fund Self-catered</t>
  </si>
  <si>
    <t>4038 - Food/Decorations for Fund Raising Events</t>
  </si>
  <si>
    <t>4077 - Clothing and Uniforms</t>
  </si>
  <si>
    <t>4082 - Res. Svc Center - Stockroom</t>
  </si>
  <si>
    <t>4MAINT - Maintenance/Repair Commodities</t>
  </si>
  <si>
    <t>Notes</t>
  </si>
  <si>
    <t>Year 1 will have greater amount of budget for equipment and supplies and travel</t>
  </si>
  <si>
    <t>Tuition for 2 academic semesters = 18 credits</t>
  </si>
  <si>
    <t>One month full time = 173.33 hrs (~174 hrs)</t>
  </si>
  <si>
    <t>Subawards</t>
  </si>
  <si>
    <t>A. Total Direct Costs (TDC)</t>
  </si>
  <si>
    <t>C. Total Requested Costs</t>
  </si>
  <si>
    <t>3112 - Auto , Aircraft, and Boat Rental/Charter Short-term</t>
  </si>
  <si>
    <t>3118 - Space Rental/Lease Short-term (&lt; 2 years)</t>
  </si>
  <si>
    <t>3222 - Software License</t>
  </si>
  <si>
    <t>3333 - Film Processing and Development</t>
  </si>
  <si>
    <t>Airfare</t>
  </si>
  <si>
    <t>B. Facilities and Administration (F&amp;A)</t>
  </si>
  <si>
    <t>3RESSC - Research Service Centers</t>
  </si>
  <si>
    <t>3010 - Ship Use Charge</t>
  </si>
  <si>
    <t>USE ONLY FOR NIH MODULAR BUDGETS, not for SF424 budgets</t>
  </si>
  <si>
    <t>This budget will show multiple MAU budgets side by side with a total of all budgets</t>
  </si>
  <si>
    <t>This budget will show agency budget and match budget side by side, with auto calculation of waived F&amp;A</t>
  </si>
  <si>
    <t>4075 - Field camp Supplies</t>
  </si>
  <si>
    <t>4076 - Ship Supplies</t>
  </si>
  <si>
    <t>4099 - Equip/Supplies - Threshold Transition</t>
  </si>
  <si>
    <t>4111 - Vehicle, Aviation, Boat Fuel</t>
  </si>
  <si>
    <t>4112 - Vehicle, Aviation, Boat Parts, Supplies and Accessories</t>
  </si>
  <si>
    <t>Mileage</t>
  </si>
  <si>
    <t>Car Rental</t>
  </si>
  <si>
    <t>Name: 'SeniorPersonnel' - Note: List selections must match same names on "Benefits and F&amp;A" spreadsheet</t>
  </si>
  <si>
    <t>Name: 'Student' - Note: List selections must match same names on "Benefits and F&amp;A" spreadsheet</t>
  </si>
  <si>
    <t>Name: 'Fabrication' - Note: List selections must match same names on "Benefits and F&amp;A" worksheet</t>
  </si>
  <si>
    <t>NR - overtime</t>
  </si>
  <si>
    <t>NT - overtime</t>
  </si>
  <si>
    <t>NX - overtime</t>
  </si>
  <si>
    <t>4075 - Field Supplies</t>
  </si>
  <si>
    <t>4012 - Lab Supplies (Professional, Technical and Scientific Supplies)</t>
  </si>
  <si>
    <t>3005 - Consultants (Professional Fees)</t>
  </si>
  <si>
    <t>3052 - Lab Analysis/services (Laboratory Testing)</t>
  </si>
  <si>
    <t>Name: 'OtherPersonnel' - Note: List selections must match same names on "Benefits and F&amp;A" spreadsheet</t>
  </si>
  <si>
    <t>END:</t>
  </si>
  <si>
    <t>Name: 'Activity' (for drop down list selections) and 'F_A' (for F&amp;A rate calculations)</t>
  </si>
  <si>
    <t>A. MTDC (total costs subject to F&amp;A)</t>
  </si>
  <si>
    <t>B. F&amp;A</t>
  </si>
  <si>
    <t>EQUIPMENT FABRICATION SALARY COSTS</t>
  </si>
  <si>
    <t>Employee</t>
  </si>
  <si>
    <t>Total Subawards</t>
  </si>
  <si>
    <t>Total Fabrication Salary</t>
  </si>
  <si>
    <t>Fringe Rate</t>
  </si>
  <si>
    <t>Total Fabrication Benefits</t>
  </si>
  <si>
    <t>E-Class</t>
  </si>
  <si>
    <t>Staff Benefits</t>
  </si>
  <si>
    <t>Leave Benefits</t>
  </si>
  <si>
    <t>CR</t>
  </si>
  <si>
    <t>3332 - Printing-Non Resale</t>
  </si>
  <si>
    <t>3333 - Film Processing and Developing</t>
  </si>
  <si>
    <t>3339 - Reproduction Costs-Other</t>
  </si>
  <si>
    <t>3FRGT - Shipping, Handling and Storage</t>
  </si>
  <si>
    <t>Organized Research</t>
  </si>
  <si>
    <t>State of Alaska - Research</t>
  </si>
  <si>
    <t>Grad Student Health Fee</t>
  </si>
  <si>
    <t>Total UAA</t>
  </si>
  <si>
    <t>Name: 'Travel'</t>
  </si>
  <si>
    <t>Name: 'Commodity'</t>
  </si>
  <si>
    <t>Name: 'Contractual'</t>
  </si>
  <si>
    <t>3351 - Freight and Parcel Post</t>
  </si>
  <si>
    <t>3355 - Demurrage/Storage</t>
  </si>
  <si>
    <t>3358 - Moving-Offices/Lab/Equip</t>
  </si>
  <si>
    <t>3COMM - Communication Charges</t>
  </si>
  <si>
    <t>3442 - Toll Charges (Long Distance)</t>
  </si>
  <si>
    <t>3445 - Audio Conference Charge</t>
  </si>
  <si>
    <t>3449 - Communication charges - other</t>
  </si>
  <si>
    <t>3501 - Other Advertising/Publicity</t>
  </si>
  <si>
    <t>3505 - Raffle Prize Payments</t>
  </si>
  <si>
    <t>3021 - Sub-agreement (Sub-recipient) under $25,000</t>
  </si>
  <si>
    <t>3022 - Sub-agreement (Sub-recipient) over $25,000</t>
  </si>
  <si>
    <t>3025 - Sub-agreement (Other) under $25,000</t>
  </si>
  <si>
    <t>3026 - Sub-agreement (Other) over $25,000</t>
  </si>
  <si>
    <t>3027 - EVOS Sub-Agreement Over $250,000</t>
  </si>
  <si>
    <t>3028 - CFO Approved Vendor Service Contract Under $25,000</t>
  </si>
  <si>
    <t>3029 - CFO Approved Vendor Service Contract Over $25,000</t>
  </si>
  <si>
    <t>3031 - Research Subject Payments</t>
  </si>
  <si>
    <t>3510 - Recruitment and Procurement Advertising</t>
  </si>
  <si>
    <t>3520 - Program Reqd Advertising</t>
  </si>
  <si>
    <t>3CNRES - Contractual Services - Resale</t>
  </si>
  <si>
    <t>3551 - Publications Printing - Resale</t>
  </si>
  <si>
    <t>3DUE - Dues/Memberships/Tuition/ Registration</t>
  </si>
  <si>
    <t>3661 - Tuition/Registration Fees</t>
  </si>
  <si>
    <t>3662 - Per A-21 Allowable Dues and Memberships</t>
  </si>
  <si>
    <t>3663 - Civic or Community Dues/Memberships</t>
  </si>
  <si>
    <t>Totals</t>
  </si>
  <si>
    <t>Senior Personnel</t>
  </si>
  <si>
    <t>Other Personnel</t>
  </si>
  <si>
    <t>Student Employees</t>
  </si>
  <si>
    <t>4018 - Self-catering (Food)</t>
  </si>
  <si>
    <t>Select Contractual Cost from List</t>
  </si>
  <si>
    <t>TOTAL CONTRACTUAL SERVICES</t>
  </si>
  <si>
    <t>Enter other rates manually</t>
  </si>
  <si>
    <t>1. Domestic Travel</t>
  </si>
  <si>
    <t>NSF and DoEd PARTICIPANT SUPPORT COSTS</t>
  </si>
  <si>
    <t>NSF Stipends</t>
  </si>
  <si>
    <t>NSF Travel</t>
  </si>
  <si>
    <t>NSF Subsistence</t>
  </si>
  <si>
    <t>NSF Other</t>
  </si>
  <si>
    <t>DoEd Training Stipends</t>
  </si>
  <si>
    <t>Facility and Administration Costs</t>
  </si>
  <si>
    <t>Budget Justification Checklist</t>
  </si>
  <si>
    <t>Sponsored Training</t>
  </si>
  <si>
    <t>3444, 3442 - Communication</t>
  </si>
  <si>
    <t>3332 - Journal publication page charges</t>
  </si>
  <si>
    <t>3018 - Catering (If allowable)</t>
  </si>
  <si>
    <t>3448 - Program Postage and Special Handling</t>
  </si>
  <si>
    <t>CESU</t>
  </si>
  <si>
    <t>State of Alaska - Training &amp; Other</t>
  </si>
  <si>
    <t>U.S. Dept of Education Training</t>
  </si>
  <si>
    <t>Taxi/Ground Transport</t>
  </si>
  <si>
    <t>3448 - Project Specific Postage</t>
  </si>
  <si>
    <t xml:space="preserve">All Personnel have a 2.5% increase per year in wages for Years 2-5. </t>
  </si>
  <si>
    <t>Please include a 10% increase in tuition each year 2-5.</t>
  </si>
  <si>
    <t>Graduate and undergrads generally work full-time during summer and part-time during academic year: Max hours: Academic Hours = 760; Summer Hours = 560.</t>
  </si>
  <si>
    <t>Space Rental</t>
  </si>
  <si>
    <t>TOTAL SPACE RENTAL</t>
  </si>
  <si>
    <t>Long Term Lease &gt; 2 years</t>
  </si>
  <si>
    <t>Short Term Lease &lt; 2 years</t>
  </si>
  <si>
    <t>Grad Student Health Insurance</t>
  </si>
  <si>
    <t>Organized Research Off Campus</t>
  </si>
  <si>
    <t>Graduate Health Insurance: Annual = $2577; Fall = $936; Spring = $936; Summer =$705; Spring/Summer=$1641</t>
  </si>
  <si>
    <t>$ Per Credit AY2020-21</t>
  </si>
  <si>
    <t>Budget template for FY21</t>
  </si>
  <si>
    <t>These are FY20 rates; Per Elisa Mattisaon 6.22.20, FY21 rates are not set yet</t>
  </si>
  <si>
    <t xml:space="preserve">Grad Student Health Insurance: enter manually (see rates at bottom of sheet) </t>
  </si>
  <si>
    <t>Per UA Travel, use GSA per Diem Rates for all locations except Fairbanks, Anchorage, Juneau, and communities within a 50-mile radius of those places</t>
  </si>
  <si>
    <t xml:space="preserve">GSA rates are available at </t>
  </si>
  <si>
    <t>https://www.gsa.gov/travel/plan-book/per-diem-rates</t>
  </si>
  <si>
    <t>(note - you will be redirected to the Department of Defense for Alaska and Hawaii rates, and to the Department of State for foreign country rates)</t>
  </si>
  <si>
    <t>The meals and incidentals rate for Anchorage, Fairbanks, Juneau and communities within a 50-mile radious of those places is $70/day</t>
  </si>
  <si>
    <t>Lodging rate is the GSA-listed amount for the location</t>
  </si>
  <si>
    <t>https://www.alaska.edu/uatravel/rules/index.php</t>
  </si>
  <si>
    <t>For the latest rates and regulations, visit:</t>
  </si>
  <si>
    <t>Current as at June 25,2020</t>
  </si>
  <si>
    <t>FY21 PROVISIONAL leave and benefit rates</t>
  </si>
  <si>
    <t>Graduate Health Insurance: Annual = $2642; Fall = $962; Spring = $955; Summer =$705; Spring/Summer=$1680</t>
  </si>
  <si>
    <t xml:space="preserve">These are FY21 rates; </t>
  </si>
  <si>
    <t xml:space="preserve">Latest OSP  update: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</si>
</sst>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1" formatCode="_(* #,##0_);_(* \(#,##0\);_(* &quot;-&quot;_);_(@_)"/>
    <numFmt numFmtId="164" formatCode="0.0%"/>
    <numFmt numFmtId="165" formatCode="0.0"/>
    <numFmt numFmtId="166" formatCode="&quot;$&quot;#,##0.00"/>
    <numFmt numFmtId="167" formatCode="&quot;$&quot;#,##0"/>
    <numFmt numFmtId="168" formatCode="&quot;$&quot;#,##0\ ;\(&quot;$&quot;#,##0\)"/>
  </numFmts>
  <fonts count="55">
    <font>
      <sz val="8"/>
      <name val="Helvetica"/>
      <family val="2"/>
    </font>
    <font>
      <sz val="10"/>
      <name val="Geneva"/>
    </font>
    <font>
      <sz val="10"/>
      <name val="Arial"/>
      <family val="2"/>
    </font>
    <font>
      <b/>
      <sz val="10"/>
      <name val="Arial"/>
      <family val="2"/>
    </font>
    <font>
      <u/>
      <sz val="8"/>
      <color indexed="12"/>
      <name val="Helvetica"/>
      <family val="2"/>
    </font>
    <font>
      <u/>
      <sz val="10"/>
      <color indexed="12"/>
      <name val="Arial"/>
      <family val="2"/>
    </font>
    <font>
      <sz val="10"/>
      <name val="Arial"/>
      <family val="2"/>
    </font>
    <font>
      <sz val="8"/>
      <name val="Helvetica"/>
      <family val="2"/>
    </font>
    <font>
      <sz val="8"/>
      <name val="Arial"/>
      <family val="2"/>
    </font>
    <font>
      <b/>
      <sz val="12"/>
      <name val="Verdana"/>
      <family val="2"/>
    </font>
    <font>
      <sz val="10"/>
      <name val="Verdana"/>
      <family val="2"/>
    </font>
    <font>
      <b/>
      <sz val="10"/>
      <name val="Verdana"/>
      <family val="2"/>
    </font>
    <font>
      <b/>
      <sz val="8"/>
      <name val="Helvetica"/>
      <family val="2"/>
    </font>
    <font>
      <b/>
      <sz val="8"/>
      <name val="Arial"/>
      <family val="2"/>
    </font>
    <font>
      <b/>
      <sz val="8"/>
      <color indexed="12"/>
      <name val="Arial"/>
      <family val="2"/>
    </font>
    <font>
      <sz val="8"/>
      <color indexed="12"/>
      <name val="Arial"/>
      <family val="2"/>
    </font>
    <font>
      <sz val="8"/>
      <name val="Helvetica"/>
      <family val="2"/>
    </font>
    <font>
      <u/>
      <sz val="8"/>
      <name val="Helvetica"/>
      <family val="2"/>
    </font>
    <font>
      <sz val="8"/>
      <name val="Arial"/>
      <family val="2"/>
    </font>
    <font>
      <b/>
      <sz val="8"/>
      <name val="Arial"/>
      <family val="2"/>
    </font>
    <font>
      <b/>
      <sz val="8"/>
      <name val="Century Gothic"/>
      <family val="2"/>
    </font>
    <font>
      <sz val="8"/>
      <name val="Century Gothic"/>
      <family val="2"/>
    </font>
    <font>
      <sz val="8"/>
      <name val="Times New Roman"/>
      <family val="1"/>
    </font>
    <font>
      <b/>
      <sz val="10"/>
      <color indexed="8"/>
      <name val="Arial"/>
      <family val="2"/>
    </font>
    <font>
      <b/>
      <sz val="12"/>
      <color indexed="8"/>
      <name val="Arial"/>
      <family val="2"/>
    </font>
    <font>
      <sz val="10"/>
      <color indexed="8"/>
      <name val="Arial"/>
      <family val="2"/>
    </font>
    <font>
      <sz val="12"/>
      <name val="Arial"/>
      <family val="2"/>
    </font>
    <font>
      <sz val="12"/>
      <name val="Helvetica"/>
      <family val="2"/>
    </font>
    <font>
      <sz val="8"/>
      <color indexed="81"/>
      <name val="Tahoma"/>
      <family val="2"/>
    </font>
    <font>
      <b/>
      <sz val="8"/>
      <color indexed="81"/>
      <name val="Tahoma"/>
      <family val="2"/>
    </font>
    <font>
      <sz val="8"/>
      <color indexed="16"/>
      <name val="Helvetica"/>
      <family val="2"/>
    </font>
    <font>
      <b/>
      <i/>
      <sz val="8"/>
      <name val="Arial"/>
      <family val="2"/>
    </font>
    <font>
      <i/>
      <sz val="8"/>
      <name val="Arial"/>
      <family val="2"/>
    </font>
    <font>
      <b/>
      <i/>
      <sz val="8"/>
      <name val="Helvetica"/>
      <family val="2"/>
    </font>
    <font>
      <sz val="8"/>
      <color indexed="22"/>
      <name val="Arial"/>
      <family val="2"/>
    </font>
    <font>
      <b/>
      <sz val="8"/>
      <color indexed="22"/>
      <name val="Arial"/>
      <family val="2"/>
    </font>
    <font>
      <b/>
      <sz val="10"/>
      <color indexed="22"/>
      <name val="Arial"/>
      <family val="2"/>
    </font>
    <font>
      <b/>
      <i/>
      <sz val="8"/>
      <color indexed="12"/>
      <name val="Arial"/>
      <family val="2"/>
    </font>
    <font>
      <u/>
      <sz val="12"/>
      <color indexed="12"/>
      <name val="Helvetica"/>
      <family val="2"/>
    </font>
    <font>
      <b/>
      <sz val="11"/>
      <name val="Arial"/>
      <family val="2"/>
    </font>
    <font>
      <sz val="11"/>
      <name val="Arial"/>
      <family val="2"/>
    </font>
    <font>
      <sz val="11"/>
      <color indexed="10"/>
      <name val="Arial"/>
      <family val="2"/>
    </font>
    <font>
      <b/>
      <sz val="8"/>
      <name val="Helvetica"/>
    </font>
    <font>
      <b/>
      <sz val="10"/>
      <color indexed="53"/>
      <name val="Arial"/>
      <family val="2"/>
    </font>
    <font>
      <b/>
      <sz val="11"/>
      <color indexed="53"/>
      <name val="Arial"/>
      <family val="2"/>
    </font>
    <font>
      <sz val="9"/>
      <color indexed="81"/>
      <name val="Tahoma"/>
      <family val="2"/>
    </font>
    <font>
      <b/>
      <sz val="9"/>
      <color indexed="81"/>
      <name val="Tahoma"/>
      <family val="2"/>
    </font>
    <font>
      <sz val="8"/>
      <color rgb="FF000000"/>
      <name val="Tahoma"/>
      <family val="2"/>
    </font>
    <font>
      <b/>
      <sz val="10"/>
      <color rgb="FFFF0000"/>
      <name val="Arial"/>
      <family val="2"/>
    </font>
    <font>
      <b/>
      <sz val="8"/>
      <color rgb="FFFF0000"/>
      <name val="Arial"/>
      <family val="2"/>
    </font>
    <font>
      <b/>
      <sz val="14"/>
      <color theme="6" tint="-0.499984740745262"/>
      <name val="Arial"/>
      <family val="2"/>
    </font>
    <font>
      <sz val="8"/>
      <color rgb="FFFF0000"/>
      <name val="Arial"/>
      <family val="2"/>
    </font>
    <font>
      <sz val="10"/>
      <color rgb="FFFF0000"/>
      <name val="Arial"/>
      <family val="2"/>
    </font>
    <font>
      <b/>
      <sz val="11"/>
      <color rgb="FFFF0000"/>
      <name val="Arial"/>
      <family val="2"/>
    </font>
    <font>
      <u/>
      <sz val="14"/>
      <color indexed="12"/>
      <name val="Helvetica"/>
      <family val="2"/>
    </font>
  </fonts>
  <fills count="17">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gray0625">
        <bgColor indexed="47"/>
      </patternFill>
    </fill>
    <fill>
      <patternFill patternType="gray0625">
        <bgColor indexed="44"/>
      </patternFill>
    </fill>
    <fill>
      <patternFill patternType="gray0625">
        <bgColor indexed="42"/>
      </patternFill>
    </fill>
    <fill>
      <patternFill patternType="solid">
        <fgColor indexed="34"/>
        <bgColor indexed="64"/>
      </patternFill>
    </fill>
    <fill>
      <patternFill patternType="gray0625"/>
    </fill>
    <fill>
      <patternFill patternType="solid">
        <fgColor rgb="FFFFFF00"/>
        <bgColor indexed="64"/>
      </patternFill>
    </fill>
  </fills>
  <borders count="54">
    <border>
      <left/>
      <right/>
      <top/>
      <bottom/>
      <diagonal/>
    </border>
    <border>
      <left/>
      <right/>
      <top style="double">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1">
    <xf numFmtId="0" fontId="0" fillId="0" borderId="0"/>
    <xf numFmtId="3" fontId="34" fillId="0" borderId="0" applyFont="0" applyFill="0" applyBorder="0" applyAlignment="0" applyProtection="0"/>
    <xf numFmtId="168"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0" fontId="34" fillId="0" borderId="1" applyNumberFormat="0" applyFont="0" applyFill="0" applyAlignment="0" applyProtection="0"/>
  </cellStyleXfs>
  <cellXfs count="741">
    <xf numFmtId="0" fontId="0" fillId="0" borderId="0" xfId="0"/>
    <xf numFmtId="0" fontId="2" fillId="0" borderId="0" xfId="0" applyFont="1"/>
    <xf numFmtId="0" fontId="2" fillId="0" borderId="0" xfId="0" applyFont="1" applyAlignment="1">
      <alignment wrapText="1"/>
    </xf>
    <xf numFmtId="0" fontId="3" fillId="0" borderId="0" xfId="0" applyFont="1" applyAlignment="1"/>
    <xf numFmtId="0" fontId="2" fillId="0" borderId="0" xfId="0" applyFont="1" applyAlignment="1"/>
    <xf numFmtId="0" fontId="5" fillId="0" borderId="0" xfId="7" applyFont="1" applyAlignment="1" applyProtection="1"/>
    <xf numFmtId="0" fontId="3" fillId="0" borderId="0" xfId="0" applyFont="1" applyAlignment="1">
      <alignment wrapText="1"/>
    </xf>
    <xf numFmtId="0" fontId="3" fillId="0" borderId="0" xfId="0" applyFont="1" applyAlignment="1">
      <alignment horizontal="left" vertical="center" wrapText="1"/>
    </xf>
    <xf numFmtId="166" fontId="3" fillId="0" borderId="0" xfId="0" applyNumberFormat="1" applyFont="1" applyAlignment="1">
      <alignment wrapText="1"/>
    </xf>
    <xf numFmtId="0" fontId="9" fillId="0" borderId="0" xfId="0" applyFont="1"/>
    <xf numFmtId="0" fontId="10" fillId="0" borderId="0" xfId="0" applyFont="1"/>
    <xf numFmtId="0" fontId="11" fillId="0" borderId="0" xfId="0" applyFont="1"/>
    <xf numFmtId="0" fontId="13" fillId="0" borderId="0" xfId="0" applyFont="1" applyProtection="1">
      <protection locked="0"/>
    </xf>
    <xf numFmtId="0" fontId="13" fillId="0" borderId="0" xfId="0" applyFont="1" applyBorder="1" applyAlignment="1" applyProtection="1">
      <alignment horizontal="left"/>
      <protection locked="0"/>
    </xf>
    <xf numFmtId="0" fontId="13" fillId="0" borderId="0" xfId="0" applyFont="1" applyBorder="1" applyProtection="1">
      <protection locked="0"/>
    </xf>
    <xf numFmtId="0" fontId="14" fillId="0" borderId="0" xfId="0" applyFont="1" applyProtection="1">
      <protection locked="0"/>
    </xf>
    <xf numFmtId="4" fontId="13" fillId="0" borderId="0" xfId="0" applyNumberFormat="1" applyFont="1" applyBorder="1" applyProtection="1">
      <protection locked="0"/>
    </xf>
    <xf numFmtId="4" fontId="13" fillId="0" borderId="2" xfId="0" applyNumberFormat="1" applyFont="1" applyBorder="1" applyProtection="1">
      <protection locked="0"/>
    </xf>
    <xf numFmtId="0" fontId="13" fillId="0" borderId="2" xfId="0" applyFont="1" applyBorder="1" applyProtection="1">
      <protection locked="0"/>
    </xf>
    <xf numFmtId="0" fontId="13" fillId="0" borderId="2" xfId="0" applyFont="1" applyBorder="1" applyProtection="1"/>
    <xf numFmtId="167" fontId="13" fillId="0" borderId="2" xfId="0" applyNumberFormat="1" applyFont="1" applyBorder="1" applyAlignment="1" applyProtection="1">
      <alignment horizontal="center"/>
      <protection locked="0"/>
    </xf>
    <xf numFmtId="4" fontId="13" fillId="0" borderId="3" xfId="0" applyNumberFormat="1" applyFont="1" applyBorder="1" applyProtection="1">
      <protection locked="0"/>
    </xf>
    <xf numFmtId="0" fontId="13" fillId="0" borderId="0" xfId="0" applyFont="1" applyAlignment="1" applyProtection="1">
      <alignment horizontal="center"/>
      <protection locked="0"/>
    </xf>
    <xf numFmtId="167" fontId="13" fillId="0" borderId="5" xfId="0" applyNumberFormat="1" applyFont="1" applyBorder="1" applyAlignment="1" applyProtection="1">
      <alignment horizontal="right"/>
      <protection locked="0"/>
    </xf>
    <xf numFmtId="0" fontId="13" fillId="0" borderId="6" xfId="0" applyFont="1" applyBorder="1" applyProtection="1">
      <protection locked="0"/>
    </xf>
    <xf numFmtId="4" fontId="13" fillId="0" borderId="6" xfId="0" applyNumberFormat="1" applyFont="1" applyBorder="1" applyProtection="1">
      <protection locked="0"/>
    </xf>
    <xf numFmtId="0" fontId="13" fillId="0" borderId="6" xfId="0" applyFont="1" applyBorder="1" applyAlignment="1" applyProtection="1">
      <alignment horizontal="left"/>
      <protection locked="0"/>
    </xf>
    <xf numFmtId="4" fontId="13" fillId="0" borderId="7" xfId="0" applyNumberFormat="1" applyFont="1" applyBorder="1" applyAlignment="1" applyProtection="1">
      <alignment horizontal="center" wrapText="1"/>
      <protection locked="0"/>
    </xf>
    <xf numFmtId="0" fontId="13" fillId="0" borderId="8" xfId="0" applyFont="1" applyBorder="1" applyAlignment="1" applyProtection="1">
      <alignment horizontal="center"/>
      <protection locked="0"/>
    </xf>
    <xf numFmtId="0" fontId="13" fillId="0" borderId="0" xfId="0" applyFont="1" applyBorder="1" applyAlignment="1" applyProtection="1">
      <alignment horizontal="center" wrapText="1"/>
      <protection locked="0"/>
    </xf>
    <xf numFmtId="1" fontId="13" fillId="0" borderId="9" xfId="0" applyNumberFormat="1" applyFont="1" applyBorder="1" applyProtection="1">
      <protection locked="0"/>
    </xf>
    <xf numFmtId="1" fontId="13" fillId="0" borderId="5" xfId="0" applyNumberFormat="1" applyFont="1" applyBorder="1" applyProtection="1">
      <protection locked="0"/>
    </xf>
    <xf numFmtId="0" fontId="8" fillId="0" borderId="6" xfId="0" applyFont="1" applyBorder="1" applyAlignment="1" applyProtection="1">
      <alignment horizontal="left" vertical="center"/>
      <protection locked="0"/>
    </xf>
    <xf numFmtId="0" fontId="13" fillId="0" borderId="0" xfId="0" applyFont="1" applyBorder="1" applyAlignment="1" applyProtection="1">
      <alignment horizontal="right"/>
      <protection locked="0"/>
    </xf>
    <xf numFmtId="2" fontId="13" fillId="0" borderId="0" xfId="0" applyNumberFormat="1" applyFont="1" applyBorder="1" applyAlignment="1" applyProtection="1">
      <alignment horizontal="right"/>
      <protection locked="0"/>
    </xf>
    <xf numFmtId="4" fontId="13" fillId="0" borderId="6" xfId="0" applyNumberFormat="1" applyFont="1" applyBorder="1" applyAlignment="1" applyProtection="1">
      <alignment horizontal="right"/>
      <protection locked="0"/>
    </xf>
    <xf numFmtId="0" fontId="8" fillId="0" borderId="0" xfId="0" applyFont="1" applyProtection="1">
      <protection locked="0"/>
    </xf>
    <xf numFmtId="0" fontId="8" fillId="0" borderId="0" xfId="0" applyFont="1" applyBorder="1" applyAlignment="1" applyProtection="1">
      <alignment wrapText="1"/>
      <protection locked="0"/>
    </xf>
    <xf numFmtId="166" fontId="8" fillId="0" borderId="0" xfId="0" applyNumberFormat="1" applyFont="1" applyBorder="1" applyAlignment="1" applyProtection="1">
      <alignment horizontal="right"/>
      <protection locked="0"/>
    </xf>
    <xf numFmtId="0" fontId="8" fillId="0" borderId="0" xfId="0" applyFont="1" applyAlignment="1" applyProtection="1">
      <alignment wrapText="1"/>
      <protection locked="0"/>
    </xf>
    <xf numFmtId="167" fontId="13" fillId="2" borderId="5" xfId="0" applyNumberFormat="1" applyFont="1" applyFill="1" applyBorder="1" applyProtection="1"/>
    <xf numFmtId="0" fontId="15" fillId="0" borderId="0" xfId="0" applyFont="1" applyProtection="1">
      <protection locked="0"/>
    </xf>
    <xf numFmtId="0" fontId="13" fillId="0" borderId="0" xfId="0" applyFont="1" applyFill="1" applyBorder="1" applyProtection="1">
      <protection locked="0"/>
    </xf>
    <xf numFmtId="2" fontId="13" fillId="0" borderId="6" xfId="0" applyNumberFormat="1" applyFont="1" applyBorder="1" applyProtection="1">
      <protection locked="0"/>
    </xf>
    <xf numFmtId="167" fontId="13" fillId="0" borderId="9" xfId="0" applyNumberFormat="1" applyFont="1" applyBorder="1" applyProtection="1"/>
    <xf numFmtId="167" fontId="13" fillId="0" borderId="5" xfId="0" applyNumberFormat="1" applyFont="1" applyBorder="1" applyProtection="1"/>
    <xf numFmtId="0" fontId="8" fillId="0" borderId="6" xfId="0" applyFont="1" applyBorder="1" applyAlignment="1" applyProtection="1">
      <alignment horizontal="left" vertical="center" wrapText="1"/>
      <protection locked="0"/>
    </xf>
    <xf numFmtId="0" fontId="13" fillId="0" borderId="0" xfId="0" applyFont="1" applyBorder="1" applyAlignment="1" applyProtection="1">
      <alignment horizontal="right" wrapText="1"/>
      <protection locked="0"/>
    </xf>
    <xf numFmtId="2" fontId="8" fillId="0" borderId="6" xfId="0" applyNumberFormat="1" applyFont="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2" fontId="8" fillId="0" borderId="6" xfId="0" applyNumberFormat="1" applyFont="1" applyBorder="1" applyAlignment="1" applyProtection="1">
      <alignment horizontal="left"/>
      <protection locked="0"/>
    </xf>
    <xf numFmtId="0" fontId="8" fillId="0" borderId="6" xfId="0" applyFont="1" applyBorder="1" applyAlignment="1" applyProtection="1">
      <alignment horizontal="left"/>
      <protection locked="0"/>
    </xf>
    <xf numFmtId="166" fontId="8" fillId="0" borderId="0" xfId="8" applyNumberFormat="1" applyFont="1" applyFill="1" applyBorder="1" applyAlignment="1" applyProtection="1">
      <alignment horizontal="right" vertical="top"/>
      <protection locked="0"/>
    </xf>
    <xf numFmtId="0" fontId="8" fillId="0" borderId="0" xfId="0" applyFont="1" applyFill="1" applyProtection="1">
      <protection locked="0"/>
    </xf>
    <xf numFmtId="0" fontId="8" fillId="0" borderId="6" xfId="0" applyFont="1" applyFill="1" applyBorder="1" applyProtection="1">
      <protection locked="0"/>
    </xf>
    <xf numFmtId="0" fontId="8" fillId="0" borderId="0" xfId="0" applyFont="1" applyFill="1" applyBorder="1" applyProtection="1">
      <protection locked="0"/>
    </xf>
    <xf numFmtId="0" fontId="8" fillId="0" borderId="0" xfId="0" applyFont="1" applyFill="1" applyBorder="1" applyAlignment="1" applyProtection="1">
      <alignment horizontal="right" wrapText="1"/>
      <protection locked="0"/>
    </xf>
    <xf numFmtId="4" fontId="8" fillId="0" borderId="6" xfId="0" applyNumberFormat="1" applyFont="1" applyFill="1" applyBorder="1" applyProtection="1">
      <protection locked="0"/>
    </xf>
    <xf numFmtId="2" fontId="8" fillId="0" borderId="6" xfId="0" applyNumberFormat="1" applyFont="1" applyFill="1" applyBorder="1" applyProtection="1">
      <protection locked="0"/>
    </xf>
    <xf numFmtId="167" fontId="13" fillId="0" borderId="9" xfId="0" applyNumberFormat="1" applyFont="1" applyFill="1" applyBorder="1" applyProtection="1">
      <protection locked="0"/>
    </xf>
    <xf numFmtId="167" fontId="13" fillId="0" borderId="5" xfId="0" applyNumberFormat="1" applyFont="1" applyFill="1" applyBorder="1" applyProtection="1"/>
    <xf numFmtId="0" fontId="13" fillId="3" borderId="10" xfId="0" applyFont="1" applyFill="1" applyBorder="1" applyProtection="1">
      <protection locked="0"/>
    </xf>
    <xf numFmtId="0" fontId="13" fillId="3" borderId="11" xfId="0" applyFont="1" applyFill="1" applyBorder="1" applyProtection="1">
      <protection locked="0"/>
    </xf>
    <xf numFmtId="0" fontId="13" fillId="3" borderId="11" xfId="0" applyFont="1" applyFill="1" applyBorder="1" applyAlignment="1" applyProtection="1">
      <alignment horizontal="right"/>
      <protection locked="0"/>
    </xf>
    <xf numFmtId="0" fontId="13" fillId="0" borderId="6" xfId="0" applyFont="1" applyFill="1" applyBorder="1" applyProtection="1">
      <protection locked="0"/>
    </xf>
    <xf numFmtId="167" fontId="13" fillId="0" borderId="9" xfId="0" applyNumberFormat="1" applyFont="1" applyFill="1" applyBorder="1" applyProtection="1"/>
    <xf numFmtId="167" fontId="13" fillId="0" borderId="9" xfId="0" applyNumberFormat="1" applyFont="1" applyBorder="1" applyProtection="1">
      <protection locked="0"/>
    </xf>
    <xf numFmtId="0" fontId="8" fillId="0" borderId="0" xfId="0" applyFont="1" applyAlignment="1" applyProtection="1">
      <alignment horizontal="center"/>
      <protection locked="0"/>
    </xf>
    <xf numFmtId="164" fontId="13" fillId="2" borderId="6" xfId="9" applyNumberFormat="1" applyFont="1" applyFill="1" applyBorder="1" applyProtection="1">
      <protection locked="0"/>
    </xf>
    <xf numFmtId="0" fontId="13" fillId="3" borderId="10" xfId="0" applyFont="1" applyFill="1" applyBorder="1" applyAlignment="1" applyProtection="1">
      <alignment horizontal="left"/>
      <protection locked="0"/>
    </xf>
    <xf numFmtId="1" fontId="14" fillId="0" borderId="0" xfId="0" applyNumberFormat="1" applyFont="1" applyProtection="1">
      <protection locked="0"/>
    </xf>
    <xf numFmtId="167" fontId="13" fillId="0" borderId="12" xfId="0" applyNumberFormat="1" applyFont="1" applyBorder="1" applyProtection="1">
      <protection locked="0"/>
    </xf>
    <xf numFmtId="0" fontId="13" fillId="3" borderId="10" xfId="0" quotePrefix="1" applyFont="1" applyFill="1" applyBorder="1" applyAlignment="1" applyProtection="1">
      <alignment horizontal="left"/>
      <protection locked="0"/>
    </xf>
    <xf numFmtId="0" fontId="13" fillId="3" borderId="11" xfId="0" quotePrefix="1" applyFont="1" applyFill="1" applyBorder="1" applyAlignment="1" applyProtection="1">
      <alignment horizontal="left"/>
      <protection locked="0"/>
    </xf>
    <xf numFmtId="0" fontId="13" fillId="0" borderId="0" xfId="0" applyFont="1" applyFill="1" applyProtection="1">
      <protection locked="0"/>
    </xf>
    <xf numFmtId="4" fontId="13" fillId="0" borderId="6" xfId="0" applyNumberFormat="1" applyFont="1" applyFill="1" applyBorder="1" applyProtection="1">
      <protection locked="0"/>
    </xf>
    <xf numFmtId="0" fontId="14" fillId="0" borderId="0" xfId="0" applyFont="1" applyFill="1" applyProtection="1">
      <protection locked="0"/>
    </xf>
    <xf numFmtId="167" fontId="13" fillId="0" borderId="5" xfId="0" applyNumberFormat="1" applyFont="1" applyFill="1" applyBorder="1" applyAlignment="1" applyProtection="1">
      <alignment horizontal="right"/>
      <protection locked="0"/>
    </xf>
    <xf numFmtId="0" fontId="13" fillId="0" borderId="0" xfId="0" applyFont="1" applyAlignment="1" applyProtection="1">
      <alignment horizontal="center" wrapText="1"/>
      <protection locked="0"/>
    </xf>
    <xf numFmtId="167" fontId="8" fillId="0" borderId="9" xfId="0" applyNumberFormat="1" applyFont="1" applyFill="1" applyBorder="1" applyProtection="1">
      <protection locked="0"/>
    </xf>
    <xf numFmtId="0" fontId="8" fillId="0" borderId="6" xfId="0" applyFont="1" applyBorder="1" applyProtection="1">
      <protection locked="0"/>
    </xf>
    <xf numFmtId="0" fontId="8" fillId="0" borderId="0" xfId="0" applyFont="1" applyBorder="1" applyProtection="1">
      <protection locked="0"/>
    </xf>
    <xf numFmtId="167" fontId="8" fillId="2" borderId="9" xfId="0" applyNumberFormat="1" applyFont="1" applyFill="1" applyBorder="1" applyProtection="1">
      <protection locked="0"/>
    </xf>
    <xf numFmtId="0" fontId="8" fillId="0" borderId="0" xfId="0" applyFont="1" applyBorder="1" applyAlignment="1" applyProtection="1">
      <alignment horizontal="left"/>
      <protection locked="0"/>
    </xf>
    <xf numFmtId="0" fontId="8" fillId="3" borderId="10" xfId="0" applyFont="1" applyFill="1" applyBorder="1" applyProtection="1">
      <protection locked="0"/>
    </xf>
    <xf numFmtId="0" fontId="8" fillId="3" borderId="11" xfId="0" applyFont="1" applyFill="1" applyBorder="1" applyProtection="1">
      <protection locked="0"/>
    </xf>
    <xf numFmtId="0" fontId="15" fillId="0" borderId="0" xfId="0" applyFont="1" applyFill="1" applyProtection="1">
      <protection locked="0"/>
    </xf>
    <xf numFmtId="0" fontId="17" fillId="0" borderId="0" xfId="7" applyFont="1" applyAlignment="1" applyProtection="1"/>
    <xf numFmtId="4" fontId="8" fillId="0" borderId="6" xfId="0" applyNumberFormat="1" applyFont="1" applyBorder="1" applyProtection="1">
      <protection locked="0"/>
    </xf>
    <xf numFmtId="167" fontId="8" fillId="0" borderId="9" xfId="0" applyNumberFormat="1" applyFont="1" applyBorder="1" applyProtection="1">
      <protection locked="0"/>
    </xf>
    <xf numFmtId="0" fontId="13" fillId="4" borderId="10" xfId="0" applyFont="1" applyFill="1" applyBorder="1" applyAlignment="1" applyProtection="1">
      <alignment horizontal="left"/>
      <protection locked="0"/>
    </xf>
    <xf numFmtId="0" fontId="13" fillId="4" borderId="11" xfId="0" applyFont="1" applyFill="1" applyBorder="1" applyAlignment="1" applyProtection="1">
      <alignment horizontal="left"/>
      <protection locked="0"/>
    </xf>
    <xf numFmtId="0" fontId="13" fillId="4" borderId="11" xfId="0" applyFont="1" applyFill="1" applyBorder="1" applyAlignment="1" applyProtection="1">
      <alignment wrapText="1"/>
      <protection locked="0"/>
    </xf>
    <xf numFmtId="0" fontId="13" fillId="0" borderId="13" xfId="0" applyFont="1" applyFill="1" applyBorder="1" applyAlignment="1" applyProtection="1">
      <alignment horizontal="left"/>
      <protection locked="0"/>
    </xf>
    <xf numFmtId="0" fontId="13" fillId="0" borderId="14" xfId="0" applyFont="1" applyFill="1" applyBorder="1" applyAlignment="1" applyProtection="1">
      <alignment horizontal="left"/>
      <protection locked="0"/>
    </xf>
    <xf numFmtId="4" fontId="13" fillId="0" borderId="10" xfId="0" applyNumberFormat="1" applyFont="1" applyFill="1" applyBorder="1" applyProtection="1">
      <protection locked="0"/>
    </xf>
    <xf numFmtId="4" fontId="13" fillId="0" borderId="10" xfId="0" applyNumberFormat="1" applyFont="1" applyFill="1" applyBorder="1" applyProtection="1"/>
    <xf numFmtId="167" fontId="13" fillId="0" borderId="15" xfId="0" applyNumberFormat="1" applyFont="1" applyFill="1" applyBorder="1" applyProtection="1"/>
    <xf numFmtId="167" fontId="13" fillId="0" borderId="16" xfId="0" applyNumberFormat="1" applyFont="1" applyFill="1" applyBorder="1" applyProtection="1"/>
    <xf numFmtId="0" fontId="13" fillId="4" borderId="13" xfId="0" applyFont="1" applyFill="1" applyBorder="1" applyAlignment="1" applyProtection="1">
      <alignment horizontal="left"/>
      <protection locked="0"/>
    </xf>
    <xf numFmtId="0" fontId="13" fillId="4" borderId="14" xfId="0" applyFont="1" applyFill="1" applyBorder="1" applyAlignment="1" applyProtection="1">
      <alignment horizontal="left"/>
      <protection locked="0"/>
    </xf>
    <xf numFmtId="0" fontId="8" fillId="4" borderId="11" xfId="0" applyFont="1" applyFill="1" applyBorder="1" applyProtection="1">
      <protection locked="0"/>
    </xf>
    <xf numFmtId="4" fontId="8" fillId="0" borderId="9" xfId="0" applyNumberFormat="1" applyFont="1" applyBorder="1" applyProtection="1">
      <protection locked="0"/>
    </xf>
    <xf numFmtId="0" fontId="8" fillId="0" borderId="5" xfId="0" applyFont="1" applyBorder="1" applyProtection="1">
      <protection locked="0"/>
    </xf>
    <xf numFmtId="167" fontId="8" fillId="5" borderId="9" xfId="0" applyNumberFormat="1" applyFont="1" applyFill="1" applyBorder="1" applyProtection="1">
      <protection locked="0"/>
    </xf>
    <xf numFmtId="0" fontId="8" fillId="0" borderId="13" xfId="0" applyFont="1" applyFill="1" applyBorder="1" applyAlignment="1" applyProtection="1">
      <alignment horizontal="left"/>
      <protection locked="0"/>
    </xf>
    <xf numFmtId="0" fontId="8" fillId="3" borderId="13" xfId="0" applyFont="1" applyFill="1" applyBorder="1" applyAlignment="1" applyProtection="1">
      <alignment horizontal="left"/>
      <protection locked="0"/>
    </xf>
    <xf numFmtId="0" fontId="8" fillId="3" borderId="14" xfId="0" applyFont="1" applyFill="1" applyBorder="1" applyAlignment="1" applyProtection="1">
      <alignment horizontal="left"/>
      <protection locked="0"/>
    </xf>
    <xf numFmtId="4" fontId="8" fillId="0" borderId="17" xfId="0" applyNumberFormat="1" applyFont="1" applyFill="1" applyBorder="1" applyProtection="1">
      <protection locked="0"/>
    </xf>
    <xf numFmtId="167" fontId="13" fillId="5" borderId="5" xfId="0" applyNumberFormat="1" applyFont="1" applyFill="1" applyBorder="1" applyProtection="1"/>
    <xf numFmtId="0" fontId="13" fillId="0" borderId="17" xfId="0" applyFont="1" applyFill="1" applyBorder="1" applyProtection="1">
      <protection locked="0"/>
    </xf>
    <xf numFmtId="0" fontId="13" fillId="0" borderId="18" xfId="0" applyFont="1" applyBorder="1" applyAlignment="1" applyProtection="1">
      <alignment horizontal="left" wrapText="1"/>
      <protection locked="0"/>
    </xf>
    <xf numFmtId="4" fontId="8" fillId="0" borderId="6" xfId="0" applyNumberFormat="1" applyFont="1" applyBorder="1" applyAlignment="1" applyProtection="1">
      <alignment horizontal="left"/>
      <protection locked="0"/>
    </xf>
    <xf numFmtId="4" fontId="8" fillId="0" borderId="9" xfId="0" applyNumberFormat="1" applyFont="1" applyFill="1" applyBorder="1" applyProtection="1">
      <protection locked="0"/>
    </xf>
    <xf numFmtId="0" fontId="8" fillId="0" borderId="5" xfId="0" applyFont="1" applyFill="1" applyBorder="1" applyProtection="1">
      <protection locked="0"/>
    </xf>
    <xf numFmtId="0" fontId="18" fillId="0" borderId="0" xfId="0" applyFont="1" applyProtection="1">
      <protection locked="0"/>
    </xf>
    <xf numFmtId="0" fontId="8" fillId="3" borderId="10" xfId="0" applyFont="1" applyFill="1" applyBorder="1" applyAlignment="1" applyProtection="1">
      <alignment horizontal="left"/>
      <protection locked="0"/>
    </xf>
    <xf numFmtId="0" fontId="8" fillId="3" borderId="11" xfId="0" applyFont="1" applyFill="1" applyBorder="1" applyAlignment="1" applyProtection="1">
      <alignment horizontal="left"/>
      <protection locked="0"/>
    </xf>
    <xf numFmtId="0" fontId="14" fillId="0" borderId="0" xfId="0" applyFont="1" applyFill="1" applyBorder="1" applyProtection="1">
      <protection locked="0"/>
    </xf>
    <xf numFmtId="0" fontId="15" fillId="0" borderId="0" xfId="0" applyFont="1" applyBorder="1" applyProtection="1">
      <protection locked="0"/>
    </xf>
    <xf numFmtId="0" fontId="14" fillId="0" borderId="0" xfId="0" applyFont="1" applyBorder="1" applyProtection="1">
      <protection locked="0"/>
    </xf>
    <xf numFmtId="0" fontId="13" fillId="4" borderId="10" xfId="0" applyFont="1" applyFill="1" applyBorder="1" applyProtection="1">
      <protection locked="0"/>
    </xf>
    <xf numFmtId="0" fontId="13" fillId="4" borderId="11" xfId="0" applyFont="1" applyFill="1" applyBorder="1" applyProtection="1">
      <protection locked="0"/>
    </xf>
    <xf numFmtId="0" fontId="18" fillId="0" borderId="0" xfId="8" applyFont="1" applyFill="1" applyBorder="1" applyAlignment="1" applyProtection="1">
      <alignment vertical="top"/>
      <protection locked="0"/>
    </xf>
    <xf numFmtId="0" fontId="19" fillId="0" borderId="0" xfId="0" applyFont="1" applyBorder="1" applyProtection="1">
      <protection locked="0"/>
    </xf>
    <xf numFmtId="167" fontId="8" fillId="0" borderId="0" xfId="0" applyNumberFormat="1" applyFont="1" applyProtection="1">
      <protection locked="0"/>
    </xf>
    <xf numFmtId="0" fontId="8" fillId="6" borderId="0" xfId="0" applyFont="1" applyFill="1" applyProtection="1">
      <protection locked="0"/>
    </xf>
    <xf numFmtId="4" fontId="8" fillId="0" borderId="0" xfId="0" applyNumberFormat="1" applyFont="1" applyBorder="1" applyProtection="1">
      <protection locked="0"/>
    </xf>
    <xf numFmtId="0" fontId="20" fillId="0" borderId="0" xfId="0" applyFont="1" applyFill="1" applyBorder="1" applyAlignment="1" applyProtection="1">
      <alignment horizontal="left"/>
      <protection locked="0"/>
    </xf>
    <xf numFmtId="41" fontId="21" fillId="0" borderId="0" xfId="0" applyNumberFormat="1" applyFont="1" applyFill="1" applyBorder="1" applyProtection="1">
      <protection locked="0"/>
    </xf>
    <xf numFmtId="0" fontId="22" fillId="0" borderId="0" xfId="0" applyFont="1" applyBorder="1" applyProtection="1">
      <protection locked="0"/>
    </xf>
    <xf numFmtId="0" fontId="21" fillId="0" borderId="0" xfId="0" applyFont="1" applyBorder="1" applyProtection="1">
      <protection locked="0"/>
    </xf>
    <xf numFmtId="166" fontId="13" fillId="0" borderId="0" xfId="0" applyNumberFormat="1" applyFont="1" applyBorder="1" applyAlignment="1" applyProtection="1">
      <alignment horizontal="center" wrapText="1"/>
      <protection locked="0"/>
    </xf>
    <xf numFmtId="0" fontId="8" fillId="0" borderId="6" xfId="0" applyFont="1" applyBorder="1" applyAlignment="1" applyProtection="1">
      <alignment horizontal="right"/>
      <protection locked="0"/>
    </xf>
    <xf numFmtId="0" fontId="8" fillId="0" borderId="0" xfId="0" applyFont="1" applyBorder="1" applyAlignment="1" applyProtection="1">
      <alignment horizontal="center"/>
      <protection locked="0"/>
    </xf>
    <xf numFmtId="0" fontId="24" fillId="0" borderId="0" xfId="0" applyFont="1" applyAlignment="1">
      <alignment wrapText="1"/>
    </xf>
    <xf numFmtId="0" fontId="25" fillId="0" borderId="0" xfId="0" applyFont="1" applyAlignment="1">
      <alignment wrapText="1"/>
    </xf>
    <xf numFmtId="0" fontId="26" fillId="0" borderId="0" xfId="0" applyFont="1" applyAlignment="1">
      <alignment vertical="top" wrapText="1"/>
    </xf>
    <xf numFmtId="0" fontId="27" fillId="0" borderId="0" xfId="0" applyFont="1"/>
    <xf numFmtId="167" fontId="13" fillId="0" borderId="8" xfId="0" applyNumberFormat="1" applyFont="1" applyBorder="1" applyAlignment="1" applyProtection="1">
      <alignment horizontal="right"/>
    </xf>
    <xf numFmtId="167" fontId="13" fillId="0" borderId="5" xfId="0" applyNumberFormat="1" applyFont="1" applyBorder="1" applyAlignment="1" applyProtection="1">
      <alignment horizontal="right"/>
    </xf>
    <xf numFmtId="167" fontId="13" fillId="0" borderId="5" xfId="0" applyNumberFormat="1" applyFont="1" applyFill="1" applyBorder="1" applyAlignment="1" applyProtection="1">
      <alignment horizontal="right"/>
    </xf>
    <xf numFmtId="0" fontId="8" fillId="0" borderId="0" xfId="0" applyFont="1" applyFill="1" applyAlignment="1" applyProtection="1">
      <alignment horizontal="center"/>
      <protection locked="0"/>
    </xf>
    <xf numFmtId="0" fontId="13" fillId="0" borderId="0" xfId="0" applyFont="1" applyFill="1" applyAlignment="1" applyProtection="1">
      <alignment horizontal="center"/>
      <protection locked="0"/>
    </xf>
    <xf numFmtId="0" fontId="18" fillId="0" borderId="0" xfId="0" applyFont="1" applyAlignment="1" applyProtection="1">
      <alignment horizontal="center"/>
      <protection locked="0"/>
    </xf>
    <xf numFmtId="0" fontId="8" fillId="0" borderId="0" xfId="0" applyFont="1" applyBorder="1" applyAlignment="1" applyProtection="1">
      <alignment horizontal="center" wrapText="1"/>
      <protection locked="0"/>
    </xf>
    <xf numFmtId="0" fontId="8" fillId="0" borderId="6"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0" xfId="8" applyFont="1" applyFill="1" applyBorder="1" applyAlignment="1" applyProtection="1">
      <alignment horizontal="left" vertical="top"/>
      <protection locked="0"/>
    </xf>
    <xf numFmtId="2" fontId="13" fillId="0" borderId="6" xfId="0" applyNumberFormat="1" applyFont="1" applyFill="1" applyBorder="1" applyProtection="1">
      <protection locked="0"/>
    </xf>
    <xf numFmtId="4" fontId="13" fillId="0" borderId="19" xfId="0" applyNumberFormat="1" applyFont="1" applyBorder="1" applyProtection="1">
      <protection locked="0"/>
    </xf>
    <xf numFmtId="0" fontId="8" fillId="0" borderId="14" xfId="0" applyFont="1" applyBorder="1" applyAlignment="1" applyProtection="1">
      <alignment wrapText="1"/>
      <protection locked="0"/>
    </xf>
    <xf numFmtId="0" fontId="13" fillId="0" borderId="7" xfId="0" applyFont="1" applyBorder="1" applyProtection="1">
      <protection locked="0"/>
    </xf>
    <xf numFmtId="0" fontId="13" fillId="0" borderId="2" xfId="0" applyFont="1" applyBorder="1" applyAlignment="1" applyProtection="1">
      <alignment horizontal="left"/>
      <protection locked="0"/>
    </xf>
    <xf numFmtId="0" fontId="8" fillId="3" borderId="17" xfId="0" applyFont="1" applyFill="1" applyBorder="1" applyProtection="1">
      <protection locked="0"/>
    </xf>
    <xf numFmtId="0" fontId="8" fillId="3" borderId="18" xfId="0" applyFont="1" applyFill="1" applyBorder="1" applyProtection="1">
      <protection locked="0"/>
    </xf>
    <xf numFmtId="0" fontId="12" fillId="3" borderId="18" xfId="0" applyFont="1" applyFill="1" applyBorder="1" applyAlignment="1">
      <alignment horizontal="right"/>
    </xf>
    <xf numFmtId="0" fontId="32" fillId="0" borderId="0" xfId="0" applyFont="1" applyFill="1" applyBorder="1" applyProtection="1">
      <protection locked="0"/>
    </xf>
    <xf numFmtId="4" fontId="31" fillId="0" borderId="6" xfId="0" applyNumberFormat="1" applyFont="1" applyFill="1" applyBorder="1" applyProtection="1">
      <protection locked="0"/>
    </xf>
    <xf numFmtId="167" fontId="32" fillId="0" borderId="9" xfId="0" applyNumberFormat="1" applyFont="1" applyFill="1" applyBorder="1" applyProtection="1"/>
    <xf numFmtId="0" fontId="8" fillId="0" borderId="6" xfId="0" applyFont="1" applyBorder="1" applyAlignment="1" applyProtection="1">
      <protection locked="0"/>
    </xf>
    <xf numFmtId="164" fontId="13" fillId="0" borderId="0" xfId="0" applyNumberFormat="1" applyFont="1" applyFill="1" applyBorder="1" applyAlignment="1" applyProtection="1">
      <alignment horizontal="right" wrapText="1"/>
      <protection locked="0"/>
    </xf>
    <xf numFmtId="167" fontId="13" fillId="0" borderId="20" xfId="0" applyNumberFormat="1" applyFont="1" applyFill="1" applyBorder="1" applyProtection="1"/>
    <xf numFmtId="164" fontId="13" fillId="0" borderId="6" xfId="9" applyNumberFormat="1" applyFont="1" applyFill="1" applyBorder="1" applyAlignment="1" applyProtection="1">
      <alignment horizontal="center"/>
      <protection locked="0"/>
    </xf>
    <xf numFmtId="165" fontId="8" fillId="2" borderId="6" xfId="0" applyNumberFormat="1" applyFont="1" applyFill="1" applyBorder="1" applyProtection="1">
      <protection locked="0"/>
    </xf>
    <xf numFmtId="165" fontId="8" fillId="0" borderId="6" xfId="9" applyNumberFormat="1" applyFont="1" applyFill="1" applyBorder="1" applyProtection="1">
      <protection locked="0"/>
    </xf>
    <xf numFmtId="165" fontId="8" fillId="0" borderId="6" xfId="0" applyNumberFormat="1" applyFont="1" applyFill="1" applyBorder="1" applyAlignment="1" applyProtection="1">
      <alignment horizontal="left"/>
      <protection locked="0"/>
    </xf>
    <xf numFmtId="167" fontId="13" fillId="0" borderId="9" xfId="0" applyNumberFormat="1" applyFont="1" applyFill="1" applyBorder="1" applyAlignment="1" applyProtection="1">
      <alignment horizontal="center"/>
    </xf>
    <xf numFmtId="0" fontId="8" fillId="0" borderId="17" xfId="0" applyFont="1" applyFill="1" applyBorder="1" applyProtection="1">
      <protection locked="0"/>
    </xf>
    <xf numFmtId="165" fontId="8" fillId="5" borderId="6" xfId="9" applyNumberFormat="1" applyFont="1" applyFill="1" applyBorder="1" applyProtection="1">
      <protection locked="0"/>
    </xf>
    <xf numFmtId="167" fontId="8" fillId="0" borderId="20" xfId="0" applyNumberFormat="1" applyFont="1" applyFill="1" applyBorder="1" applyProtection="1">
      <protection locked="0"/>
    </xf>
    <xf numFmtId="167" fontId="13" fillId="0" borderId="21" xfId="0" applyNumberFormat="1" applyFont="1" applyFill="1" applyBorder="1" applyProtection="1"/>
    <xf numFmtId="0" fontId="13" fillId="0" borderId="17" xfId="0" applyFont="1" applyBorder="1" applyAlignment="1" applyProtection="1">
      <alignment horizontal="left"/>
      <protection locked="0"/>
    </xf>
    <xf numFmtId="0" fontId="13" fillId="0" borderId="18" xfId="0" applyFont="1" applyBorder="1" applyAlignment="1" applyProtection="1">
      <alignment horizontal="left"/>
      <protection locked="0"/>
    </xf>
    <xf numFmtId="0" fontId="13" fillId="0" borderId="18" xfId="0" applyFont="1" applyFill="1" applyBorder="1" applyAlignment="1" applyProtection="1">
      <alignment horizontal="left"/>
      <protection locked="0"/>
    </xf>
    <xf numFmtId="4" fontId="13" fillId="0" borderId="17" xfId="0" applyNumberFormat="1" applyFont="1" applyFill="1" applyBorder="1" applyProtection="1">
      <protection locked="0"/>
    </xf>
    <xf numFmtId="167" fontId="13" fillId="0" borderId="20" xfId="0" applyNumberFormat="1" applyFont="1" applyFill="1" applyBorder="1" applyProtection="1">
      <protection locked="0"/>
    </xf>
    <xf numFmtId="167" fontId="8" fillId="0" borderId="9" xfId="0" applyNumberFormat="1" applyFont="1" applyFill="1" applyBorder="1" applyProtection="1"/>
    <xf numFmtId="167" fontId="13" fillId="3" borderId="16" xfId="0" applyNumberFormat="1" applyFont="1" applyFill="1" applyBorder="1" applyProtection="1">
      <protection locked="0"/>
    </xf>
    <xf numFmtId="167" fontId="13" fillId="3" borderId="22" xfId="0" applyNumberFormat="1" applyFont="1" applyFill="1" applyBorder="1" applyProtection="1">
      <protection locked="0"/>
    </xf>
    <xf numFmtId="167" fontId="13" fillId="0" borderId="20" xfId="0" applyNumberFormat="1" applyFont="1" applyFill="1" applyBorder="1" applyAlignment="1" applyProtection="1">
      <alignment horizontal="center"/>
      <protection locked="0"/>
    </xf>
    <xf numFmtId="167" fontId="13" fillId="4" borderId="16" xfId="0" applyNumberFormat="1" applyFont="1" applyFill="1" applyBorder="1" applyProtection="1">
      <protection locked="0"/>
    </xf>
    <xf numFmtId="167" fontId="13" fillId="3" borderId="21" xfId="0" applyNumberFormat="1" applyFont="1" applyFill="1" applyBorder="1" applyProtection="1">
      <protection locked="0"/>
    </xf>
    <xf numFmtId="0" fontId="8" fillId="0" borderId="0" xfId="0" applyFont="1" applyBorder="1" applyAlignment="1" applyProtection="1">
      <alignment horizontal="left" wrapText="1"/>
      <protection locked="0"/>
    </xf>
    <xf numFmtId="167" fontId="8" fillId="0" borderId="0" xfId="0" applyNumberFormat="1" applyFont="1" applyBorder="1" applyAlignment="1" applyProtection="1">
      <alignment horizontal="center"/>
      <protection locked="0"/>
    </xf>
    <xf numFmtId="0" fontId="8" fillId="0" borderId="17" xfId="0" applyFont="1" applyBorder="1" applyProtection="1">
      <protection locked="0"/>
    </xf>
    <xf numFmtId="0" fontId="8" fillId="0" borderId="18" xfId="0" applyFont="1" applyBorder="1" applyProtection="1">
      <protection locked="0"/>
    </xf>
    <xf numFmtId="167" fontId="13" fillId="0" borderId="21" xfId="0" applyNumberFormat="1" applyFont="1" applyBorder="1" applyProtection="1"/>
    <xf numFmtId="0" fontId="13" fillId="0" borderId="19" xfId="0" applyFont="1" applyBorder="1" applyProtection="1">
      <protection locked="0"/>
    </xf>
    <xf numFmtId="0" fontId="13" fillId="0" borderId="2" xfId="0" applyFont="1" applyBorder="1" applyAlignment="1" applyProtection="1">
      <alignment wrapText="1"/>
      <protection locked="0"/>
    </xf>
    <xf numFmtId="0" fontId="13" fillId="0" borderId="23" xfId="0" applyFont="1" applyBorder="1" applyAlignment="1" applyProtection="1">
      <alignment horizontal="center"/>
      <protection locked="0"/>
    </xf>
    <xf numFmtId="164" fontId="13" fillId="0" borderId="6" xfId="9" applyNumberFormat="1" applyFont="1" applyFill="1" applyBorder="1" applyAlignment="1" applyProtection="1">
      <alignment horizontal="center"/>
    </xf>
    <xf numFmtId="165" fontId="8" fillId="0" borderId="6" xfId="9" applyNumberFormat="1" applyFont="1" applyFill="1" applyBorder="1" applyProtection="1"/>
    <xf numFmtId="167" fontId="31" fillId="0" borderId="5" xfId="0" applyNumberFormat="1" applyFont="1" applyFill="1" applyBorder="1" applyProtection="1"/>
    <xf numFmtId="0" fontId="0" fillId="0" borderId="0" xfId="0" applyBorder="1" applyAlignment="1" applyProtection="1">
      <protection locked="0"/>
    </xf>
    <xf numFmtId="0" fontId="7" fillId="0" borderId="0" xfId="0" applyFont="1" applyFill="1" applyBorder="1" applyAlignment="1" applyProtection="1">
      <alignment horizontal="center" wrapText="1"/>
      <protection locked="0"/>
    </xf>
    <xf numFmtId="166" fontId="16" fillId="0" borderId="0" xfId="0" applyNumberFormat="1" applyFont="1" applyFill="1" applyBorder="1" applyAlignment="1" applyProtection="1">
      <protection locked="0"/>
    </xf>
    <xf numFmtId="164" fontId="16" fillId="0" borderId="0" xfId="0" applyNumberFormat="1" applyFont="1" applyFill="1" applyBorder="1" applyAlignment="1" applyProtection="1">
      <alignment horizontal="center" wrapText="1"/>
      <protection locked="0"/>
    </xf>
    <xf numFmtId="167" fontId="8" fillId="0" borderId="0" xfId="0" applyNumberFormat="1" applyFont="1" applyBorder="1" applyProtection="1">
      <protection locked="0"/>
    </xf>
    <xf numFmtId="0" fontId="33" fillId="0" borderId="0" xfId="0" applyFont="1" applyFill="1" applyBorder="1" applyAlignment="1" applyProtection="1">
      <alignment horizontal="right"/>
      <protection locked="0"/>
    </xf>
    <xf numFmtId="164" fontId="13" fillId="0" borderId="0" xfId="9" applyNumberFormat="1" applyFont="1" applyFill="1" applyBorder="1" applyAlignment="1" applyProtection="1">
      <alignment horizontal="right"/>
      <protection locked="0"/>
    </xf>
    <xf numFmtId="0" fontId="8" fillId="0" borderId="0" xfId="0" applyFont="1" applyBorder="1" applyAlignment="1" applyProtection="1">
      <protection locked="0"/>
    </xf>
    <xf numFmtId="2" fontId="13" fillId="0" borderId="6" xfId="0" applyNumberFormat="1" applyFont="1" applyBorder="1" applyAlignment="1" applyProtection="1">
      <alignment horizontal="left"/>
      <protection locked="0"/>
    </xf>
    <xf numFmtId="0" fontId="8" fillId="0" borderId="17" xfId="0" applyFont="1" applyBorder="1" applyAlignment="1" applyProtection="1">
      <alignment horizontal="right"/>
      <protection locked="0"/>
    </xf>
    <xf numFmtId="167" fontId="8" fillId="0" borderId="20" xfId="0" applyNumberFormat="1" applyFont="1" applyBorder="1" applyAlignment="1" applyProtection="1">
      <alignment horizontal="right"/>
      <protection locked="0"/>
    </xf>
    <xf numFmtId="167" fontId="31" fillId="0" borderId="5" xfId="0" applyNumberFormat="1" applyFont="1" applyBorder="1" applyAlignment="1" applyProtection="1">
      <alignment horizontal="right"/>
      <protection locked="0"/>
    </xf>
    <xf numFmtId="167" fontId="31" fillId="0" borderId="5" xfId="0" applyNumberFormat="1" applyFont="1" applyBorder="1" applyAlignment="1" applyProtection="1">
      <alignment horizontal="right"/>
    </xf>
    <xf numFmtId="167" fontId="31" fillId="0" borderId="5" xfId="0" applyNumberFormat="1" applyFont="1" applyFill="1" applyBorder="1" applyAlignment="1" applyProtection="1">
      <alignment horizontal="right"/>
    </xf>
    <xf numFmtId="164" fontId="13" fillId="0" borderId="0" xfId="9" applyNumberFormat="1" applyFont="1" applyBorder="1" applyAlignment="1" applyProtection="1">
      <alignment horizontal="right"/>
    </xf>
    <xf numFmtId="164" fontId="13" fillId="0" borderId="0" xfId="0" applyNumberFormat="1" applyFont="1" applyBorder="1" applyAlignment="1" applyProtection="1">
      <alignment horizontal="right"/>
    </xf>
    <xf numFmtId="164" fontId="13" fillId="0" borderId="0" xfId="8" applyNumberFormat="1" applyFont="1" applyFill="1" applyBorder="1" applyAlignment="1" applyProtection="1">
      <alignment horizontal="right" vertical="top"/>
    </xf>
    <xf numFmtId="164" fontId="13" fillId="0" borderId="0" xfId="9" applyNumberFormat="1" applyFont="1" applyFill="1" applyBorder="1" applyAlignment="1" applyProtection="1">
      <alignment horizontal="right"/>
    </xf>
    <xf numFmtId="164" fontId="13" fillId="6" borderId="6" xfId="9" applyNumberFormat="1" applyFont="1" applyFill="1" applyBorder="1" applyProtection="1">
      <protection locked="0"/>
    </xf>
    <xf numFmtId="167" fontId="8" fillId="6" borderId="9" xfId="0" applyNumberFormat="1" applyFont="1" applyFill="1" applyBorder="1" applyProtection="1">
      <protection locked="0"/>
    </xf>
    <xf numFmtId="167" fontId="13" fillId="6" borderId="5" xfId="0" applyNumberFormat="1" applyFont="1" applyFill="1" applyBorder="1" applyProtection="1"/>
    <xf numFmtId="167" fontId="8" fillId="6" borderId="6" xfId="0" applyNumberFormat="1" applyFont="1" applyFill="1" applyBorder="1" applyProtection="1">
      <protection locked="0"/>
    </xf>
    <xf numFmtId="164" fontId="16" fillId="0" borderId="0" xfId="0" applyNumberFormat="1" applyFont="1" applyFill="1" applyBorder="1" applyAlignment="1" applyProtection="1"/>
    <xf numFmtId="0" fontId="13" fillId="2" borderId="0" xfId="0" applyFont="1" applyFill="1" applyProtection="1">
      <protection locked="0"/>
    </xf>
    <xf numFmtId="0" fontId="8" fillId="0" borderId="0" xfId="0" applyNumberFormat="1" applyFont="1" applyBorder="1" applyAlignment="1" applyProtection="1">
      <alignment wrapText="1"/>
    </xf>
    <xf numFmtId="0" fontId="8" fillId="0" borderId="0" xfId="0" applyFont="1" applyBorder="1" applyAlignment="1" applyProtection="1">
      <alignment wrapText="1"/>
    </xf>
    <xf numFmtId="0" fontId="8" fillId="0" borderId="14" xfId="0" applyFont="1" applyBorder="1" applyAlignment="1" applyProtection="1">
      <alignment horizontal="left"/>
      <protection locked="0"/>
    </xf>
    <xf numFmtId="0" fontId="16" fillId="0" borderId="14" xfId="0" applyFont="1" applyBorder="1" applyAlignment="1" applyProtection="1">
      <alignment horizontal="left"/>
      <protection locked="0"/>
    </xf>
    <xf numFmtId="0" fontId="16" fillId="0" borderId="14" xfId="0" applyFont="1" applyBorder="1" applyAlignment="1" applyProtection="1">
      <protection locked="0"/>
    </xf>
    <xf numFmtId="164" fontId="13" fillId="0" borderId="6" xfId="9" applyNumberFormat="1" applyFont="1" applyFill="1" applyBorder="1" applyProtection="1">
      <protection locked="0"/>
    </xf>
    <xf numFmtId="0" fontId="37" fillId="0" borderId="0" xfId="0" applyFont="1" applyProtection="1">
      <protection locked="0"/>
    </xf>
    <xf numFmtId="0" fontId="13" fillId="0" borderId="0"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3" fillId="0" borderId="0" xfId="0" applyFont="1" applyBorder="1" applyAlignment="1" applyProtection="1">
      <alignment horizontal="left" wrapText="1"/>
      <protection locked="0"/>
    </xf>
    <xf numFmtId="0" fontId="8" fillId="0" borderId="14" xfId="0" applyFont="1" applyBorder="1" applyAlignment="1" applyProtection="1">
      <alignment horizontal="left" wrapText="1"/>
      <protection locked="0"/>
    </xf>
    <xf numFmtId="0" fontId="13" fillId="0" borderId="0" xfId="0" applyFont="1" applyFill="1" applyBorder="1" applyAlignment="1" applyProtection="1">
      <alignment horizontal="left" wrapText="1"/>
      <protection locked="0"/>
    </xf>
    <xf numFmtId="167" fontId="13" fillId="0" borderId="16" xfId="0" applyNumberFormat="1" applyFont="1" applyFill="1" applyBorder="1" applyProtection="1">
      <protection locked="0"/>
    </xf>
    <xf numFmtId="0" fontId="8" fillId="0" borderId="6" xfId="0" applyFont="1" applyBorder="1" applyAlignment="1" applyProtection="1">
      <alignment horizontal="right" wrapText="1"/>
      <protection locked="0"/>
    </xf>
    <xf numFmtId="164" fontId="13" fillId="4" borderId="11" xfId="0" applyNumberFormat="1" applyFont="1" applyFill="1" applyBorder="1" applyAlignment="1" applyProtection="1">
      <alignment horizontal="right" wrapText="1"/>
      <protection locked="0"/>
    </xf>
    <xf numFmtId="0" fontId="8" fillId="0" borderId="11" xfId="0" applyFont="1" applyBorder="1" applyAlignment="1" applyProtection="1">
      <protection locked="0"/>
    </xf>
    <xf numFmtId="0" fontId="7" fillId="0" borderId="14" xfId="0" applyFont="1" applyBorder="1" applyAlignment="1" applyProtection="1">
      <alignment horizontal="left"/>
      <protection locked="0"/>
    </xf>
    <xf numFmtId="0" fontId="7" fillId="0" borderId="14" xfId="0" applyFont="1" applyBorder="1" applyAlignment="1" applyProtection="1">
      <protection locked="0"/>
    </xf>
    <xf numFmtId="166" fontId="7" fillId="0" borderId="0" xfId="0" applyNumberFormat="1" applyFont="1" applyFill="1" applyBorder="1" applyAlignment="1" applyProtection="1">
      <protection locked="0"/>
    </xf>
    <xf numFmtId="164" fontId="7" fillId="0" borderId="0" xfId="0" applyNumberFormat="1" applyFont="1" applyFill="1" applyBorder="1" applyAlignment="1" applyProtection="1"/>
    <xf numFmtId="164" fontId="7" fillId="0" borderId="0" xfId="0" applyNumberFormat="1" applyFont="1" applyFill="1" applyBorder="1" applyAlignment="1" applyProtection="1">
      <alignment horizontal="center" wrapText="1"/>
      <protection locked="0"/>
    </xf>
    <xf numFmtId="165" fontId="8" fillId="2" borderId="6" xfId="9" applyNumberFormat="1" applyFont="1" applyFill="1" applyBorder="1" applyProtection="1">
      <protection locked="0"/>
    </xf>
    <xf numFmtId="0" fontId="13" fillId="7" borderId="13" xfId="0" applyFont="1" applyFill="1" applyBorder="1" applyAlignment="1" applyProtection="1">
      <alignment horizontal="left"/>
      <protection locked="0"/>
    </xf>
    <xf numFmtId="0" fontId="13" fillId="7" borderId="14" xfId="0" applyFont="1" applyFill="1" applyBorder="1" applyAlignment="1" applyProtection="1">
      <alignment horizontal="left"/>
      <protection locked="0"/>
    </xf>
    <xf numFmtId="0" fontId="8" fillId="7" borderId="11" xfId="0" applyFont="1" applyFill="1" applyBorder="1" applyProtection="1">
      <protection locked="0"/>
    </xf>
    <xf numFmtId="0" fontId="13" fillId="7" borderId="11" xfId="0" applyFont="1" applyFill="1" applyBorder="1" applyAlignment="1" applyProtection="1">
      <alignment horizontal="left"/>
      <protection locked="0"/>
    </xf>
    <xf numFmtId="0" fontId="7" fillId="7" borderId="11" xfId="0" applyFont="1" applyFill="1" applyBorder="1" applyAlignment="1" applyProtection="1">
      <protection locked="0"/>
    </xf>
    <xf numFmtId="164" fontId="13" fillId="7" borderId="11" xfId="0" applyNumberFormat="1" applyFont="1" applyFill="1" applyBorder="1" applyAlignment="1" applyProtection="1">
      <alignment horizontal="right" wrapText="1"/>
      <protection locked="0"/>
    </xf>
    <xf numFmtId="167" fontId="13" fillId="7" borderId="10" xfId="0" applyNumberFormat="1" applyFont="1" applyFill="1" applyBorder="1" applyAlignment="1" applyProtection="1">
      <alignment horizontal="right"/>
      <protection locked="0"/>
    </xf>
    <xf numFmtId="0" fontId="0" fillId="7" borderId="15" xfId="0" applyFill="1" applyBorder="1" applyAlignment="1" applyProtection="1">
      <alignment horizontal="right"/>
      <protection locked="0"/>
    </xf>
    <xf numFmtId="167" fontId="13" fillId="7" borderId="16" xfId="0" applyNumberFormat="1" applyFont="1" applyFill="1" applyBorder="1" applyProtection="1">
      <protection locked="0"/>
    </xf>
    <xf numFmtId="0" fontId="8" fillId="4" borderId="18" xfId="0" applyFont="1" applyFill="1" applyBorder="1" applyProtection="1">
      <protection locked="0"/>
    </xf>
    <xf numFmtId="0" fontId="8" fillId="4" borderId="11" xfId="0" applyFont="1" applyFill="1" applyBorder="1" applyAlignment="1" applyProtection="1">
      <protection locked="0"/>
    </xf>
    <xf numFmtId="0" fontId="8" fillId="7" borderId="10" xfId="0" applyFont="1" applyFill="1" applyBorder="1" applyProtection="1">
      <protection locked="0"/>
    </xf>
    <xf numFmtId="0" fontId="31" fillId="7" borderId="11" xfId="0" applyFont="1" applyFill="1" applyBorder="1" applyAlignment="1" applyProtection="1">
      <alignment horizontal="right"/>
      <protection locked="0"/>
    </xf>
    <xf numFmtId="0" fontId="33" fillId="7" borderId="11" xfId="0" applyFont="1" applyFill="1" applyBorder="1" applyAlignment="1"/>
    <xf numFmtId="0" fontId="33" fillId="7" borderId="15" xfId="0" applyFont="1" applyFill="1" applyBorder="1" applyAlignment="1"/>
    <xf numFmtId="167" fontId="13" fillId="4" borderId="21" xfId="0" applyNumberFormat="1" applyFont="1" applyFill="1" applyBorder="1" applyProtection="1">
      <protection locked="0"/>
    </xf>
    <xf numFmtId="0" fontId="8" fillId="0" borderId="0" xfId="0" applyFont="1" applyFill="1" applyBorder="1" applyAlignment="1" applyProtection="1">
      <alignment horizontal="left" wrapText="1"/>
      <protection locked="0"/>
    </xf>
    <xf numFmtId="0" fontId="3" fillId="0" borderId="0" xfId="0" applyFont="1" applyBorder="1" applyProtection="1">
      <protection locked="0"/>
    </xf>
    <xf numFmtId="0" fontId="2" fillId="0" borderId="0" xfId="0" applyFont="1" applyBorder="1" applyProtection="1">
      <protection locked="0"/>
    </xf>
    <xf numFmtId="0" fontId="2" fillId="0" borderId="0" xfId="0" applyFont="1" applyFill="1" applyBorder="1" applyProtection="1">
      <protection locked="0"/>
    </xf>
    <xf numFmtId="0" fontId="2" fillId="0" borderId="0" xfId="0" applyFont="1" applyAlignment="1" applyProtection="1">
      <protection locked="0"/>
    </xf>
    <xf numFmtId="0" fontId="13" fillId="8" borderId="24" xfId="0" applyFont="1" applyFill="1" applyBorder="1" applyAlignment="1" applyProtection="1">
      <alignment horizontal="center"/>
      <protection locked="0"/>
    </xf>
    <xf numFmtId="0" fontId="8" fillId="8" borderId="25" xfId="0" applyFont="1" applyFill="1" applyBorder="1" applyAlignment="1" applyProtection="1">
      <alignment horizontal="center"/>
      <protection locked="0"/>
    </xf>
    <xf numFmtId="0" fontId="8" fillId="8" borderId="16" xfId="0" applyFont="1" applyFill="1" applyBorder="1" applyAlignment="1" applyProtection="1">
      <alignment horizontal="center"/>
      <protection locked="0"/>
    </xf>
    <xf numFmtId="0" fontId="8" fillId="8" borderId="10" xfId="0" applyFont="1" applyFill="1" applyBorder="1" applyAlignment="1" applyProtection="1">
      <alignment horizontal="center"/>
      <protection locked="0"/>
    </xf>
    <xf numFmtId="0" fontId="8" fillId="8" borderId="26" xfId="0" applyFont="1" applyFill="1" applyBorder="1" applyAlignment="1" applyProtection="1">
      <alignment horizontal="center"/>
      <protection locked="0"/>
    </xf>
    <xf numFmtId="0" fontId="8" fillId="8" borderId="27" xfId="0" applyFont="1" applyFill="1" applyBorder="1" applyProtection="1">
      <protection locked="0"/>
    </xf>
    <xf numFmtId="167" fontId="8" fillId="8" borderId="21" xfId="0" applyNumberFormat="1" applyFont="1" applyFill="1" applyBorder="1" applyProtection="1">
      <protection locked="0"/>
    </xf>
    <xf numFmtId="167" fontId="8" fillId="8" borderId="18" xfId="0" applyNumberFormat="1" applyFont="1" applyFill="1" applyBorder="1" applyProtection="1">
      <protection locked="0"/>
    </xf>
    <xf numFmtId="167" fontId="8" fillId="8" borderId="28" xfId="0" applyNumberFormat="1" applyFont="1" applyFill="1" applyBorder="1" applyProtection="1">
      <protection locked="0"/>
    </xf>
    <xf numFmtId="0" fontId="8" fillId="8" borderId="29" xfId="0" applyFont="1" applyFill="1" applyBorder="1" applyProtection="1">
      <protection locked="0"/>
    </xf>
    <xf numFmtId="167" fontId="8" fillId="8" borderId="5" xfId="0" applyNumberFormat="1" applyFont="1" applyFill="1" applyBorder="1" applyProtection="1">
      <protection locked="0"/>
    </xf>
    <xf numFmtId="167" fontId="8" fillId="8" borderId="0" xfId="0" applyNumberFormat="1" applyFont="1" applyFill="1" applyBorder="1" applyProtection="1">
      <protection locked="0"/>
    </xf>
    <xf numFmtId="0" fontId="8" fillId="8" borderId="30" xfId="0" applyFont="1" applyFill="1" applyBorder="1" applyProtection="1">
      <protection locked="0"/>
    </xf>
    <xf numFmtId="167" fontId="8" fillId="8" borderId="22" xfId="0" applyNumberFormat="1" applyFont="1" applyFill="1" applyBorder="1" applyProtection="1">
      <protection locked="0"/>
    </xf>
    <xf numFmtId="167" fontId="8" fillId="8" borderId="14" xfId="0" applyNumberFormat="1" applyFont="1" applyFill="1" applyBorder="1" applyProtection="1">
      <protection locked="0"/>
    </xf>
    <xf numFmtId="0" fontId="8" fillId="8" borderId="31" xfId="0" applyFont="1" applyFill="1" applyBorder="1" applyAlignment="1" applyProtection="1">
      <alignment horizontal="right"/>
      <protection locked="0"/>
    </xf>
    <xf numFmtId="167" fontId="32" fillId="8" borderId="32" xfId="0" applyNumberFormat="1" applyFont="1" applyFill="1" applyBorder="1" applyProtection="1">
      <protection locked="0"/>
    </xf>
    <xf numFmtId="167" fontId="32" fillId="8" borderId="33" xfId="0" applyNumberFormat="1" applyFont="1" applyFill="1" applyBorder="1" applyProtection="1">
      <protection locked="0"/>
    </xf>
    <xf numFmtId="167" fontId="32" fillId="8" borderId="34" xfId="0" applyNumberFormat="1" applyFont="1" applyFill="1" applyBorder="1" applyProtection="1">
      <protection locked="0"/>
    </xf>
    <xf numFmtId="0" fontId="8" fillId="8" borderId="35" xfId="0" applyFont="1" applyFill="1" applyBorder="1" applyAlignment="1" applyProtection="1">
      <alignment horizontal="center"/>
      <protection locked="0"/>
    </xf>
    <xf numFmtId="0" fontId="8" fillId="8" borderId="22" xfId="0" applyFont="1" applyFill="1" applyBorder="1" applyAlignment="1" applyProtection="1">
      <alignment horizontal="center"/>
      <protection locked="0"/>
    </xf>
    <xf numFmtId="0" fontId="8" fillId="8" borderId="13" xfId="0" applyFont="1" applyFill="1" applyBorder="1" applyAlignment="1" applyProtection="1">
      <alignment horizontal="center"/>
      <protection locked="0"/>
    </xf>
    <xf numFmtId="167" fontId="8" fillId="8" borderId="34" xfId="0" applyNumberFormat="1" applyFont="1" applyFill="1" applyBorder="1" applyProtection="1">
      <protection locked="0"/>
    </xf>
    <xf numFmtId="0" fontId="13" fillId="9" borderId="10" xfId="0" applyFont="1" applyFill="1" applyBorder="1" applyProtection="1">
      <protection locked="0"/>
    </xf>
    <xf numFmtId="0" fontId="13" fillId="9" borderId="11" xfId="0" applyFont="1" applyFill="1" applyBorder="1" applyProtection="1">
      <protection locked="0"/>
    </xf>
    <xf numFmtId="0" fontId="13" fillId="9" borderId="11" xfId="0" applyFont="1" applyFill="1" applyBorder="1" applyAlignment="1" applyProtection="1">
      <alignment horizontal="right"/>
      <protection locked="0"/>
    </xf>
    <xf numFmtId="167" fontId="13" fillId="9" borderId="16" xfId="0" applyNumberFormat="1" applyFont="1" applyFill="1" applyBorder="1" applyProtection="1">
      <protection locked="0"/>
    </xf>
    <xf numFmtId="0" fontId="13" fillId="9" borderId="10" xfId="0" applyFont="1" applyFill="1" applyBorder="1" applyAlignment="1" applyProtection="1">
      <alignment horizontal="left"/>
      <protection locked="0"/>
    </xf>
    <xf numFmtId="0" fontId="13" fillId="9" borderId="11" xfId="0" applyFont="1" applyFill="1" applyBorder="1" applyAlignment="1" applyProtection="1">
      <alignment horizontal="left"/>
      <protection locked="0"/>
    </xf>
    <xf numFmtId="0" fontId="13" fillId="0" borderId="0" xfId="0" applyFont="1" applyBorder="1" applyAlignment="1" applyProtection="1">
      <protection locked="0"/>
    </xf>
    <xf numFmtId="165" fontId="8" fillId="8" borderId="6" xfId="0" applyNumberFormat="1" applyFont="1" applyFill="1" applyBorder="1" applyProtection="1">
      <protection locked="0"/>
    </xf>
    <xf numFmtId="167" fontId="8" fillId="8" borderId="9" xfId="0" applyNumberFormat="1" applyFont="1" applyFill="1" applyBorder="1" applyProtection="1">
      <protection locked="0"/>
    </xf>
    <xf numFmtId="167" fontId="13" fillId="8" borderId="5" xfId="0" applyNumberFormat="1" applyFont="1" applyFill="1" applyBorder="1" applyProtection="1"/>
    <xf numFmtId="164" fontId="13" fillId="8" borderId="6" xfId="9" applyNumberFormat="1" applyFont="1" applyFill="1" applyBorder="1" applyProtection="1">
      <protection locked="0"/>
    </xf>
    <xf numFmtId="0" fontId="13" fillId="8" borderId="0" xfId="0" applyFont="1" applyFill="1" applyProtection="1">
      <protection locked="0"/>
    </xf>
    <xf numFmtId="0" fontId="8" fillId="0" borderId="0" xfId="0" applyFont="1" applyAlignment="1" applyProtection="1">
      <protection locked="0"/>
    </xf>
    <xf numFmtId="0" fontId="8" fillId="0" borderId="14" xfId="0" applyFont="1" applyBorder="1" applyAlignment="1" applyProtection="1">
      <protection locked="0"/>
    </xf>
    <xf numFmtId="165" fontId="8" fillId="10" borderId="6" xfId="9" applyNumberFormat="1" applyFont="1" applyFill="1" applyBorder="1" applyProtection="1">
      <protection locked="0"/>
    </xf>
    <xf numFmtId="167" fontId="8" fillId="10" borderId="9" xfId="0" applyNumberFormat="1" applyFont="1" applyFill="1" applyBorder="1" applyProtection="1">
      <protection locked="0"/>
    </xf>
    <xf numFmtId="167" fontId="13" fillId="10" borderId="5" xfId="0" applyNumberFormat="1" applyFont="1" applyFill="1" applyBorder="1" applyProtection="1"/>
    <xf numFmtId="167" fontId="13" fillId="11" borderId="5" xfId="0" applyNumberFormat="1" applyFont="1" applyFill="1" applyBorder="1" applyProtection="1"/>
    <xf numFmtId="167" fontId="13" fillId="12" borderId="5" xfId="0" applyNumberFormat="1" applyFont="1" applyFill="1" applyBorder="1" applyProtection="1"/>
    <xf numFmtId="0" fontId="39" fillId="0" borderId="0" xfId="0" applyFont="1"/>
    <xf numFmtId="0" fontId="40" fillId="0" borderId="0" xfId="0" applyFont="1"/>
    <xf numFmtId="0" fontId="40" fillId="0" borderId="0" xfId="0" applyFont="1" applyProtection="1">
      <protection locked="0"/>
    </xf>
    <xf numFmtId="0" fontId="40" fillId="0" borderId="0" xfId="0" applyFont="1" applyFill="1"/>
    <xf numFmtId="0" fontId="41" fillId="0" borderId="0" xfId="0" applyFont="1" applyFill="1"/>
    <xf numFmtId="0" fontId="40" fillId="0" borderId="0" xfId="0" applyFont="1" applyFill="1" applyProtection="1">
      <protection locked="0"/>
    </xf>
    <xf numFmtId="164" fontId="40" fillId="0" borderId="0" xfId="0" applyNumberFormat="1" applyFont="1" applyAlignment="1" applyProtection="1">
      <alignment horizontal="left"/>
      <protection locked="0"/>
    </xf>
    <xf numFmtId="164" fontId="39" fillId="0" borderId="0" xfId="0" applyNumberFormat="1" applyFont="1" applyFill="1" applyAlignment="1" applyProtection="1">
      <alignment horizontal="left"/>
      <protection locked="0"/>
    </xf>
    <xf numFmtId="0" fontId="13" fillId="0" borderId="36" xfId="0" applyFont="1" applyBorder="1" applyAlignment="1" applyProtection="1">
      <alignment horizontal="center"/>
      <protection locked="0"/>
    </xf>
    <xf numFmtId="0" fontId="13" fillId="0" borderId="37" xfId="0" applyFont="1" applyBorder="1" applyProtection="1">
      <protection locked="0"/>
    </xf>
    <xf numFmtId="4" fontId="13" fillId="0" borderId="33" xfId="0" applyNumberFormat="1" applyFont="1" applyBorder="1" applyAlignment="1" applyProtection="1">
      <alignment horizontal="center" wrapText="1"/>
      <protection locked="0"/>
    </xf>
    <xf numFmtId="0" fontId="13" fillId="0" borderId="4" xfId="0" applyFont="1" applyBorder="1" applyAlignment="1" applyProtection="1">
      <alignment horizontal="center"/>
      <protection locked="0"/>
    </xf>
    <xf numFmtId="0" fontId="13" fillId="0" borderId="38" xfId="0" applyFont="1" applyBorder="1" applyProtection="1">
      <protection locked="0"/>
    </xf>
    <xf numFmtId="4" fontId="8" fillId="0" borderId="10" xfId="0" applyNumberFormat="1" applyFont="1" applyFill="1" applyBorder="1" applyProtection="1">
      <protection locked="0"/>
    </xf>
    <xf numFmtId="167" fontId="8" fillId="0" borderId="15" xfId="0" applyNumberFormat="1" applyFont="1" applyFill="1" applyBorder="1" applyProtection="1">
      <protection locked="0"/>
    </xf>
    <xf numFmtId="2" fontId="8" fillId="0" borderId="10" xfId="0" applyNumberFormat="1" applyFont="1" applyFill="1" applyBorder="1" applyProtection="1">
      <protection locked="0"/>
    </xf>
    <xf numFmtId="167" fontId="8" fillId="0" borderId="16" xfId="0" applyNumberFormat="1" applyFont="1" applyFill="1" applyBorder="1" applyProtection="1">
      <protection locked="0"/>
    </xf>
    <xf numFmtId="164" fontId="13" fillId="0" borderId="10" xfId="9" applyNumberFormat="1" applyFont="1" applyFill="1" applyBorder="1" applyProtection="1">
      <protection locked="0"/>
    </xf>
    <xf numFmtId="165" fontId="8" fillId="0" borderId="10" xfId="9" applyNumberFormat="1" applyFont="1" applyFill="1" applyBorder="1" applyProtection="1">
      <protection locked="0"/>
    </xf>
    <xf numFmtId="4" fontId="13" fillId="0" borderId="3" xfId="0" applyNumberFormat="1" applyFont="1" applyBorder="1" applyAlignment="1" applyProtection="1">
      <alignment horizontal="center"/>
      <protection locked="0"/>
    </xf>
    <xf numFmtId="4" fontId="13" fillId="0" borderId="19" xfId="0" applyNumberFormat="1" applyFont="1" applyBorder="1" applyAlignment="1" applyProtection="1">
      <alignment horizontal="center"/>
      <protection locked="0"/>
    </xf>
    <xf numFmtId="0" fontId="13" fillId="0" borderId="19"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4" fillId="0" borderId="0" xfId="0" applyFont="1" applyAlignment="1" applyProtection="1">
      <alignment horizontal="center"/>
      <protection locked="0"/>
    </xf>
    <xf numFmtId="167" fontId="13" fillId="0" borderId="4" xfId="0" applyNumberFormat="1" applyFont="1" applyBorder="1" applyAlignment="1" applyProtection="1">
      <alignment horizontal="center"/>
      <protection locked="0"/>
    </xf>
    <xf numFmtId="0" fontId="0" fillId="0" borderId="19" xfId="0" applyBorder="1" applyAlignment="1">
      <alignment horizontal="center"/>
    </xf>
    <xf numFmtId="0" fontId="0" fillId="0" borderId="36" xfId="0" applyBorder="1" applyAlignment="1">
      <alignment horizontal="center"/>
    </xf>
    <xf numFmtId="4" fontId="13" fillId="0" borderId="2" xfId="0" applyNumberFormat="1" applyFont="1" applyBorder="1" applyAlignment="1" applyProtection="1">
      <alignment horizontal="center" wrapText="1"/>
      <protection locked="0"/>
    </xf>
    <xf numFmtId="0" fontId="12" fillId="0" borderId="36" xfId="0" applyFont="1" applyBorder="1" applyAlignment="1">
      <alignment horizontal="center"/>
    </xf>
    <xf numFmtId="0" fontId="13" fillId="0" borderId="0" xfId="0" applyFont="1" applyFill="1" applyBorder="1" applyAlignment="1" applyProtection="1">
      <alignment horizontal="center"/>
      <protection locked="0"/>
    </xf>
    <xf numFmtId="0" fontId="13" fillId="0" borderId="39" xfId="0" applyFont="1" applyBorder="1" applyAlignment="1" applyProtection="1">
      <alignment horizontal="center"/>
      <protection locked="0"/>
    </xf>
    <xf numFmtId="0" fontId="13" fillId="0" borderId="4" xfId="0" applyFont="1" applyBorder="1" applyAlignment="1" applyProtection="1">
      <alignment horizontal="center" wrapText="1"/>
      <protection locked="0"/>
    </xf>
    <xf numFmtId="0" fontId="13" fillId="0" borderId="40" xfId="0" applyFont="1" applyBorder="1" applyAlignment="1" applyProtection="1">
      <alignment horizontal="center" wrapText="1"/>
      <protection locked="0"/>
    </xf>
    <xf numFmtId="0" fontId="13" fillId="0" borderId="41" xfId="0" applyFont="1" applyBorder="1" applyProtection="1">
      <protection locked="0"/>
    </xf>
    <xf numFmtId="0" fontId="13" fillId="0" borderId="5" xfId="0" applyFont="1" applyBorder="1" applyAlignment="1" applyProtection="1">
      <alignment horizontal="center"/>
      <protection locked="0"/>
    </xf>
    <xf numFmtId="0" fontId="8" fillId="0" borderId="28" xfId="0" applyFont="1" applyBorder="1" applyProtection="1">
      <protection locked="0"/>
    </xf>
    <xf numFmtId="0" fontId="8" fillId="0" borderId="41" xfId="0" applyFont="1" applyBorder="1" applyProtection="1">
      <protection locked="0"/>
    </xf>
    <xf numFmtId="0" fontId="13" fillId="0" borderId="5" xfId="0" applyFont="1" applyBorder="1" applyProtection="1">
      <protection locked="0"/>
    </xf>
    <xf numFmtId="0" fontId="8" fillId="2" borderId="41" xfId="0" applyFont="1" applyFill="1" applyBorder="1" applyProtection="1">
      <protection locked="0"/>
    </xf>
    <xf numFmtId="0" fontId="8" fillId="2" borderId="5" xfId="0" applyFont="1" applyFill="1" applyBorder="1" applyProtection="1">
      <protection locked="0"/>
    </xf>
    <xf numFmtId="0" fontId="8" fillId="2" borderId="28" xfId="0" applyFont="1" applyFill="1" applyBorder="1" applyProtection="1">
      <protection locked="0"/>
    </xf>
    <xf numFmtId="0" fontId="13" fillId="2" borderId="41" xfId="0" applyFont="1" applyFill="1" applyBorder="1" applyProtection="1">
      <protection locked="0"/>
    </xf>
    <xf numFmtId="0" fontId="13" fillId="2" borderId="5" xfId="0" applyFont="1" applyFill="1" applyBorder="1" applyProtection="1">
      <protection locked="0"/>
    </xf>
    <xf numFmtId="0" fontId="8" fillId="2" borderId="42" xfId="0" applyFont="1" applyFill="1" applyBorder="1" applyProtection="1">
      <protection locked="0"/>
    </xf>
    <xf numFmtId="0" fontId="8" fillId="2" borderId="8" xfId="0" applyFont="1" applyFill="1" applyBorder="1" applyProtection="1">
      <protection locked="0"/>
    </xf>
    <xf numFmtId="0" fontId="8" fillId="2" borderId="43" xfId="0" applyFont="1" applyFill="1" applyBorder="1" applyProtection="1">
      <protection locked="0"/>
    </xf>
    <xf numFmtId="0" fontId="8" fillId="0" borderId="0" xfId="0" applyFont="1" applyFill="1" applyBorder="1" applyAlignment="1" applyProtection="1">
      <alignment horizontal="center"/>
      <protection locked="0"/>
    </xf>
    <xf numFmtId="167" fontId="8" fillId="0" borderId="0" xfId="0" applyNumberFormat="1" applyFont="1" applyFill="1" applyBorder="1" applyProtection="1">
      <protection locked="0"/>
    </xf>
    <xf numFmtId="167" fontId="32" fillId="0" borderId="0" xfId="0" applyNumberFormat="1" applyFont="1" applyFill="1" applyBorder="1" applyProtection="1">
      <protection locked="0"/>
    </xf>
    <xf numFmtId="0" fontId="13" fillId="0" borderId="44" xfId="0" applyFont="1" applyBorder="1" applyAlignment="1" applyProtection="1">
      <alignment horizontal="center"/>
      <protection locked="0"/>
    </xf>
    <xf numFmtId="0" fontId="13" fillId="0" borderId="45" xfId="0" applyFont="1" applyBorder="1" applyAlignment="1" applyProtection="1">
      <alignment horizontal="center" wrapText="1"/>
      <protection locked="0"/>
    </xf>
    <xf numFmtId="0" fontId="13" fillId="0" borderId="46" xfId="0" applyFont="1" applyBorder="1" applyAlignment="1" applyProtection="1">
      <alignment horizontal="center" wrapText="1"/>
      <protection locked="0"/>
    </xf>
    <xf numFmtId="0" fontId="8" fillId="8" borderId="41" xfId="0" applyFont="1" applyFill="1" applyBorder="1" applyProtection="1">
      <protection locked="0"/>
    </xf>
    <xf numFmtId="167" fontId="8" fillId="8" borderId="12" xfId="0" applyNumberFormat="1" applyFont="1" applyFill="1" applyBorder="1" applyProtection="1">
      <protection locked="0"/>
    </xf>
    <xf numFmtId="0" fontId="0" fillId="0" borderId="0" xfId="0" applyAlignment="1"/>
    <xf numFmtId="0" fontId="13" fillId="0" borderId="0" xfId="0" applyFont="1" applyBorder="1" applyAlignment="1" applyProtection="1">
      <alignment horizontal="center"/>
      <protection locked="0"/>
    </xf>
    <xf numFmtId="0" fontId="0" fillId="0" borderId="0" xfId="0" applyBorder="1" applyAlignment="1">
      <alignment horizontal="center"/>
    </xf>
    <xf numFmtId="164" fontId="40" fillId="0" borderId="0" xfId="0" applyNumberFormat="1" applyFont="1" applyAlignment="1" applyProtection="1">
      <alignment horizontal="right" wrapText="1"/>
      <protection locked="0"/>
    </xf>
    <xf numFmtId="164" fontId="40" fillId="0" borderId="0" xfId="0" applyNumberFormat="1" applyFont="1" applyProtection="1">
      <protection locked="0"/>
    </xf>
    <xf numFmtId="0" fontId="39" fillId="0" borderId="0" xfId="0" applyFont="1" applyProtection="1">
      <protection locked="0"/>
    </xf>
    <xf numFmtId="0" fontId="39" fillId="0" borderId="0" xfId="0" applyFont="1" applyAlignment="1" applyProtection="1">
      <alignment horizontal="center" wrapText="1"/>
      <protection locked="0"/>
    </xf>
    <xf numFmtId="9" fontId="40" fillId="0" borderId="0" xfId="0" applyNumberFormat="1" applyFont="1" applyProtection="1">
      <protection locked="0"/>
    </xf>
    <xf numFmtId="0" fontId="40" fillId="0" borderId="0" xfId="0" applyFont="1" applyAlignment="1" applyProtection="1">
      <alignment horizontal="center"/>
    </xf>
    <xf numFmtId="0" fontId="40" fillId="0" borderId="0" xfId="0" applyFont="1" applyProtection="1"/>
    <xf numFmtId="0" fontId="13" fillId="0" borderId="6"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8" fillId="0" borderId="18" xfId="0" applyFont="1" applyFill="1" applyBorder="1" applyProtection="1">
      <protection locked="0"/>
    </xf>
    <xf numFmtId="0" fontId="7" fillId="0" borderId="18" xfId="0" applyFont="1" applyFill="1" applyBorder="1" applyAlignment="1" applyProtection="1">
      <protection locked="0"/>
    </xf>
    <xf numFmtId="0" fontId="7" fillId="0" borderId="0" xfId="0" applyFont="1" applyFill="1" applyBorder="1" applyAlignment="1" applyProtection="1">
      <protection locked="0"/>
    </xf>
    <xf numFmtId="167" fontId="13" fillId="0" borderId="17" xfId="0" applyNumberFormat="1" applyFont="1" applyFill="1" applyBorder="1" applyAlignment="1" applyProtection="1">
      <alignment horizontal="right"/>
      <protection locked="0"/>
    </xf>
    <xf numFmtId="0" fontId="0" fillId="0" borderId="20" xfId="0" applyFill="1" applyBorder="1" applyAlignment="1" applyProtection="1">
      <alignment horizontal="right"/>
      <protection locked="0"/>
    </xf>
    <xf numFmtId="167" fontId="13" fillId="0" borderId="6" xfId="0" applyNumberFormat="1" applyFont="1" applyFill="1" applyBorder="1" applyAlignment="1" applyProtection="1">
      <alignment horizontal="right"/>
      <protection locked="0"/>
    </xf>
    <xf numFmtId="167" fontId="13" fillId="0" borderId="5" xfId="0" applyNumberFormat="1" applyFont="1" applyFill="1" applyBorder="1" applyProtection="1">
      <protection locked="0"/>
    </xf>
    <xf numFmtId="167" fontId="13" fillId="0" borderId="9" xfId="0" applyNumberFormat="1" applyFont="1" applyFill="1" applyBorder="1" applyAlignment="1" applyProtection="1">
      <alignment horizontal="center"/>
      <protection locked="0"/>
    </xf>
    <xf numFmtId="167" fontId="13" fillId="13" borderId="10" xfId="0" applyNumberFormat="1" applyFont="1" applyFill="1" applyBorder="1" applyAlignment="1" applyProtection="1">
      <alignment horizontal="right"/>
      <protection locked="0"/>
    </xf>
    <xf numFmtId="0" fontId="0" fillId="13" borderId="15" xfId="0" applyFill="1" applyBorder="1" applyAlignment="1" applyProtection="1">
      <alignment horizontal="right"/>
      <protection locked="0"/>
    </xf>
    <xf numFmtId="167" fontId="13" fillId="13" borderId="16" xfId="0" applyNumberFormat="1" applyFont="1" applyFill="1" applyBorder="1" applyProtection="1">
      <protection locked="0"/>
    </xf>
    <xf numFmtId="0" fontId="13" fillId="0" borderId="9" xfId="0" applyFont="1" applyBorder="1" applyAlignment="1" applyProtection="1">
      <alignment horizontal="center"/>
      <protection locked="0"/>
    </xf>
    <xf numFmtId="167" fontId="13" fillId="0" borderId="0" xfId="0" applyNumberFormat="1" applyFont="1" applyBorder="1" applyAlignment="1" applyProtection="1">
      <alignment horizontal="right"/>
      <protection locked="0"/>
    </xf>
    <xf numFmtId="167" fontId="31" fillId="0" borderId="0" xfId="0" applyNumberFormat="1" applyFont="1" applyBorder="1" applyAlignment="1" applyProtection="1">
      <alignment horizontal="right"/>
    </xf>
    <xf numFmtId="167" fontId="13" fillId="0" borderId="0" xfId="0" applyNumberFormat="1" applyFont="1" applyBorder="1" applyAlignment="1" applyProtection="1">
      <alignment horizontal="right"/>
    </xf>
    <xf numFmtId="167" fontId="31" fillId="0" borderId="0" xfId="0" applyNumberFormat="1" applyFont="1" applyBorder="1" applyAlignment="1" applyProtection="1">
      <alignment horizontal="right"/>
      <protection locked="0"/>
    </xf>
    <xf numFmtId="167" fontId="13" fillId="0" borderId="0" xfId="0" applyNumberFormat="1" applyFont="1" applyFill="1" applyBorder="1" applyAlignment="1" applyProtection="1">
      <alignment horizontal="right"/>
      <protection locked="0"/>
    </xf>
    <xf numFmtId="167" fontId="13" fillId="0" borderId="0" xfId="0" applyNumberFormat="1" applyFont="1" applyFill="1" applyBorder="1" applyAlignment="1" applyProtection="1">
      <alignment horizontal="right"/>
    </xf>
    <xf numFmtId="167" fontId="31" fillId="0" borderId="0" xfId="0" applyNumberFormat="1" applyFont="1" applyFill="1" applyBorder="1" applyAlignment="1" applyProtection="1">
      <alignment horizontal="right"/>
    </xf>
    <xf numFmtId="167" fontId="8" fillId="0" borderId="5" xfId="0" applyNumberFormat="1" applyFont="1" applyBorder="1" applyProtection="1">
      <protection locked="0"/>
    </xf>
    <xf numFmtId="0" fontId="18" fillId="0" borderId="5" xfId="0" applyFont="1" applyBorder="1" applyProtection="1">
      <protection locked="0"/>
    </xf>
    <xf numFmtId="167" fontId="8" fillId="0" borderId="22" xfId="0" applyNumberFormat="1" applyFont="1" applyBorder="1" applyProtection="1">
      <protection locked="0"/>
    </xf>
    <xf numFmtId="167" fontId="13" fillId="0" borderId="0" xfId="0" applyNumberFormat="1" applyFont="1" applyBorder="1" applyAlignment="1" applyProtection="1">
      <alignment horizontal="center" wrapText="1"/>
      <protection locked="0"/>
    </xf>
    <xf numFmtId="0" fontId="18" fillId="0" borderId="0" xfId="0" applyFont="1" applyBorder="1" applyProtection="1">
      <protection locked="0"/>
    </xf>
    <xf numFmtId="0" fontId="13" fillId="0" borderId="6" xfId="0" applyFont="1" applyBorder="1" applyAlignment="1" applyProtection="1">
      <alignment horizontal="center"/>
      <protection locked="0"/>
    </xf>
    <xf numFmtId="0" fontId="12" fillId="0" borderId="9" xfId="0" applyFont="1" applyBorder="1" applyAlignment="1">
      <alignment horizontal="center"/>
    </xf>
    <xf numFmtId="0" fontId="13" fillId="0" borderId="9" xfId="0" applyFont="1" applyBorder="1" applyProtection="1">
      <protection locked="0"/>
    </xf>
    <xf numFmtId="167" fontId="0" fillId="0" borderId="0" xfId="0" applyNumberFormat="1" applyBorder="1"/>
    <xf numFmtId="167" fontId="0" fillId="0" borderId="9" xfId="0" applyNumberFormat="1" applyBorder="1"/>
    <xf numFmtId="0" fontId="0" fillId="0" borderId="0" xfId="0" applyBorder="1"/>
    <xf numFmtId="0" fontId="0" fillId="0" borderId="9" xfId="0" applyBorder="1"/>
    <xf numFmtId="0" fontId="8" fillId="0" borderId="9" xfId="0" applyFont="1" applyFill="1" applyBorder="1" applyProtection="1">
      <protection locked="0"/>
    </xf>
    <xf numFmtId="0" fontId="13" fillId="0" borderId="9" xfId="0" applyFont="1" applyFill="1" applyBorder="1" applyProtection="1">
      <protection locked="0"/>
    </xf>
    <xf numFmtId="0" fontId="13" fillId="0" borderId="23" xfId="0" applyFont="1" applyBorder="1" applyProtection="1">
      <protection locked="0"/>
    </xf>
    <xf numFmtId="0" fontId="8" fillId="0" borderId="9" xfId="0" applyFont="1" applyBorder="1" applyProtection="1">
      <protection locked="0"/>
    </xf>
    <xf numFmtId="0" fontId="16" fillId="0" borderId="0" xfId="0" applyFont="1"/>
    <xf numFmtId="167" fontId="13" fillId="0" borderId="11" xfId="0" applyNumberFormat="1" applyFont="1" applyBorder="1" applyProtection="1">
      <protection locked="0"/>
    </xf>
    <xf numFmtId="167" fontId="13" fillId="0" borderId="15" xfId="0" applyNumberFormat="1" applyFont="1" applyBorder="1" applyProtection="1">
      <protection locked="0"/>
    </xf>
    <xf numFmtId="167" fontId="12" fillId="0" borderId="11" xfId="0" applyNumberFormat="1" applyFont="1" applyBorder="1"/>
    <xf numFmtId="167" fontId="12" fillId="0" borderId="15" xfId="0" applyNumberFormat="1" applyFont="1" applyBorder="1"/>
    <xf numFmtId="167" fontId="8" fillId="0" borderId="11" xfId="0" applyNumberFormat="1" applyFont="1" applyBorder="1" applyProtection="1">
      <protection locked="0"/>
    </xf>
    <xf numFmtId="167" fontId="8" fillId="0" borderId="15" xfId="0" applyNumberFormat="1" applyFont="1" applyBorder="1" applyProtection="1">
      <protection locked="0"/>
    </xf>
    <xf numFmtId="4" fontId="13" fillId="0" borderId="6" xfId="0" applyNumberFormat="1" applyFont="1" applyFill="1" applyBorder="1" applyProtection="1"/>
    <xf numFmtId="167" fontId="8" fillId="0" borderId="11" xfId="0" applyNumberFormat="1" applyFont="1" applyFill="1" applyBorder="1" applyProtection="1">
      <protection locked="0"/>
    </xf>
    <xf numFmtId="167" fontId="8" fillId="0" borderId="9" xfId="0" applyNumberFormat="1" applyFont="1" applyBorder="1" applyAlignment="1" applyProtection="1">
      <alignment horizontal="right"/>
      <protection locked="0"/>
    </xf>
    <xf numFmtId="167" fontId="0" fillId="4" borderId="10" xfId="0" applyNumberFormat="1" applyFill="1" applyBorder="1"/>
    <xf numFmtId="167" fontId="0" fillId="4" borderId="11" xfId="0" applyNumberFormat="1" applyFill="1" applyBorder="1"/>
    <xf numFmtId="167" fontId="0" fillId="4" borderId="15" xfId="0" applyNumberFormat="1" applyFill="1" applyBorder="1"/>
    <xf numFmtId="167" fontId="0" fillId="3" borderId="11" xfId="0" applyNumberFormat="1" applyFill="1" applyBorder="1"/>
    <xf numFmtId="167" fontId="0" fillId="3" borderId="15" xfId="0" applyNumberFormat="1" applyFill="1" applyBorder="1"/>
    <xf numFmtId="167" fontId="8" fillId="3" borderId="11" xfId="0" applyNumberFormat="1" applyFont="1" applyFill="1" applyBorder="1" applyProtection="1">
      <protection locked="0"/>
    </xf>
    <xf numFmtId="167" fontId="8" fillId="3" borderId="15" xfId="0" applyNumberFormat="1" applyFont="1" applyFill="1" applyBorder="1" applyProtection="1">
      <protection locked="0"/>
    </xf>
    <xf numFmtId="167" fontId="12" fillId="3" borderId="11" xfId="0" applyNumberFormat="1" applyFont="1" applyFill="1" applyBorder="1"/>
    <xf numFmtId="167" fontId="12" fillId="3" borderId="15" xfId="0" applyNumberFormat="1" applyFont="1" applyFill="1" applyBorder="1"/>
    <xf numFmtId="167" fontId="12" fillId="4" borderId="11" xfId="0" applyNumberFormat="1" applyFont="1" applyFill="1" applyBorder="1"/>
    <xf numFmtId="167" fontId="12" fillId="4" borderId="15" xfId="0" applyNumberFormat="1" applyFont="1" applyFill="1" applyBorder="1"/>
    <xf numFmtId="167" fontId="13" fillId="3" borderId="11" xfId="0" applyNumberFormat="1" applyFont="1" applyFill="1" applyBorder="1" applyProtection="1">
      <protection locked="0"/>
    </xf>
    <xf numFmtId="167" fontId="13" fillId="3" borderId="15" xfId="0" applyNumberFormat="1" applyFont="1" applyFill="1" applyBorder="1" applyProtection="1">
      <protection locked="0"/>
    </xf>
    <xf numFmtId="167" fontId="13" fillId="9" borderId="11" xfId="0" applyNumberFormat="1" applyFont="1" applyFill="1" applyBorder="1" applyProtection="1">
      <protection locked="0"/>
    </xf>
    <xf numFmtId="167" fontId="13" fillId="9" borderId="15" xfId="0" applyNumberFormat="1" applyFont="1" applyFill="1" applyBorder="1" applyProtection="1">
      <protection locked="0"/>
    </xf>
    <xf numFmtId="0" fontId="13" fillId="2" borderId="24" xfId="0" applyFont="1" applyFill="1" applyBorder="1" applyAlignment="1" applyProtection="1">
      <alignment horizontal="center"/>
      <protection locked="0"/>
    </xf>
    <xf numFmtId="0" fontId="8" fillId="2" borderId="25" xfId="0" applyFont="1" applyFill="1" applyBorder="1" applyAlignment="1" applyProtection="1">
      <alignment horizontal="center"/>
      <protection locked="0"/>
    </xf>
    <xf numFmtId="0" fontId="8" fillId="2" borderId="16" xfId="0" applyFont="1" applyFill="1" applyBorder="1" applyAlignment="1" applyProtection="1">
      <alignment horizontal="center"/>
      <protection locked="0"/>
    </xf>
    <xf numFmtId="0" fontId="8" fillId="2" borderId="10" xfId="0" applyFont="1" applyFill="1" applyBorder="1" applyAlignment="1" applyProtection="1">
      <alignment horizontal="center"/>
      <protection locked="0"/>
    </xf>
    <xf numFmtId="0" fontId="8" fillId="2" borderId="26" xfId="0" applyFont="1" applyFill="1" applyBorder="1" applyAlignment="1" applyProtection="1">
      <alignment horizontal="center"/>
      <protection locked="0"/>
    </xf>
    <xf numFmtId="0" fontId="8" fillId="2" borderId="27" xfId="0" applyFont="1" applyFill="1" applyBorder="1" applyProtection="1">
      <protection locked="0"/>
    </xf>
    <xf numFmtId="167" fontId="8" fillId="2" borderId="21" xfId="0" applyNumberFormat="1" applyFont="1" applyFill="1" applyBorder="1" applyProtection="1">
      <protection locked="0"/>
    </xf>
    <xf numFmtId="167" fontId="8" fillId="2" borderId="18" xfId="0" applyNumberFormat="1" applyFont="1" applyFill="1" applyBorder="1" applyProtection="1">
      <protection locked="0"/>
    </xf>
    <xf numFmtId="167" fontId="8" fillId="2" borderId="28" xfId="0" applyNumberFormat="1" applyFont="1" applyFill="1" applyBorder="1" applyProtection="1">
      <protection locked="0"/>
    </xf>
    <xf numFmtId="0" fontId="8" fillId="2" borderId="29" xfId="0" applyFont="1" applyFill="1" applyBorder="1" applyProtection="1">
      <protection locked="0"/>
    </xf>
    <xf numFmtId="167" fontId="8" fillId="2" borderId="5" xfId="0" applyNumberFormat="1" applyFont="1" applyFill="1" applyBorder="1" applyProtection="1">
      <protection locked="0"/>
    </xf>
    <xf numFmtId="167" fontId="8" fillId="2" borderId="0" xfId="0" applyNumberFormat="1" applyFont="1" applyFill="1" applyBorder="1" applyProtection="1">
      <protection locked="0"/>
    </xf>
    <xf numFmtId="167" fontId="8" fillId="2" borderId="22" xfId="0" applyNumberFormat="1" applyFont="1" applyFill="1" applyBorder="1" applyProtection="1">
      <protection locked="0"/>
    </xf>
    <xf numFmtId="167" fontId="8" fillId="2" borderId="12" xfId="0" applyNumberFormat="1" applyFont="1" applyFill="1" applyBorder="1" applyProtection="1">
      <protection locked="0"/>
    </xf>
    <xf numFmtId="0" fontId="8" fillId="2" borderId="31" xfId="0" applyFont="1" applyFill="1" applyBorder="1" applyAlignment="1" applyProtection="1">
      <alignment horizontal="right"/>
      <protection locked="0"/>
    </xf>
    <xf numFmtId="167" fontId="32" fillId="2" borderId="32" xfId="0" applyNumberFormat="1" applyFont="1" applyFill="1" applyBorder="1" applyProtection="1">
      <protection locked="0"/>
    </xf>
    <xf numFmtId="167" fontId="32" fillId="2" borderId="33" xfId="0" applyNumberFormat="1" applyFont="1" applyFill="1" applyBorder="1" applyProtection="1">
      <protection locked="0"/>
    </xf>
    <xf numFmtId="167" fontId="32" fillId="2" borderId="34" xfId="0" applyNumberFormat="1" applyFont="1" applyFill="1" applyBorder="1" applyProtection="1">
      <protection locked="0"/>
    </xf>
    <xf numFmtId="0" fontId="43" fillId="14" borderId="14" xfId="0" applyFont="1" applyFill="1" applyBorder="1" applyAlignment="1" applyProtection="1">
      <alignment horizontal="left"/>
      <protection locked="0"/>
    </xf>
    <xf numFmtId="0" fontId="43" fillId="14" borderId="47" xfId="0" applyFont="1" applyFill="1" applyBorder="1" applyProtection="1">
      <protection locked="0"/>
    </xf>
    <xf numFmtId="0" fontId="43" fillId="14" borderId="48" xfId="0" applyFont="1" applyFill="1" applyBorder="1" applyProtection="1">
      <protection locked="0"/>
    </xf>
    <xf numFmtId="4" fontId="43" fillId="0" borderId="0" xfId="0" applyNumberFormat="1" applyFont="1" applyFill="1" applyBorder="1" applyProtection="1">
      <protection locked="0"/>
    </xf>
    <xf numFmtId="0" fontId="43" fillId="0" borderId="0" xfId="0" applyFont="1" applyFill="1" applyBorder="1" applyProtection="1">
      <protection locked="0"/>
    </xf>
    <xf numFmtId="0" fontId="43" fillId="14" borderId="11" xfId="0" applyFont="1" applyFill="1" applyBorder="1" applyAlignment="1" applyProtection="1">
      <alignment horizontal="left"/>
      <protection locked="0"/>
    </xf>
    <xf numFmtId="0" fontId="43" fillId="14" borderId="11" xfId="0" applyFont="1" applyFill="1" applyBorder="1" applyProtection="1">
      <protection locked="0"/>
    </xf>
    <xf numFmtId="4" fontId="43" fillId="14" borderId="11" xfId="0" applyNumberFormat="1" applyFont="1" applyFill="1" applyBorder="1" applyProtection="1">
      <protection locked="0"/>
    </xf>
    <xf numFmtId="4" fontId="43" fillId="14" borderId="47" xfId="0" applyNumberFormat="1" applyFont="1" applyFill="1" applyBorder="1" applyProtection="1">
      <protection locked="0"/>
    </xf>
    <xf numFmtId="0" fontId="23" fillId="0" borderId="0" xfId="0" applyFont="1" applyAlignment="1"/>
    <xf numFmtId="0" fontId="24" fillId="0" borderId="0" xfId="0" applyFont="1" applyAlignment="1"/>
    <xf numFmtId="0" fontId="25" fillId="0" borderId="0" xfId="0" applyFont="1" applyAlignment="1"/>
    <xf numFmtId="0" fontId="43" fillId="14" borderId="14" xfId="0" applyFont="1" applyFill="1" applyBorder="1" applyAlignment="1" applyProtection="1">
      <protection locked="0"/>
    </xf>
    <xf numFmtId="0" fontId="43" fillId="14" borderId="11" xfId="0" applyFont="1" applyFill="1" applyBorder="1" applyAlignment="1" applyProtection="1">
      <protection locked="0"/>
    </xf>
    <xf numFmtId="0" fontId="13" fillId="3" borderId="11" xfId="0" applyFont="1" applyFill="1" applyBorder="1" applyAlignment="1" applyProtection="1">
      <alignment horizontal="right"/>
      <protection locked="0"/>
    </xf>
    <xf numFmtId="0" fontId="3" fillId="0" borderId="14" xfId="0" applyFont="1" applyFill="1" applyBorder="1" applyAlignment="1" applyProtection="1">
      <alignment horizontal="left"/>
      <protection locked="0"/>
    </xf>
    <xf numFmtId="0" fontId="13" fillId="0" borderId="0" xfId="0" applyFont="1" applyFill="1" applyBorder="1" applyAlignment="1" applyProtection="1">
      <alignment horizontal="right"/>
      <protection locked="0"/>
    </xf>
    <xf numFmtId="0" fontId="3" fillId="0" borderId="11" xfId="0" applyFont="1" applyFill="1" applyBorder="1" applyAlignment="1" applyProtection="1">
      <alignment horizontal="left"/>
      <protection locked="0"/>
    </xf>
    <xf numFmtId="0" fontId="3" fillId="0" borderId="11" xfId="0" applyFont="1" applyFill="1" applyBorder="1" applyProtection="1">
      <protection locked="0"/>
    </xf>
    <xf numFmtId="4" fontId="13" fillId="0" borderId="0" xfId="0" applyNumberFormat="1" applyFont="1" applyFill="1" applyBorder="1" applyProtection="1">
      <protection locked="0"/>
    </xf>
    <xf numFmtId="4" fontId="3" fillId="0" borderId="11" xfId="0" applyNumberFormat="1" applyFont="1" applyFill="1" applyBorder="1" applyProtection="1">
      <protection locked="0"/>
    </xf>
    <xf numFmtId="4" fontId="44" fillId="0" borderId="47" xfId="0" applyNumberFormat="1" applyFont="1" applyFill="1" applyBorder="1" applyProtection="1">
      <protection locked="0"/>
    </xf>
    <xf numFmtId="0" fontId="44" fillId="0" borderId="48" xfId="0" applyFont="1" applyFill="1" applyBorder="1" applyProtection="1">
      <protection locked="0"/>
    </xf>
    <xf numFmtId="4" fontId="13" fillId="0" borderId="2" xfId="0" applyNumberFormat="1" applyFont="1" applyFill="1" applyBorder="1" applyProtection="1">
      <protection locked="0"/>
    </xf>
    <xf numFmtId="0" fontId="13" fillId="0" borderId="2" xfId="0" applyFont="1" applyFill="1" applyBorder="1" applyProtection="1">
      <protection locked="0"/>
    </xf>
    <xf numFmtId="0" fontId="13" fillId="0" borderId="2" xfId="0" applyFont="1" applyFill="1" applyBorder="1" applyProtection="1"/>
    <xf numFmtId="167" fontId="13" fillId="0" borderId="2" xfId="0" applyNumberFormat="1" applyFont="1" applyFill="1" applyBorder="1" applyAlignment="1" applyProtection="1">
      <alignment horizontal="center"/>
      <protection locked="0"/>
    </xf>
    <xf numFmtId="167" fontId="13" fillId="0" borderId="0" xfId="0" applyNumberFormat="1" applyFont="1" applyFill="1" applyBorder="1" applyAlignment="1" applyProtection="1">
      <alignment horizontal="center"/>
      <protection locked="0"/>
    </xf>
    <xf numFmtId="0" fontId="13" fillId="0" borderId="0" xfId="0" applyFont="1" applyFill="1" applyBorder="1" applyProtection="1"/>
    <xf numFmtId="4" fontId="3" fillId="0" borderId="0" xfId="0" applyNumberFormat="1" applyFont="1" applyFill="1" applyBorder="1" applyProtection="1">
      <protection locked="0"/>
    </xf>
    <xf numFmtId="0" fontId="3" fillId="0" borderId="0" xfId="0" applyFont="1" applyFill="1" applyBorder="1" applyProtection="1">
      <protection locked="0"/>
    </xf>
    <xf numFmtId="4" fontId="3" fillId="0" borderId="47" xfId="0" applyNumberFormat="1" applyFont="1" applyFill="1" applyBorder="1" applyProtection="1">
      <protection locked="0"/>
    </xf>
    <xf numFmtId="0" fontId="3" fillId="0" borderId="48" xfId="0" applyFont="1" applyFill="1" applyBorder="1" applyProtection="1">
      <protection locked="0"/>
    </xf>
    <xf numFmtId="0" fontId="8" fillId="0" borderId="0" xfId="0" applyFont="1" applyBorder="1" applyAlignment="1" applyProtection="1">
      <alignment wrapText="1"/>
      <protection locked="0"/>
    </xf>
    <xf numFmtId="0" fontId="8" fillId="0" borderId="0" xfId="0" applyFont="1" applyBorder="1" applyAlignment="1" applyProtection="1">
      <alignment horizontal="right"/>
      <protection locked="0"/>
    </xf>
    <xf numFmtId="0" fontId="0" fillId="0" borderId="0" xfId="0" applyFont="1" applyFill="1" applyAlignment="1"/>
    <xf numFmtId="8" fontId="8" fillId="0" borderId="0" xfId="0" applyNumberFormat="1" applyFont="1" applyBorder="1" applyProtection="1">
      <protection locked="0"/>
    </xf>
    <xf numFmtId="4" fontId="13" fillId="0" borderId="0" xfId="0" applyNumberFormat="1" applyFont="1" applyFill="1" applyBorder="1" applyAlignment="1" applyProtection="1">
      <protection locked="0"/>
    </xf>
    <xf numFmtId="4" fontId="13" fillId="0" borderId="3" xfId="0" applyNumberFormat="1" applyFont="1" applyFill="1" applyBorder="1" applyProtection="1">
      <protection locked="0"/>
    </xf>
    <xf numFmtId="4" fontId="13" fillId="0" borderId="19" xfId="0" applyNumberFormat="1" applyFont="1" applyFill="1" applyBorder="1" applyProtection="1">
      <protection locked="0"/>
    </xf>
    <xf numFmtId="0" fontId="13" fillId="0" borderId="19" xfId="0" applyFont="1" applyFill="1" applyBorder="1" applyProtection="1">
      <protection locked="0"/>
    </xf>
    <xf numFmtId="0" fontId="13" fillId="0" borderId="3" xfId="0" applyFont="1" applyFill="1" applyBorder="1" applyProtection="1">
      <protection locked="0"/>
    </xf>
    <xf numFmtId="0" fontId="13" fillId="0" borderId="36" xfId="0" applyFont="1" applyFill="1" applyBorder="1" applyAlignment="1" applyProtection="1">
      <alignment horizontal="center"/>
      <protection locked="0"/>
    </xf>
    <xf numFmtId="167" fontId="13" fillId="0" borderId="4" xfId="0" applyNumberFormat="1" applyFont="1" applyFill="1" applyBorder="1" applyAlignment="1" applyProtection="1">
      <alignment horizontal="right"/>
      <protection locked="0"/>
    </xf>
    <xf numFmtId="0" fontId="48" fillId="16" borderId="14" xfId="0" applyFont="1" applyFill="1" applyBorder="1" applyAlignment="1" applyProtection="1">
      <alignment horizontal="left"/>
      <protection locked="0"/>
    </xf>
    <xf numFmtId="0" fontId="49" fillId="16" borderId="14" xfId="0" applyFont="1" applyFill="1" applyBorder="1" applyAlignment="1" applyProtection="1">
      <alignment horizontal="left"/>
      <protection locked="0"/>
    </xf>
    <xf numFmtId="0" fontId="49" fillId="16" borderId="14" xfId="0" applyFont="1" applyFill="1" applyBorder="1" applyAlignment="1" applyProtection="1">
      <protection locked="0"/>
    </xf>
    <xf numFmtId="0" fontId="49" fillId="16" borderId="0" xfId="0" applyFont="1" applyFill="1" applyBorder="1" applyAlignment="1" applyProtection="1">
      <alignment horizontal="left"/>
      <protection locked="0"/>
    </xf>
    <xf numFmtId="0" fontId="49" fillId="16" borderId="11" xfId="0" applyFont="1" applyFill="1" applyBorder="1" applyAlignment="1" applyProtection="1">
      <alignment horizontal="left"/>
      <protection locked="0"/>
    </xf>
    <xf numFmtId="0" fontId="48" fillId="16" borderId="14" xfId="0" applyFont="1" applyFill="1" applyBorder="1" applyProtection="1">
      <protection locked="0"/>
    </xf>
    <xf numFmtId="14" fontId="49" fillId="16" borderId="11" xfId="0" applyNumberFormat="1" applyFont="1" applyFill="1" applyBorder="1" applyProtection="1">
      <protection locked="0"/>
    </xf>
    <xf numFmtId="0" fontId="49" fillId="16" borderId="0" xfId="0" applyFont="1" applyFill="1" applyBorder="1" applyProtection="1">
      <protection locked="0"/>
    </xf>
    <xf numFmtId="14" fontId="49" fillId="16" borderId="14" xfId="0" applyNumberFormat="1" applyFont="1" applyFill="1" applyBorder="1" applyProtection="1">
      <protection locked="0"/>
    </xf>
    <xf numFmtId="164" fontId="39" fillId="0" borderId="0" xfId="0" applyNumberFormat="1" applyFont="1" applyProtection="1">
      <protection locked="0"/>
    </xf>
    <xf numFmtId="0" fontId="0" fillId="0" borderId="0" xfId="0" applyAlignment="1"/>
    <xf numFmtId="0" fontId="50" fillId="0" borderId="0" xfId="0" applyFont="1" applyProtection="1">
      <protection locked="0"/>
    </xf>
    <xf numFmtId="167" fontId="51" fillId="0" borderId="0" xfId="0" applyNumberFormat="1" applyFont="1" applyProtection="1">
      <protection locked="0"/>
    </xf>
    <xf numFmtId="0" fontId="52" fillId="0" borderId="0" xfId="0" applyFont="1" applyAlignment="1" applyProtection="1">
      <protection locked="0"/>
    </xf>
    <xf numFmtId="0" fontId="40" fillId="16" borderId="0" xfId="0" applyFont="1" applyFill="1" applyProtection="1">
      <protection locked="0"/>
    </xf>
    <xf numFmtId="164" fontId="40" fillId="0" borderId="0" xfId="0" applyNumberFormat="1" applyFont="1" applyFill="1" applyProtection="1">
      <protection locked="0"/>
    </xf>
    <xf numFmtId="0" fontId="53" fillId="0" borderId="0" xfId="0" applyFont="1" applyProtection="1">
      <protection locked="0"/>
    </xf>
    <xf numFmtId="0" fontId="4" fillId="0" borderId="0" xfId="7" applyAlignment="1" applyProtection="1"/>
    <xf numFmtId="0" fontId="54" fillId="0" borderId="0" xfId="7" applyFont="1" applyAlignment="1" applyProtection="1"/>
    <xf numFmtId="14" fontId="8" fillId="0" borderId="0" xfId="0" applyNumberFormat="1" applyFont="1" applyProtection="1">
      <protection locked="0"/>
    </xf>
    <xf numFmtId="14" fontId="49" fillId="16" borderId="14" xfId="0" applyNumberFormat="1" applyFont="1" applyFill="1" applyBorder="1" applyAlignment="1" applyProtection="1">
      <alignment horizontal="left"/>
      <protection locked="0"/>
    </xf>
    <xf numFmtId="165" fontId="8" fillId="0" borderId="6" xfId="0" applyNumberFormat="1" applyFont="1" applyFill="1" applyBorder="1" applyAlignment="1" applyProtection="1">
      <alignment horizontal="left"/>
      <protection locked="0"/>
    </xf>
    <xf numFmtId="0" fontId="0" fillId="0" borderId="0" xfId="0" applyAlignment="1" applyProtection="1">
      <protection locked="0"/>
    </xf>
    <xf numFmtId="0" fontId="13" fillId="0" borderId="17" xfId="0" applyFont="1" applyBorder="1" applyAlignment="1" applyProtection="1">
      <protection locked="0"/>
    </xf>
    <xf numFmtId="0" fontId="0" fillId="0" borderId="18" xfId="0" applyBorder="1" applyAlignment="1"/>
    <xf numFmtId="0" fontId="8" fillId="0" borderId="0" xfId="8" applyFont="1" applyFill="1" applyBorder="1" applyAlignment="1" applyProtection="1">
      <alignment horizontal="left" vertical="top"/>
      <protection locked="0"/>
    </xf>
    <xf numFmtId="0" fontId="0" fillId="0" borderId="0" xfId="0" applyAlignment="1" applyProtection="1">
      <alignment horizontal="left"/>
      <protection locked="0"/>
    </xf>
    <xf numFmtId="0" fontId="8" fillId="0" borderId="0" xfId="0" applyFont="1" applyBorder="1" applyAlignment="1" applyProtection="1">
      <alignment wrapText="1"/>
      <protection locked="0"/>
    </xf>
    <xf numFmtId="0" fontId="0" fillId="0" borderId="0" xfId="0" applyBorder="1" applyAlignment="1" applyProtection="1">
      <alignment wrapText="1"/>
      <protection locked="0"/>
    </xf>
    <xf numFmtId="0" fontId="8" fillId="0" borderId="0" xfId="0" applyFont="1" applyBorder="1" applyAlignment="1" applyProtection="1">
      <alignment horizontal="left"/>
    </xf>
    <xf numFmtId="0" fontId="16" fillId="0" borderId="0" xfId="0" applyFont="1" applyAlignment="1" applyProtection="1"/>
    <xf numFmtId="167" fontId="13" fillId="4" borderId="10" xfId="0" applyNumberFormat="1" applyFont="1" applyFill="1" applyBorder="1" applyAlignment="1" applyProtection="1">
      <alignment horizontal="right"/>
      <protection locked="0"/>
    </xf>
    <xf numFmtId="0" fontId="0" fillId="0" borderId="15" xfId="0" applyBorder="1" applyAlignment="1" applyProtection="1">
      <alignment horizontal="right"/>
      <protection locked="0"/>
    </xf>
    <xf numFmtId="167" fontId="8" fillId="5" borderId="6" xfId="0" applyNumberFormat="1" applyFont="1" applyFill="1" applyBorder="1" applyAlignment="1" applyProtection="1">
      <protection locked="0"/>
    </xf>
    <xf numFmtId="0" fontId="0" fillId="0" borderId="9" xfId="0" applyBorder="1" applyAlignment="1" applyProtection="1">
      <protection locked="0"/>
    </xf>
    <xf numFmtId="167" fontId="13" fillId="3" borderId="10" xfId="0" applyNumberFormat="1" applyFont="1" applyFill="1" applyBorder="1" applyAlignment="1" applyProtection="1">
      <protection locked="0"/>
    </xf>
    <xf numFmtId="0" fontId="0" fillId="0" borderId="15" xfId="0" applyBorder="1" applyAlignment="1" applyProtection="1">
      <protection locked="0"/>
    </xf>
    <xf numFmtId="167" fontId="8" fillId="5" borderId="9" xfId="0" applyNumberFormat="1" applyFont="1" applyFill="1" applyBorder="1" applyAlignment="1" applyProtection="1">
      <protection locked="0"/>
    </xf>
    <xf numFmtId="167" fontId="0" fillId="5" borderId="13" xfId="0" applyNumberFormat="1" applyFill="1" applyBorder="1" applyAlignment="1" applyProtection="1">
      <protection locked="0"/>
    </xf>
    <xf numFmtId="167" fontId="0" fillId="5" borderId="12" xfId="0" applyNumberFormat="1" applyFill="1" applyBorder="1" applyAlignment="1" applyProtection="1">
      <protection locked="0"/>
    </xf>
    <xf numFmtId="167" fontId="13" fillId="4" borderId="10" xfId="0" applyNumberFormat="1" applyFont="1" applyFill="1" applyBorder="1" applyAlignment="1" applyProtection="1">
      <protection locked="0"/>
    </xf>
    <xf numFmtId="167" fontId="8" fillId="5" borderId="13" xfId="0" applyNumberFormat="1" applyFont="1" applyFill="1" applyBorder="1" applyAlignment="1" applyProtection="1">
      <protection locked="0"/>
    </xf>
    <xf numFmtId="167" fontId="8" fillId="5" borderId="12" xfId="0" applyNumberFormat="1" applyFont="1" applyFill="1" applyBorder="1" applyAlignment="1" applyProtection="1">
      <protection locked="0"/>
    </xf>
    <xf numFmtId="0" fontId="13" fillId="8" borderId="49" xfId="0" applyFont="1" applyFill="1" applyBorder="1" applyAlignment="1" applyProtection="1">
      <alignment horizontal="center"/>
      <protection locked="0"/>
    </xf>
    <xf numFmtId="0" fontId="13" fillId="8" borderId="50" xfId="0" applyFont="1" applyFill="1" applyBorder="1" applyAlignment="1" applyProtection="1">
      <alignment horizontal="center"/>
      <protection locked="0"/>
    </xf>
    <xf numFmtId="0" fontId="8" fillId="0" borderId="6" xfId="0" applyFont="1" applyBorder="1" applyAlignment="1" applyProtection="1">
      <alignment horizontal="left" wrapText="1"/>
      <protection locked="0"/>
    </xf>
    <xf numFmtId="0" fontId="0" fillId="0" borderId="0" xfId="0" applyAlignment="1" applyProtection="1">
      <alignment wrapText="1"/>
      <protection locked="0"/>
    </xf>
    <xf numFmtId="0" fontId="7" fillId="0" borderId="0" xfId="0" applyFont="1" applyFill="1" applyBorder="1" applyAlignment="1" applyProtection="1">
      <alignment horizontal="center"/>
      <protection locked="0"/>
    </xf>
    <xf numFmtId="0" fontId="0" fillId="0" borderId="0" xfId="0" applyAlignment="1"/>
    <xf numFmtId="167" fontId="8" fillId="2" borderId="6" xfId="0" applyNumberFormat="1" applyFont="1" applyFill="1" applyBorder="1" applyAlignment="1" applyProtection="1">
      <protection locked="0"/>
    </xf>
    <xf numFmtId="0" fontId="0" fillId="0" borderId="6" xfId="0" applyBorder="1" applyAlignment="1" applyProtection="1">
      <alignment horizontal="left"/>
      <protection locked="0"/>
    </xf>
    <xf numFmtId="167" fontId="8" fillId="0" borderId="10" xfId="0" applyNumberFormat="1" applyFont="1" applyFill="1" applyBorder="1" applyAlignment="1" applyProtection="1">
      <protection locked="0"/>
    </xf>
    <xf numFmtId="0" fontId="16" fillId="0" borderId="15" xfId="0" applyFont="1" applyBorder="1" applyAlignment="1" applyProtection="1">
      <protection locked="0"/>
    </xf>
    <xf numFmtId="167" fontId="13" fillId="3" borderId="15" xfId="0" applyNumberFormat="1" applyFont="1" applyFill="1" applyBorder="1" applyAlignment="1" applyProtection="1">
      <protection locked="0"/>
    </xf>
    <xf numFmtId="167" fontId="13" fillId="3" borderId="13" xfId="0" applyNumberFormat="1" applyFont="1" applyFill="1" applyBorder="1" applyAlignment="1" applyProtection="1">
      <protection locked="0"/>
    </xf>
    <xf numFmtId="0" fontId="0" fillId="0" borderId="12" xfId="0" applyBorder="1" applyAlignment="1" applyProtection="1">
      <protection locked="0"/>
    </xf>
    <xf numFmtId="167" fontId="8" fillId="2" borderId="13" xfId="0" applyNumberFormat="1" applyFont="1" applyFill="1" applyBorder="1" applyAlignment="1" applyProtection="1">
      <protection locked="0"/>
    </xf>
    <xf numFmtId="0" fontId="0" fillId="0" borderId="15" xfId="0" applyBorder="1" applyAlignment="1"/>
    <xf numFmtId="0" fontId="13" fillId="0" borderId="18" xfId="0" applyFont="1" applyBorder="1" applyAlignment="1" applyProtection="1">
      <alignment horizontal="center"/>
      <protection locked="0"/>
    </xf>
    <xf numFmtId="167" fontId="13" fillId="9" borderId="10" xfId="0" applyNumberFormat="1" applyFont="1" applyFill="1" applyBorder="1" applyAlignment="1" applyProtection="1">
      <protection locked="0"/>
    </xf>
    <xf numFmtId="0" fontId="0" fillId="9" borderId="15" xfId="0" applyFill="1" applyBorder="1" applyAlignment="1"/>
    <xf numFmtId="0" fontId="0" fillId="0" borderId="0" xfId="0" applyAlignment="1" applyProtection="1">
      <alignment horizontal="left"/>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Border="1" applyAlignment="1" applyProtection="1">
      <protection locked="0"/>
    </xf>
    <xf numFmtId="0" fontId="8" fillId="0" borderId="0"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8" fillId="0" borderId="0" xfId="0" applyFont="1" applyBorder="1" applyAlignment="1" applyProtection="1">
      <alignment horizontal="left"/>
      <protection locked="0"/>
    </xf>
    <xf numFmtId="0" fontId="13" fillId="0" borderId="0" xfId="0" applyFont="1" applyFill="1" applyBorder="1" applyAlignment="1" applyProtection="1">
      <protection locked="0"/>
    </xf>
    <xf numFmtId="0" fontId="0" fillId="0" borderId="0" xfId="0" applyBorder="1" applyAlignment="1" applyProtection="1">
      <protection locked="0"/>
    </xf>
    <xf numFmtId="0" fontId="13" fillId="0" borderId="0" xfId="0" applyFont="1" applyBorder="1" applyAlignment="1" applyProtection="1">
      <protection locked="0"/>
    </xf>
    <xf numFmtId="0" fontId="13" fillId="0" borderId="0" xfId="0" applyFont="1" applyBorder="1" applyAlignment="1" applyProtection="1">
      <alignment horizontal="center"/>
      <protection locked="0"/>
    </xf>
    <xf numFmtId="0" fontId="0" fillId="0" borderId="0" xfId="0" applyAlignment="1">
      <alignment horizontal="center"/>
    </xf>
    <xf numFmtId="0" fontId="13" fillId="0" borderId="0" xfId="0" applyFont="1" applyBorder="1" applyAlignment="1" applyProtection="1">
      <alignment horizontal="right"/>
      <protection locked="0"/>
    </xf>
    <xf numFmtId="0" fontId="8" fillId="0" borderId="0" xfId="0" applyFont="1" applyBorder="1" applyAlignment="1" applyProtection="1">
      <alignment horizontal="center"/>
      <protection locked="0"/>
    </xf>
    <xf numFmtId="0" fontId="13" fillId="0" borderId="10" xfId="0" applyFont="1" applyFill="1" applyBorder="1" applyAlignment="1" applyProtection="1">
      <alignment horizontal="center"/>
      <protection locked="0"/>
    </xf>
    <xf numFmtId="0" fontId="16" fillId="0" borderId="11" xfId="0" applyFont="1" applyBorder="1" applyAlignment="1" applyProtection="1">
      <alignment horizontal="center"/>
      <protection locked="0"/>
    </xf>
    <xf numFmtId="0" fontId="16" fillId="0" borderId="15" xfId="0" applyFont="1" applyBorder="1" applyAlignment="1" applyProtection="1">
      <alignment horizontal="center"/>
      <protection locked="0"/>
    </xf>
    <xf numFmtId="0" fontId="13" fillId="0" borderId="19" xfId="0" applyFont="1" applyFill="1" applyBorder="1" applyAlignment="1" applyProtection="1">
      <alignment horizontal="left"/>
      <protection locked="0"/>
    </xf>
    <xf numFmtId="0" fontId="13" fillId="0" borderId="2" xfId="0" applyFont="1" applyBorder="1" applyAlignment="1" applyProtection="1">
      <alignment horizontal="left"/>
      <protection locked="0"/>
    </xf>
    <xf numFmtId="0" fontId="16" fillId="0" borderId="0" xfId="0" applyFont="1" applyFill="1" applyBorder="1" applyAlignment="1"/>
    <xf numFmtId="0" fontId="0" fillId="0" borderId="0" xfId="0" applyFill="1" applyBorder="1" applyAlignment="1"/>
    <xf numFmtId="0" fontId="13" fillId="0" borderId="19" xfId="0" applyFont="1" applyBorder="1" applyAlignment="1" applyProtection="1">
      <alignment horizontal="center" wrapText="1"/>
      <protection locked="0"/>
    </xf>
    <xf numFmtId="0" fontId="0" fillId="0" borderId="19" xfId="0" applyBorder="1" applyAlignment="1"/>
    <xf numFmtId="0" fontId="13" fillId="0" borderId="0" xfId="0" applyFont="1" applyBorder="1" applyAlignment="1" applyProtection="1">
      <alignment horizontal="left"/>
      <protection locked="0"/>
    </xf>
    <xf numFmtId="0" fontId="12" fillId="0" borderId="10"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0" fillId="0" borderId="0" xfId="0" applyAlignment="1">
      <alignment horizontal="left"/>
    </xf>
    <xf numFmtId="0" fontId="0" fillId="0" borderId="0" xfId="0" applyBorder="1" applyAlignment="1">
      <alignment horizontal="left"/>
    </xf>
    <xf numFmtId="0" fontId="8" fillId="0" borderId="11" xfId="0" applyFont="1" applyBorder="1" applyAlignment="1" applyProtection="1">
      <protection locked="0"/>
    </xf>
    <xf numFmtId="0" fontId="31" fillId="4" borderId="11" xfId="0" applyFont="1" applyFill="1" applyBorder="1" applyAlignment="1" applyProtection="1">
      <alignment horizontal="right"/>
      <protection locked="0"/>
    </xf>
    <xf numFmtId="0" fontId="33" fillId="4" borderId="11" xfId="0" applyFont="1" applyFill="1" applyBorder="1" applyAlignment="1"/>
    <xf numFmtId="0" fontId="49" fillId="16" borderId="11" xfId="0" applyFont="1" applyFill="1" applyBorder="1" applyAlignment="1" applyProtection="1">
      <alignment horizontal="left"/>
      <protection locked="0"/>
    </xf>
    <xf numFmtId="14" fontId="49" fillId="16" borderId="11" xfId="0" applyNumberFormat="1" applyFont="1" applyFill="1" applyBorder="1" applyAlignment="1" applyProtection="1">
      <alignment horizontal="left"/>
      <protection locked="0"/>
    </xf>
    <xf numFmtId="0" fontId="0" fillId="0" borderId="0" xfId="0" applyBorder="1" applyAlignment="1"/>
    <xf numFmtId="0" fontId="0" fillId="0" borderId="9" xfId="0" applyBorder="1" applyAlignment="1"/>
    <xf numFmtId="0" fontId="13" fillId="0" borderId="17" xfId="0" applyFont="1" applyFill="1" applyBorder="1" applyAlignment="1" applyProtection="1">
      <alignment horizontal="left"/>
      <protection locked="0"/>
    </xf>
    <xf numFmtId="0" fontId="0" fillId="0" borderId="18" xfId="0" applyBorder="1" applyAlignment="1" applyProtection="1">
      <protection locked="0"/>
    </xf>
    <xf numFmtId="0" fontId="8" fillId="0" borderId="13" xfId="0" quotePrefix="1" applyFont="1" applyBorder="1" applyAlignment="1" applyProtection="1">
      <alignment horizontal="left" wrapText="1"/>
      <protection locked="0"/>
    </xf>
    <xf numFmtId="0" fontId="0" fillId="0" borderId="14" xfId="0" applyBorder="1" applyAlignment="1" applyProtection="1">
      <alignment wrapText="1"/>
      <protection locked="0"/>
    </xf>
    <xf numFmtId="0" fontId="0" fillId="0" borderId="12" xfId="0" applyBorder="1" applyAlignment="1" applyProtection="1">
      <alignment wrapText="1"/>
      <protection locked="0"/>
    </xf>
    <xf numFmtId="0" fontId="0" fillId="0" borderId="9" xfId="0" applyBorder="1" applyAlignment="1" applyProtection="1">
      <alignment wrapText="1"/>
      <protection locked="0"/>
    </xf>
    <xf numFmtId="0" fontId="0" fillId="0" borderId="11" xfId="0" applyBorder="1" applyAlignment="1"/>
    <xf numFmtId="0" fontId="13" fillId="0" borderId="17" xfId="0" applyFont="1" applyFill="1" applyBorder="1" applyAlignment="1" applyProtection="1">
      <protection locked="0"/>
    </xf>
    <xf numFmtId="0" fontId="8" fillId="0" borderId="18" xfId="0" applyFont="1" applyBorder="1" applyAlignment="1" applyProtection="1">
      <alignment horizontal="center" wrapText="1"/>
      <protection locked="0"/>
    </xf>
    <xf numFmtId="0" fontId="13" fillId="0" borderId="18" xfId="0" applyFont="1" applyFill="1" applyBorder="1" applyAlignment="1" applyProtection="1">
      <protection locked="0"/>
    </xf>
    <xf numFmtId="0" fontId="13" fillId="0" borderId="14" xfId="0" applyFont="1" applyBorder="1" applyAlignment="1" applyProtection="1">
      <protection locked="0"/>
    </xf>
    <xf numFmtId="0" fontId="0" fillId="0" borderId="14" xfId="0" applyBorder="1" applyAlignment="1" applyProtection="1">
      <protection locked="0"/>
    </xf>
    <xf numFmtId="0" fontId="8" fillId="0" borderId="6" xfId="0" applyFont="1" applyBorder="1" applyAlignment="1" applyProtection="1">
      <alignment wrapText="1"/>
      <protection locked="0"/>
    </xf>
    <xf numFmtId="0" fontId="13" fillId="3" borderId="11" xfId="0" applyFont="1" applyFill="1" applyBorder="1" applyAlignment="1" applyProtection="1">
      <alignment horizontal="right" wrapText="1"/>
      <protection locked="0"/>
    </xf>
    <xf numFmtId="0" fontId="16" fillId="0" borderId="11" xfId="0" applyFont="1" applyBorder="1" applyAlignment="1">
      <alignment wrapText="1"/>
    </xf>
    <xf numFmtId="0" fontId="13" fillId="0" borderId="18" xfId="0" applyFont="1" applyBorder="1" applyAlignment="1" applyProtection="1">
      <protection locked="0"/>
    </xf>
    <xf numFmtId="0" fontId="13" fillId="0" borderId="20" xfId="0" applyFont="1" applyBorder="1" applyAlignment="1" applyProtection="1">
      <protection locked="0"/>
    </xf>
    <xf numFmtId="0" fontId="0" fillId="0" borderId="20" xfId="0" applyBorder="1" applyAlignment="1"/>
    <xf numFmtId="0" fontId="8" fillId="0" borderId="14" xfId="0" applyNumberFormat="1" applyFont="1" applyFill="1" applyBorder="1" applyAlignment="1" applyProtection="1">
      <alignment horizontal="right" wrapText="1"/>
      <protection locked="0"/>
    </xf>
    <xf numFmtId="0" fontId="0" fillId="0" borderId="14" xfId="0" applyNumberFormat="1" applyBorder="1" applyAlignment="1" applyProtection="1">
      <alignment horizontal="right" wrapText="1"/>
      <protection locked="0"/>
    </xf>
    <xf numFmtId="0" fontId="0" fillId="0" borderId="12" xfId="0" applyNumberFormat="1" applyBorder="1" applyAlignment="1" applyProtection="1">
      <alignment horizontal="right" wrapText="1"/>
      <protection locked="0"/>
    </xf>
    <xf numFmtId="165" fontId="8" fillId="0" borderId="13" xfId="0" applyNumberFormat="1" applyFont="1" applyFill="1" applyBorder="1" applyAlignment="1" applyProtection="1">
      <alignment horizontal="left"/>
      <protection locked="0"/>
    </xf>
    <xf numFmtId="0" fontId="12" fillId="0" borderId="10" xfId="0" applyFont="1" applyFill="1" applyBorder="1" applyAlignment="1" applyProtection="1">
      <alignment horizontal="right"/>
      <protection locked="0"/>
    </xf>
    <xf numFmtId="0" fontId="12" fillId="0" borderId="11" xfId="0" applyFont="1" applyBorder="1" applyAlignment="1" applyProtection="1">
      <alignment horizontal="right"/>
      <protection locked="0"/>
    </xf>
    <xf numFmtId="0" fontId="8" fillId="0" borderId="6" xfId="0" applyFont="1" applyBorder="1" applyAlignment="1" applyProtection="1"/>
    <xf numFmtId="0" fontId="0" fillId="0" borderId="0" xfId="0" applyBorder="1" applyAlignment="1" applyProtection="1"/>
    <xf numFmtId="0" fontId="8" fillId="0" borderId="6" xfId="0" applyFont="1" applyBorder="1" applyAlignment="1" applyProtection="1">
      <protection locked="0"/>
    </xf>
    <xf numFmtId="0" fontId="13" fillId="4" borderId="11" xfId="0" applyFont="1" applyFill="1" applyBorder="1" applyAlignment="1" applyProtection="1">
      <alignment horizontal="left"/>
      <protection locked="0"/>
    </xf>
    <xf numFmtId="0" fontId="8" fillId="0" borderId="0" xfId="0" applyNumberFormat="1" applyFont="1" applyFill="1" applyBorder="1" applyAlignment="1" applyProtection="1">
      <alignment horizontal="right" wrapText="1"/>
      <protection locked="0"/>
    </xf>
    <xf numFmtId="0" fontId="0" fillId="0" borderId="0" xfId="0" applyNumberFormat="1" applyAlignment="1" applyProtection="1">
      <alignment horizontal="right" wrapText="1"/>
      <protection locked="0"/>
    </xf>
    <xf numFmtId="0" fontId="0" fillId="0" borderId="9" xfId="0" applyNumberFormat="1" applyBorder="1" applyAlignment="1" applyProtection="1">
      <alignment horizontal="right" wrapText="1"/>
      <protection locked="0"/>
    </xf>
    <xf numFmtId="0" fontId="13" fillId="3" borderId="11" xfId="0" applyFont="1" applyFill="1" applyBorder="1" applyAlignment="1" applyProtection="1">
      <alignment horizontal="right"/>
      <protection locked="0"/>
    </xf>
    <xf numFmtId="0" fontId="8" fillId="0" borderId="0" xfId="0" applyNumberFormat="1" applyFont="1" applyBorder="1" applyAlignment="1" applyProtection="1">
      <alignment horizontal="right" wrapText="1"/>
      <protection locked="0"/>
    </xf>
    <xf numFmtId="0" fontId="12" fillId="0" borderId="11" xfId="0"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0" fontId="8" fillId="0" borderId="9" xfId="0" applyFont="1" applyBorder="1" applyAlignment="1" applyProtection="1">
      <alignment wrapText="1"/>
      <protection locked="0"/>
    </xf>
    <xf numFmtId="0" fontId="8" fillId="0" borderId="14" xfId="0" applyFont="1" applyBorder="1" applyAlignment="1" applyProtection="1">
      <alignment wrapText="1"/>
      <protection locked="0"/>
    </xf>
    <xf numFmtId="0" fontId="8" fillId="0" borderId="12" xfId="0" applyFont="1" applyBorder="1" applyAlignment="1" applyProtection="1">
      <alignment wrapText="1"/>
      <protection locked="0"/>
    </xf>
    <xf numFmtId="0" fontId="13" fillId="0" borderId="0" xfId="0" applyFont="1" applyAlignment="1" applyProtection="1">
      <alignment horizontal="center" wrapText="1"/>
      <protection locked="0"/>
    </xf>
    <xf numFmtId="0" fontId="8" fillId="0" borderId="9" xfId="0" applyFont="1" applyBorder="1" applyAlignment="1" applyProtection="1">
      <protection locked="0"/>
    </xf>
    <xf numFmtId="0" fontId="8" fillId="0" borderId="13" xfId="0" applyFont="1" applyBorder="1" applyAlignment="1" applyProtection="1">
      <alignment horizontal="left"/>
      <protection locked="0"/>
    </xf>
    <xf numFmtId="0" fontId="0" fillId="0" borderId="14" xfId="0" applyBorder="1" applyAlignment="1"/>
    <xf numFmtId="0" fontId="13" fillId="0" borderId="0" xfId="0" applyFont="1" applyBorder="1" applyAlignment="1" applyProtection="1">
      <alignment wrapText="1"/>
      <protection locked="0"/>
    </xf>
    <xf numFmtId="0" fontId="42" fillId="0" borderId="10" xfId="0" applyFont="1" applyBorder="1" applyAlignment="1" applyProtection="1">
      <alignment horizontal="center"/>
      <protection locked="0"/>
    </xf>
    <xf numFmtId="0" fontId="42" fillId="0" borderId="11" xfId="0" applyFont="1" applyBorder="1" applyAlignment="1" applyProtection="1">
      <alignment horizontal="center"/>
      <protection locked="0"/>
    </xf>
    <xf numFmtId="0" fontId="8" fillId="0" borderId="0" xfId="0" applyFont="1" applyBorder="1" applyAlignment="1" applyProtection="1">
      <alignment horizontal="left" wrapText="1"/>
      <protection locked="0"/>
    </xf>
    <xf numFmtId="0" fontId="13" fillId="0" borderId="10" xfId="0" applyFont="1" applyBorder="1" applyAlignment="1" applyProtection="1">
      <alignment horizontal="center"/>
      <protection locked="0"/>
    </xf>
    <xf numFmtId="0" fontId="16" fillId="0" borderId="11" xfId="0" applyFont="1" applyBorder="1" applyAlignment="1"/>
    <xf numFmtId="0" fontId="16" fillId="0" borderId="15" xfId="0" applyFont="1" applyBorder="1" applyAlignment="1"/>
    <xf numFmtId="0" fontId="13" fillId="0" borderId="6" xfId="0" applyFont="1" applyBorder="1" applyAlignment="1" applyProtection="1">
      <protection locked="0"/>
    </xf>
    <xf numFmtId="0" fontId="13" fillId="0" borderId="0" xfId="0" applyFont="1" applyFill="1" applyAlignment="1" applyProtection="1">
      <protection locked="0"/>
    </xf>
    <xf numFmtId="0" fontId="0" fillId="0" borderId="0" xfId="0" applyFont="1" applyFill="1" applyAlignment="1"/>
    <xf numFmtId="0" fontId="8" fillId="0" borderId="0" xfId="0" applyFont="1" applyBorder="1" applyAlignment="1" applyProtection="1">
      <alignment horizontal="right"/>
      <protection locked="0"/>
    </xf>
    <xf numFmtId="0" fontId="16" fillId="0" borderId="0" xfId="0" applyFont="1" applyBorder="1" applyAlignment="1" applyProtection="1">
      <alignment horizontal="right"/>
      <protection locked="0"/>
    </xf>
    <xf numFmtId="0" fontId="13" fillId="0" borderId="11" xfId="0" applyFont="1" applyBorder="1" applyAlignment="1" applyProtection="1">
      <alignment horizontal="left"/>
      <protection locked="0"/>
    </xf>
    <xf numFmtId="0" fontId="12" fillId="0" borderId="10"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2" fillId="0" borderId="11" xfId="0" applyFont="1" applyBorder="1" applyAlignment="1"/>
    <xf numFmtId="0" fontId="12" fillId="0" borderId="14" xfId="0" applyFont="1" applyBorder="1" applyAlignment="1"/>
    <xf numFmtId="0" fontId="8" fillId="0" borderId="10" xfId="0" applyFont="1" applyBorder="1" applyAlignment="1" applyProtection="1">
      <protection locked="0"/>
    </xf>
    <xf numFmtId="0" fontId="8" fillId="0" borderId="14" xfId="0" applyFont="1" applyBorder="1" applyAlignment="1" applyProtection="1">
      <alignment horizontal="left" wrapText="1"/>
      <protection locked="0"/>
    </xf>
    <xf numFmtId="167" fontId="8" fillId="10" borderId="13" xfId="0" applyNumberFormat="1" applyFont="1" applyFill="1" applyBorder="1" applyAlignment="1" applyProtection="1">
      <protection locked="0"/>
    </xf>
    <xf numFmtId="0" fontId="0" fillId="10" borderId="12" xfId="0" applyFill="1" applyBorder="1" applyAlignment="1" applyProtection="1">
      <protection locked="0"/>
    </xf>
    <xf numFmtId="167" fontId="8" fillId="10" borderId="6" xfId="0" applyNumberFormat="1" applyFont="1" applyFill="1" applyBorder="1" applyAlignment="1" applyProtection="1">
      <protection locked="0"/>
    </xf>
    <xf numFmtId="0" fontId="0" fillId="10" borderId="9" xfId="0" applyFill="1" applyBorder="1" applyAlignment="1" applyProtection="1">
      <protection locked="0"/>
    </xf>
    <xf numFmtId="0" fontId="7" fillId="0" borderId="11" xfId="0" applyFont="1" applyBorder="1" applyAlignment="1"/>
    <xf numFmtId="0" fontId="7" fillId="0" borderId="15" xfId="0" applyFont="1" applyBorder="1" applyAlignment="1"/>
    <xf numFmtId="0" fontId="8" fillId="0" borderId="14" xfId="0" applyNumberFormat="1" applyFont="1" applyFill="1" applyBorder="1" applyAlignment="1" applyProtection="1">
      <alignment horizontal="left" wrapText="1"/>
      <protection locked="0"/>
    </xf>
    <xf numFmtId="0" fontId="0" fillId="0" borderId="14" xfId="0" applyNumberFormat="1" applyBorder="1" applyAlignment="1" applyProtection="1">
      <alignment wrapText="1"/>
      <protection locked="0"/>
    </xf>
    <xf numFmtId="0" fontId="0" fillId="0" borderId="12" xfId="0" applyNumberFormat="1" applyBorder="1" applyAlignment="1" applyProtection="1">
      <alignment wrapText="1"/>
      <protection locked="0"/>
    </xf>
    <xf numFmtId="0" fontId="8" fillId="0" borderId="0" xfId="0" applyNumberFormat="1" applyFont="1" applyBorder="1" applyAlignment="1" applyProtection="1">
      <alignment wrapText="1"/>
      <protection locked="0"/>
    </xf>
    <xf numFmtId="0" fontId="0" fillId="0" borderId="0" xfId="0" applyNumberFormat="1" applyAlignment="1" applyProtection="1">
      <alignment wrapText="1"/>
      <protection locked="0"/>
    </xf>
    <xf numFmtId="0" fontId="0" fillId="0" borderId="9" xfId="0" applyNumberFormat="1" applyBorder="1" applyAlignment="1" applyProtection="1">
      <alignment wrapText="1"/>
      <protection locked="0"/>
    </xf>
    <xf numFmtId="0" fontId="8" fillId="0" borderId="0" xfId="0" applyNumberFormat="1" applyFont="1" applyFill="1" applyBorder="1" applyAlignment="1" applyProtection="1">
      <alignment horizontal="left" wrapText="1"/>
      <protection locked="0"/>
    </xf>
    <xf numFmtId="0" fontId="0" fillId="0" borderId="12" xfId="0" applyBorder="1" applyAlignment="1"/>
    <xf numFmtId="167" fontId="0" fillId="10" borderId="13" xfId="0" applyNumberFormat="1" applyFill="1" applyBorder="1" applyAlignment="1" applyProtection="1">
      <protection locked="0"/>
    </xf>
    <xf numFmtId="0" fontId="0" fillId="10" borderId="12" xfId="0" applyFill="1" applyBorder="1" applyAlignment="1"/>
    <xf numFmtId="0" fontId="0" fillId="0" borderId="14" xfId="0" applyBorder="1" applyAlignment="1">
      <alignment wrapText="1"/>
    </xf>
    <xf numFmtId="0" fontId="0" fillId="0" borderId="12" xfId="0" applyBorder="1" applyAlignment="1">
      <alignment wrapText="1"/>
    </xf>
    <xf numFmtId="0" fontId="13" fillId="0" borderId="6" xfId="0" applyFont="1" applyFill="1" applyBorder="1" applyAlignment="1" applyProtection="1">
      <alignment horizontal="left"/>
      <protection locked="0"/>
    </xf>
    <xf numFmtId="0" fontId="13" fillId="4" borderId="11" xfId="0" applyFont="1" applyFill="1" applyBorder="1" applyAlignment="1" applyProtection="1">
      <alignment horizontal="right"/>
      <protection locked="0"/>
    </xf>
    <xf numFmtId="0" fontId="13" fillId="4" borderId="10" xfId="0" applyFont="1" applyFill="1" applyBorder="1" applyAlignment="1" applyProtection="1">
      <alignment horizontal="left"/>
      <protection locked="0"/>
    </xf>
    <xf numFmtId="0" fontId="7" fillId="0" borderId="11" xfId="0" applyFont="1" applyBorder="1" applyAlignment="1" applyProtection="1">
      <alignment horizontal="right"/>
      <protection locked="0"/>
    </xf>
    <xf numFmtId="0" fontId="0" fillId="0" borderId="15" xfId="0" applyBorder="1" applyAlignment="1">
      <alignment horizontal="right"/>
    </xf>
    <xf numFmtId="0" fontId="13" fillId="4" borderId="10" xfId="0" applyFont="1" applyFill="1" applyBorder="1" applyAlignment="1" applyProtection="1">
      <protection locked="0"/>
    </xf>
    <xf numFmtId="167" fontId="8" fillId="8" borderId="6" xfId="0" applyNumberFormat="1" applyFont="1" applyFill="1" applyBorder="1" applyAlignment="1" applyProtection="1">
      <protection locked="0"/>
    </xf>
    <xf numFmtId="0" fontId="0" fillId="8" borderId="9" xfId="0" applyFill="1" applyBorder="1" applyAlignment="1" applyProtection="1">
      <protection locked="0"/>
    </xf>
    <xf numFmtId="167" fontId="8" fillId="8" borderId="13" xfId="0" applyNumberFormat="1" applyFont="1" applyFill="1" applyBorder="1" applyAlignment="1" applyProtection="1">
      <protection locked="0"/>
    </xf>
    <xf numFmtId="0" fontId="0" fillId="8" borderId="12" xfId="0" applyFill="1" applyBorder="1" applyAlignment="1" applyProtection="1">
      <protection locked="0"/>
    </xf>
    <xf numFmtId="167" fontId="8" fillId="12" borderId="6" xfId="0" applyNumberFormat="1" applyFont="1" applyFill="1" applyBorder="1" applyAlignment="1" applyProtection="1">
      <protection locked="0"/>
    </xf>
    <xf numFmtId="0" fontId="0" fillId="15" borderId="9" xfId="0" applyFill="1" applyBorder="1" applyAlignment="1" applyProtection="1">
      <protection locked="0"/>
    </xf>
    <xf numFmtId="0" fontId="8" fillId="0" borderId="0" xfId="0" applyFont="1" applyFill="1" applyBorder="1" applyAlignment="1" applyProtection="1">
      <alignment wrapText="1"/>
      <protection locked="0"/>
    </xf>
    <xf numFmtId="0" fontId="13" fillId="0" borderId="0" xfId="0" applyFont="1" applyFill="1" applyBorder="1" applyAlignment="1" applyProtection="1">
      <alignment horizontal="center" wrapText="1"/>
      <protection locked="0"/>
    </xf>
    <xf numFmtId="0" fontId="13" fillId="0" borderId="0" xfId="0" applyFont="1" applyBorder="1" applyAlignment="1" applyProtection="1">
      <alignment horizontal="center" wrapText="1"/>
      <protection locked="0"/>
    </xf>
    <xf numFmtId="0" fontId="13" fillId="0" borderId="9" xfId="0" applyFont="1" applyBorder="1" applyAlignment="1" applyProtection="1">
      <alignment horizontal="center" wrapText="1"/>
      <protection locked="0"/>
    </xf>
    <xf numFmtId="0" fontId="13" fillId="0" borderId="18" xfId="0" applyFont="1" applyBorder="1" applyAlignment="1" applyProtection="1">
      <alignment horizontal="center" wrapText="1"/>
      <protection locked="0"/>
    </xf>
    <xf numFmtId="167" fontId="8" fillId="11" borderId="6" xfId="0" applyNumberFormat="1" applyFont="1" applyFill="1" applyBorder="1" applyAlignment="1" applyProtection="1">
      <protection locked="0"/>
    </xf>
    <xf numFmtId="0" fontId="0" fillId="11" borderId="9" xfId="0" applyFill="1" applyBorder="1" applyAlignment="1" applyProtection="1">
      <protection locked="0"/>
    </xf>
    <xf numFmtId="167" fontId="8" fillId="2" borderId="9" xfId="0" applyNumberFormat="1" applyFont="1" applyFill="1" applyBorder="1" applyAlignment="1" applyProtection="1">
      <protection locked="0"/>
    </xf>
    <xf numFmtId="0" fontId="13" fillId="0" borderId="10" xfId="0" applyFont="1" applyBorder="1" applyAlignment="1" applyProtection="1">
      <alignment horizontal="left"/>
      <protection locked="0"/>
    </xf>
    <xf numFmtId="0" fontId="7" fillId="0" borderId="0" xfId="0" applyFont="1" applyAlignment="1" applyProtection="1"/>
    <xf numFmtId="0" fontId="13" fillId="0" borderId="47" xfId="0" applyFont="1" applyBorder="1" applyAlignment="1" applyProtection="1">
      <alignment horizontal="center"/>
      <protection locked="0"/>
    </xf>
    <xf numFmtId="0" fontId="13" fillId="0" borderId="51" xfId="0" applyFont="1" applyBorder="1" applyAlignment="1" applyProtection="1">
      <alignment horizontal="center"/>
      <protection locked="0"/>
    </xf>
    <xf numFmtId="0" fontId="13" fillId="0" borderId="48" xfId="0" applyFont="1" applyBorder="1" applyAlignment="1" applyProtection="1">
      <alignment horizontal="center"/>
      <protection locked="0"/>
    </xf>
    <xf numFmtId="167" fontId="13" fillId="0" borderId="21" xfId="0" applyNumberFormat="1" applyFont="1" applyBorder="1" applyAlignment="1" applyProtection="1">
      <alignment horizontal="center" wrapText="1"/>
      <protection locked="0"/>
    </xf>
    <xf numFmtId="0" fontId="0" fillId="0" borderId="5" xfId="0" applyBorder="1" applyAlignment="1">
      <alignment horizontal="center" wrapText="1"/>
    </xf>
    <xf numFmtId="167" fontId="13" fillId="0" borderId="5" xfId="0" applyNumberFormat="1" applyFont="1" applyBorder="1" applyAlignment="1" applyProtection="1">
      <alignment horizontal="center" wrapText="1"/>
      <protection locked="0"/>
    </xf>
    <xf numFmtId="0" fontId="7" fillId="0" borderId="0" xfId="0" applyFont="1" applyFill="1" applyBorder="1" applyAlignment="1"/>
    <xf numFmtId="0" fontId="7" fillId="0" borderId="0" xfId="0" applyFont="1" applyFill="1" applyBorder="1" applyAlignment="1" applyProtection="1">
      <alignment horizontal="left"/>
      <protection locked="0"/>
    </xf>
    <xf numFmtId="0" fontId="13" fillId="0" borderId="19" xfId="0" applyFont="1" applyBorder="1" applyAlignment="1" applyProtection="1">
      <alignment horizontal="left"/>
      <protection locked="0"/>
    </xf>
    <xf numFmtId="0" fontId="13" fillId="0" borderId="52" xfId="0" applyFont="1" applyBorder="1" applyAlignment="1" applyProtection="1">
      <alignment horizontal="center"/>
      <protection locked="0"/>
    </xf>
    <xf numFmtId="0" fontId="0" fillId="0" borderId="51" xfId="0" applyBorder="1" applyAlignment="1">
      <alignment horizontal="center"/>
    </xf>
    <xf numFmtId="0" fontId="0" fillId="0" borderId="53" xfId="0" applyBorder="1" applyAlignment="1">
      <alignment horizontal="center"/>
    </xf>
    <xf numFmtId="0" fontId="3" fillId="0" borderId="14"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xf numFmtId="14" fontId="3" fillId="0" borderId="11" xfId="0" applyNumberFormat="1" applyFont="1" applyFill="1" applyBorder="1" applyAlignment="1" applyProtection="1">
      <alignment horizontal="left"/>
      <protection locked="0"/>
    </xf>
    <xf numFmtId="14" fontId="13" fillId="0" borderId="0" xfId="0" applyNumberFormat="1" applyFont="1" applyFill="1" applyBorder="1" applyAlignment="1" applyProtection="1">
      <alignment horizontal="left"/>
      <protection locked="0"/>
    </xf>
    <xf numFmtId="14" fontId="13" fillId="0" borderId="29" xfId="0" applyNumberFormat="1" applyFont="1" applyFill="1" applyBorder="1" applyAlignment="1" applyProtection="1">
      <alignment horizontal="left"/>
      <protection locked="0"/>
    </xf>
    <xf numFmtId="0" fontId="14" fillId="0" borderId="0" xfId="0" applyFont="1" applyFill="1" applyAlignment="1" applyProtection="1">
      <protection locked="0"/>
    </xf>
    <xf numFmtId="0" fontId="0" fillId="0" borderId="0" xfId="0" applyFill="1" applyAlignment="1"/>
    <xf numFmtId="0" fontId="13" fillId="0" borderId="10" xfId="0" applyFont="1" applyFill="1" applyBorder="1" applyAlignment="1" applyProtection="1">
      <alignment horizontal="left"/>
      <protection locked="0"/>
    </xf>
    <xf numFmtId="14" fontId="3" fillId="0" borderId="0" xfId="0" applyNumberFormat="1" applyFont="1" applyFill="1" applyBorder="1" applyAlignment="1" applyProtection="1">
      <alignment horizontal="left"/>
      <protection locked="0"/>
    </xf>
    <xf numFmtId="14" fontId="3" fillId="0" borderId="29" xfId="0" applyNumberFormat="1" applyFont="1" applyFill="1" applyBorder="1" applyAlignment="1" applyProtection="1">
      <alignment horizontal="left"/>
      <protection locked="0"/>
    </xf>
    <xf numFmtId="0" fontId="13" fillId="2" borderId="49" xfId="0" applyFont="1" applyFill="1" applyBorder="1" applyAlignment="1" applyProtection="1">
      <alignment horizontal="center"/>
      <protection locked="0"/>
    </xf>
    <xf numFmtId="0" fontId="13" fillId="2" borderId="50" xfId="0" applyFont="1" applyFill="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15" xfId="0" applyFont="1" applyBorder="1" applyAlignment="1" applyProtection="1">
      <protection locked="0"/>
    </xf>
    <xf numFmtId="167" fontId="0" fillId="10" borderId="6" xfId="0" applyNumberFormat="1" applyFill="1" applyBorder="1" applyAlignment="1" applyProtection="1">
      <protection locked="0"/>
    </xf>
    <xf numFmtId="0" fontId="0" fillId="10" borderId="9" xfId="0" applyFill="1" applyBorder="1" applyAlignment="1"/>
    <xf numFmtId="167" fontId="0" fillId="5" borderId="6" xfId="0" applyNumberFormat="1" applyFill="1" applyBorder="1" applyAlignment="1" applyProtection="1">
      <protection locked="0"/>
    </xf>
    <xf numFmtId="0" fontId="13" fillId="0" borderId="5" xfId="0" applyFont="1" applyBorder="1" applyAlignment="1" applyProtection="1">
      <alignment horizontal="center" wrapText="1"/>
      <protection locked="0"/>
    </xf>
    <xf numFmtId="0" fontId="0" fillId="0" borderId="8" xfId="0" applyBorder="1" applyAlignment="1">
      <alignment horizontal="center" wrapText="1"/>
    </xf>
    <xf numFmtId="0" fontId="7" fillId="0" borderId="11" xfId="0" applyFont="1" applyBorder="1" applyAlignment="1">
      <alignment wrapText="1"/>
    </xf>
    <xf numFmtId="0" fontId="0" fillId="2" borderId="9" xfId="0" applyFill="1" applyBorder="1" applyAlignment="1" applyProtection="1">
      <protection locked="0"/>
    </xf>
    <xf numFmtId="0" fontId="13" fillId="0" borderId="19" xfId="0" applyFont="1" applyBorder="1" applyAlignment="1" applyProtection="1">
      <alignment horizontal="center"/>
      <protection locked="0"/>
    </xf>
    <xf numFmtId="167" fontId="13" fillId="7" borderId="10" xfId="0" applyNumberFormat="1" applyFont="1" applyFill="1" applyBorder="1" applyAlignment="1" applyProtection="1">
      <protection locked="0"/>
    </xf>
    <xf numFmtId="0" fontId="0" fillId="2" borderId="12" xfId="0" applyFill="1" applyBorder="1" applyAlignment="1" applyProtection="1">
      <protection locked="0"/>
    </xf>
    <xf numFmtId="0" fontId="0" fillId="0" borderId="11" xfId="0" applyBorder="1" applyAlignment="1" applyProtection="1">
      <protection locked="0"/>
    </xf>
    <xf numFmtId="0" fontId="7" fillId="0" borderId="11" xfId="0" applyFont="1" applyBorder="1" applyAlignment="1" applyProtection="1">
      <protection locked="0"/>
    </xf>
    <xf numFmtId="0" fontId="16" fillId="0" borderId="11" xfId="0" applyFont="1" applyBorder="1" applyAlignment="1" applyProtection="1">
      <protection locked="0"/>
    </xf>
    <xf numFmtId="0" fontId="0" fillId="8" borderId="50" xfId="0" applyFill="1" applyBorder="1" applyAlignment="1" applyProtection="1">
      <alignment horizontal="center"/>
      <protection locked="0"/>
    </xf>
    <xf numFmtId="0" fontId="0" fillId="8" borderId="24" xfId="0" applyFill="1" applyBorder="1" applyAlignment="1"/>
    <xf numFmtId="0" fontId="14" fillId="0" borderId="0" xfId="0" applyFont="1" applyAlignment="1" applyProtection="1">
      <protection locked="0"/>
    </xf>
    <xf numFmtId="0" fontId="43" fillId="14" borderId="14" xfId="0" applyFont="1" applyFill="1" applyBorder="1" applyAlignment="1" applyProtection="1">
      <alignment horizontal="left"/>
      <protection locked="0"/>
    </xf>
    <xf numFmtId="0" fontId="43" fillId="14" borderId="11" xfId="0" applyFont="1" applyFill="1" applyBorder="1" applyAlignment="1" applyProtection="1">
      <alignment horizontal="left"/>
      <protection locked="0"/>
    </xf>
    <xf numFmtId="0" fontId="43" fillId="0" borderId="0" xfId="0" applyFont="1" applyFill="1" applyBorder="1" applyAlignment="1" applyProtection="1">
      <alignment horizontal="left"/>
      <protection locked="0"/>
    </xf>
    <xf numFmtId="0" fontId="43" fillId="14" borderId="29" xfId="0" applyFont="1" applyFill="1" applyBorder="1" applyAlignment="1" applyProtection="1">
      <alignment horizontal="left"/>
      <protection locked="0"/>
    </xf>
    <xf numFmtId="0" fontId="43" fillId="14" borderId="0" xfId="0" applyFont="1" applyFill="1" applyBorder="1" applyAlignment="1" applyProtection="1">
      <alignment horizontal="left"/>
      <protection locked="0"/>
    </xf>
    <xf numFmtId="167" fontId="8" fillId="2" borderId="12" xfId="0" applyNumberFormat="1" applyFont="1" applyFill="1" applyBorder="1" applyAlignment="1" applyProtection="1">
      <protection locked="0"/>
    </xf>
    <xf numFmtId="0" fontId="38" fillId="0" borderId="0" xfId="7" applyFont="1" applyFill="1" applyAlignment="1" applyProtection="1"/>
    <xf numFmtId="0" fontId="30" fillId="0" borderId="0" xfId="7" applyFont="1" applyAlignment="1" applyProtection="1"/>
  </cellXfs>
  <cellStyles count="11">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Normal_5yr budget" xfId="8"/>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3C3E18"/>
      <rgbColor rgb="00005B7F"/>
      <rgbColor rgb="00B24F7C"/>
      <rgbColor rgb="00905B4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47625</xdr:rowOff>
        </xdr:from>
        <xdr:to>
          <xdr:col>3</xdr:col>
          <xdr:colOff>304800</xdr:colOff>
          <xdr:row>3</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104775</xdr:rowOff>
        </xdr:from>
        <xdr:to>
          <xdr:col>3</xdr:col>
          <xdr:colOff>371475</xdr:colOff>
          <xdr:row>7</xdr:row>
          <xdr:rowOff>180975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104775</xdr:rowOff>
        </xdr:from>
        <xdr:to>
          <xdr:col>3</xdr:col>
          <xdr:colOff>295275</xdr:colOff>
          <xdr:row>12</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7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3</xdr:col>
          <xdr:colOff>219075</xdr:colOff>
          <xdr:row>14</xdr:row>
          <xdr:rowOff>238125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7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104775</xdr:rowOff>
        </xdr:from>
        <xdr:to>
          <xdr:col>3</xdr:col>
          <xdr:colOff>257175</xdr:colOff>
          <xdr:row>19</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7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104775</xdr:rowOff>
        </xdr:from>
        <xdr:to>
          <xdr:col>3</xdr:col>
          <xdr:colOff>257175</xdr:colOff>
          <xdr:row>24</xdr:row>
          <xdr:rowOff>161925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7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104775</xdr:rowOff>
        </xdr:from>
        <xdr:to>
          <xdr:col>3</xdr:col>
          <xdr:colOff>257175</xdr:colOff>
          <xdr:row>20</xdr:row>
          <xdr:rowOff>161925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7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409575</xdr:rowOff>
        </xdr:from>
        <xdr:to>
          <xdr:col>3</xdr:col>
          <xdr:colOff>257175</xdr:colOff>
          <xdr:row>22</xdr:row>
          <xdr:rowOff>219075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7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104775</xdr:rowOff>
        </xdr:from>
        <xdr:to>
          <xdr:col>3</xdr:col>
          <xdr:colOff>257175</xdr:colOff>
          <xdr:row>16</xdr:row>
          <xdr:rowOff>161925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7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laska.edu/uatravel/rules/index.php" TargetMode="External"/><Relationship Id="rId1" Type="http://schemas.openxmlformats.org/officeDocument/2006/relationships/hyperlink" Target="https://www.gsa.gov/travel/plan-book/per-diem-rat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4"/>
    <pageSetUpPr fitToPage="1"/>
  </sheetPr>
  <dimension ref="A1:AH212"/>
  <sheetViews>
    <sheetView topLeftCell="A56" zoomScaleNormal="100" workbookViewId="0">
      <selection activeCell="D193" sqref="D193:D203"/>
    </sheetView>
  </sheetViews>
  <sheetFormatPr defaultColWidth="20.83203125" defaultRowHeight="17.100000000000001" customHeight="1"/>
  <cols>
    <col min="1" max="1" width="5.5" style="67" customWidth="1"/>
    <col min="2" max="2" width="2" style="67" customWidth="1"/>
    <col min="3" max="3" width="30.5" style="36" customWidth="1"/>
    <col min="4" max="4" width="30.6640625" style="36" customWidth="1"/>
    <col min="5" max="9" width="3.1640625" style="36" customWidth="1"/>
    <col min="10" max="10" width="12.6640625" style="36" customWidth="1"/>
    <col min="11" max="11" width="6.83203125" style="36" customWidth="1"/>
    <col min="12" max="12" width="7.33203125" style="36" customWidth="1"/>
    <col min="13" max="13" width="6.5" style="39" customWidth="1"/>
    <col min="14" max="14" width="6.83203125" style="127" customWidth="1"/>
    <col min="15" max="15" width="11.83203125" style="127" customWidth="1"/>
    <col min="16" max="16" width="6.83203125" style="81" customWidth="1"/>
    <col min="17" max="17" width="11.83203125" style="127" customWidth="1"/>
    <col min="18" max="18" width="6.83203125" style="81" customWidth="1"/>
    <col min="19" max="19" width="11.83203125" style="127" customWidth="1"/>
    <col min="20" max="20" width="6.83203125" style="81" customWidth="1"/>
    <col min="21" max="21" width="11.83203125" style="127" customWidth="1"/>
    <col min="22" max="22" width="6.83203125" style="81" customWidth="1"/>
    <col min="23" max="23" width="11.83203125" style="127" customWidth="1"/>
    <col min="24" max="24" width="14" style="81" customWidth="1"/>
    <col min="25" max="25" width="4.33203125" style="14" customWidth="1"/>
    <col min="26" max="26" width="9.33203125" style="36" customWidth="1"/>
    <col min="27" max="27" width="4.33203125" style="36" customWidth="1"/>
    <col min="28" max="28" width="25.83203125" style="36" customWidth="1"/>
    <col min="29" max="34" width="12.83203125" style="36" customWidth="1"/>
    <col min="35" max="16384" width="20.83203125" style="36"/>
  </cols>
  <sheetData>
    <row r="1" spans="1:31" ht="17.100000000000001" customHeight="1">
      <c r="C1" s="502" t="s">
        <v>355</v>
      </c>
    </row>
    <row r="2" spans="1:31" ht="17.100000000000001" customHeight="1">
      <c r="C2" s="502"/>
    </row>
    <row r="3" spans="1:31" s="74" customFormat="1" ht="14.1" customHeight="1">
      <c r="A3" s="143"/>
      <c r="B3" s="143"/>
      <c r="C3" s="491" t="s">
        <v>34</v>
      </c>
      <c r="D3" s="492"/>
      <c r="E3" s="493"/>
      <c r="F3" s="493"/>
      <c r="G3" s="493"/>
      <c r="H3" s="493"/>
      <c r="I3" s="493"/>
      <c r="J3" s="494"/>
      <c r="K3" s="368"/>
      <c r="L3" s="368"/>
      <c r="M3" s="42"/>
      <c r="N3" s="42"/>
      <c r="O3" s="42"/>
      <c r="P3" s="42"/>
      <c r="Q3" s="42"/>
      <c r="R3" s="42"/>
      <c r="S3" s="42"/>
      <c r="T3" s="42"/>
      <c r="U3" s="42"/>
      <c r="W3" s="42"/>
      <c r="X3" s="463"/>
      <c r="Y3" s="639"/>
      <c r="Z3" s="640"/>
      <c r="AA3" s="640"/>
    </row>
    <row r="4" spans="1:31" s="74" customFormat="1" ht="14.1" customHeight="1">
      <c r="A4" s="143"/>
      <c r="B4" s="143"/>
      <c r="C4" s="491" t="s">
        <v>38</v>
      </c>
      <c r="D4" s="495"/>
      <c r="E4" s="584"/>
      <c r="F4" s="584"/>
      <c r="G4" s="584"/>
      <c r="H4" s="584"/>
      <c r="I4" s="584"/>
      <c r="J4" s="494"/>
      <c r="K4" s="368"/>
      <c r="L4" s="368"/>
      <c r="M4" s="42"/>
      <c r="N4" s="484"/>
      <c r="O4" s="482"/>
      <c r="P4" s="482"/>
      <c r="Q4" s="482"/>
      <c r="R4" s="466"/>
      <c r="S4" s="42"/>
      <c r="T4" s="466"/>
      <c r="U4" s="42"/>
      <c r="V4" s="466"/>
      <c r="W4" s="42"/>
      <c r="Y4" s="639"/>
      <c r="Z4" s="640"/>
      <c r="AA4" s="640"/>
    </row>
    <row r="5" spans="1:31" s="74" customFormat="1" ht="14.1" customHeight="1">
      <c r="A5" s="143"/>
      <c r="B5" s="143"/>
      <c r="C5" s="496" t="s">
        <v>36</v>
      </c>
      <c r="D5" s="497"/>
      <c r="E5" s="585"/>
      <c r="F5" s="585"/>
      <c r="G5" s="585"/>
      <c r="H5" s="585"/>
      <c r="I5" s="585"/>
      <c r="J5" s="498"/>
      <c r="K5" s="42"/>
      <c r="L5" s="42"/>
      <c r="X5" s="463"/>
      <c r="Y5" s="639"/>
      <c r="Z5" s="640"/>
      <c r="AA5" s="640"/>
    </row>
    <row r="6" spans="1:31" s="74" customFormat="1" ht="14.1" customHeight="1">
      <c r="A6" s="143"/>
      <c r="B6" s="143"/>
      <c r="C6" s="496" t="s">
        <v>267</v>
      </c>
      <c r="D6" s="499"/>
      <c r="E6" s="511"/>
      <c r="F6" s="511"/>
      <c r="G6" s="511"/>
      <c r="H6" s="511"/>
      <c r="I6" s="511"/>
      <c r="J6" s="498"/>
      <c r="K6" s="42"/>
      <c r="L6" s="42"/>
      <c r="X6" s="463"/>
    </row>
    <row r="7" spans="1:31" s="74" customFormat="1" ht="14.1" customHeight="1">
      <c r="A7" s="143"/>
      <c r="B7" s="143"/>
      <c r="C7" s="42"/>
      <c r="D7" s="42"/>
      <c r="E7" s="42"/>
      <c r="F7" s="42"/>
      <c r="G7" s="42"/>
      <c r="H7" s="42"/>
      <c r="I7" s="42"/>
      <c r="J7" s="42"/>
      <c r="K7" s="42"/>
      <c r="L7" s="42"/>
      <c r="X7" s="463"/>
    </row>
    <row r="8" spans="1:31" s="74" customFormat="1" ht="14.1" customHeight="1">
      <c r="A8" s="143"/>
      <c r="B8" s="143"/>
      <c r="C8" s="42"/>
      <c r="D8" s="42"/>
      <c r="E8" s="42"/>
      <c r="F8" s="42"/>
      <c r="G8" s="42"/>
      <c r="H8" s="42"/>
      <c r="I8" s="42"/>
      <c r="J8" s="42"/>
      <c r="K8" s="42"/>
      <c r="L8" s="42"/>
      <c r="X8" s="463"/>
    </row>
    <row r="9" spans="1:31" s="74" customFormat="1" ht="13.5" customHeight="1" thickBot="1">
      <c r="A9" s="143"/>
      <c r="B9" s="143"/>
      <c r="C9" s="42"/>
      <c r="D9" s="42"/>
      <c r="E9" s="42"/>
      <c r="F9" s="42"/>
      <c r="G9" s="42"/>
      <c r="H9" s="42"/>
      <c r="I9" s="42"/>
      <c r="J9" s="466"/>
      <c r="K9" s="466"/>
      <c r="L9" s="466"/>
      <c r="M9" s="42"/>
      <c r="N9" s="42"/>
      <c r="O9" s="42"/>
      <c r="P9" s="42"/>
      <c r="Q9" s="42"/>
      <c r="R9" s="42"/>
      <c r="S9" s="42"/>
      <c r="T9" s="42"/>
      <c r="U9" s="42"/>
      <c r="V9" s="42"/>
      <c r="W9" s="42"/>
      <c r="X9" s="475" t="s">
        <v>62</v>
      </c>
      <c r="Z9" s="473" t="s">
        <v>33</v>
      </c>
    </row>
    <row r="10" spans="1:31" s="74" customFormat="1" ht="14.1" customHeight="1">
      <c r="A10" s="143"/>
      <c r="B10" s="143"/>
      <c r="C10" s="485"/>
      <c r="D10" s="486"/>
      <c r="E10" s="569"/>
      <c r="F10" s="569"/>
      <c r="G10" s="569"/>
      <c r="H10" s="569"/>
      <c r="I10" s="569"/>
      <c r="J10" s="486"/>
      <c r="K10" s="486"/>
      <c r="L10" s="486"/>
      <c r="M10" s="487"/>
      <c r="N10" s="488"/>
      <c r="O10" s="489" t="s">
        <v>18</v>
      </c>
      <c r="P10" s="487"/>
      <c r="Q10" s="489" t="s">
        <v>19</v>
      </c>
      <c r="R10" s="487"/>
      <c r="S10" s="489" t="s">
        <v>20</v>
      </c>
      <c r="T10" s="487"/>
      <c r="U10" s="489" t="s">
        <v>63</v>
      </c>
      <c r="V10" s="487"/>
      <c r="W10" s="489" t="s">
        <v>64</v>
      </c>
      <c r="X10" s="489" t="s">
        <v>209</v>
      </c>
      <c r="Y10" s="76"/>
      <c r="Z10" s="490"/>
    </row>
    <row r="11" spans="1:31" s="12" customFormat="1" ht="21.75" customHeight="1" thickBot="1">
      <c r="A11" s="22" t="s">
        <v>210</v>
      </c>
      <c r="B11" s="22"/>
      <c r="C11" s="152" t="s">
        <v>51</v>
      </c>
      <c r="D11" s="153"/>
      <c r="E11" s="570"/>
      <c r="F11" s="570"/>
      <c r="G11" s="570"/>
      <c r="H11" s="570"/>
      <c r="I11" s="570"/>
      <c r="J11" s="153"/>
      <c r="K11" s="153"/>
      <c r="L11" s="153"/>
      <c r="M11" s="189"/>
      <c r="N11" s="313" t="s">
        <v>40</v>
      </c>
      <c r="O11" s="315"/>
      <c r="P11" s="313" t="s">
        <v>40</v>
      </c>
      <c r="Q11" s="312"/>
      <c r="R11" s="313" t="s">
        <v>40</v>
      </c>
      <c r="S11" s="312"/>
      <c r="T11" s="313" t="s">
        <v>40</v>
      </c>
      <c r="U11" s="312"/>
      <c r="V11" s="313" t="s">
        <v>40</v>
      </c>
      <c r="W11" s="315"/>
      <c r="X11" s="315"/>
      <c r="Y11" s="120"/>
      <c r="Z11" s="23"/>
    </row>
    <row r="12" spans="1:31" s="12" customFormat="1" ht="27.75" customHeight="1">
      <c r="A12" s="22">
        <v>1000</v>
      </c>
      <c r="B12" s="22"/>
      <c r="C12" s="26" t="s">
        <v>318</v>
      </c>
      <c r="D12" s="14"/>
      <c r="E12" s="573"/>
      <c r="F12" s="574"/>
      <c r="G12" s="574"/>
      <c r="H12" s="574"/>
      <c r="I12" s="574"/>
      <c r="J12" s="574"/>
      <c r="K12" s="29" t="s">
        <v>39</v>
      </c>
      <c r="L12" s="29" t="s">
        <v>21</v>
      </c>
      <c r="M12" s="14"/>
      <c r="N12" s="25"/>
      <c r="O12" s="30"/>
      <c r="P12" s="25"/>
      <c r="Q12" s="30"/>
      <c r="R12" s="25"/>
      <c r="S12" s="30"/>
      <c r="T12" s="25"/>
      <c r="U12" s="30"/>
      <c r="V12" s="25"/>
      <c r="W12" s="30"/>
      <c r="X12" s="30"/>
      <c r="Y12" s="15"/>
      <c r="Z12" s="23"/>
      <c r="AC12" s="333" t="s">
        <v>105</v>
      </c>
      <c r="AD12" s="334" t="s">
        <v>106</v>
      </c>
      <c r="AE12" s="335" t="s">
        <v>107</v>
      </c>
    </row>
    <row r="13" spans="1:31" s="12" customFormat="1" ht="15" customHeight="1">
      <c r="A13" s="22"/>
      <c r="B13" s="22"/>
      <c r="C13" s="32" t="s">
        <v>35</v>
      </c>
      <c r="D13" s="201" t="s">
        <v>113</v>
      </c>
      <c r="E13" s="571"/>
      <c r="F13" s="572"/>
      <c r="G13" s="572"/>
      <c r="H13" s="572"/>
      <c r="I13" s="572"/>
      <c r="J13" s="572"/>
      <c r="K13" s="34"/>
      <c r="L13" s="33"/>
      <c r="M13" s="14"/>
      <c r="N13" s="35"/>
      <c r="O13" s="30"/>
      <c r="P13" s="35"/>
      <c r="Q13" s="30"/>
      <c r="R13" s="35"/>
      <c r="S13" s="30"/>
      <c r="T13" s="35"/>
      <c r="U13" s="30"/>
      <c r="V13" s="35"/>
      <c r="W13" s="30"/>
      <c r="X13" s="31"/>
      <c r="Y13" s="15"/>
      <c r="Z13" s="23"/>
      <c r="AB13" s="36"/>
      <c r="AC13" s="336"/>
      <c r="AD13" s="337"/>
      <c r="AE13" s="338"/>
    </row>
    <row r="14" spans="1:31" ht="20.25" customHeight="1">
      <c r="C14" s="50">
        <f t="shared" ref="C14:C19" si="0">N14+P14+R14+T14+V14</f>
        <v>0</v>
      </c>
      <c r="D14" s="37"/>
      <c r="E14" s="556" t="s">
        <v>114</v>
      </c>
      <c r="F14" s="557"/>
      <c r="G14" s="557"/>
      <c r="H14" s="557"/>
      <c r="I14" s="557"/>
      <c r="J14" s="557"/>
      <c r="K14" s="38">
        <v>0</v>
      </c>
      <c r="L14" s="208">
        <f t="shared" ref="L14:L19" si="1">VLOOKUP(E14,Leave_Benefits,2,0)</f>
        <v>0</v>
      </c>
      <c r="M14" s="37"/>
      <c r="N14" s="164">
        <v>0</v>
      </c>
      <c r="O14" s="82">
        <f t="shared" ref="O14:O19" si="2">K14*(1+L14)*(N14)</f>
        <v>0</v>
      </c>
      <c r="P14" s="164">
        <v>0</v>
      </c>
      <c r="Q14" s="82">
        <f t="shared" ref="Q14:Q19" si="3">K14*(1+L14)*(P14)*1.025</f>
        <v>0</v>
      </c>
      <c r="R14" s="164">
        <v>0</v>
      </c>
      <c r="S14" s="82">
        <f t="shared" ref="S14:S19" si="4">K14*(1+L14)*(R14)*1.025*1.025</f>
        <v>0</v>
      </c>
      <c r="T14" s="164">
        <v>0</v>
      </c>
      <c r="U14" s="82">
        <f t="shared" ref="U14:U19" si="5">K14*(1+L14)*(T14)*1.025*1.025*1.025</f>
        <v>0</v>
      </c>
      <c r="V14" s="164">
        <v>0</v>
      </c>
      <c r="W14" s="82">
        <f t="shared" ref="W14:W19" si="6">K14*(1+L14)*(V14)*1.025*1.025*1.025*1.025</f>
        <v>0</v>
      </c>
      <c r="X14" s="40">
        <f t="shared" ref="X14:X19" si="7">O14+Q14+S14+U14+W14</f>
        <v>0</v>
      </c>
      <c r="Y14" s="41"/>
      <c r="Z14" s="23"/>
      <c r="AC14" s="341"/>
      <c r="AD14" s="342"/>
      <c r="AE14" s="343">
        <f t="shared" ref="AE14:AE19" si="8">AC14*AD14</f>
        <v>0</v>
      </c>
    </row>
    <row r="15" spans="1:31" ht="15" customHeight="1">
      <c r="C15" s="50">
        <f t="shared" si="0"/>
        <v>0</v>
      </c>
      <c r="D15" s="37"/>
      <c r="E15" s="557" t="s">
        <v>114</v>
      </c>
      <c r="F15" s="557"/>
      <c r="G15" s="557"/>
      <c r="H15" s="557"/>
      <c r="I15" s="557"/>
      <c r="J15" s="557"/>
      <c r="K15" s="38">
        <v>0</v>
      </c>
      <c r="L15" s="208">
        <f t="shared" si="1"/>
        <v>0</v>
      </c>
      <c r="M15" s="37"/>
      <c r="N15" s="164">
        <v>0</v>
      </c>
      <c r="O15" s="82">
        <f t="shared" si="2"/>
        <v>0</v>
      </c>
      <c r="P15" s="164">
        <v>0</v>
      </c>
      <c r="Q15" s="82">
        <f t="shared" si="3"/>
        <v>0</v>
      </c>
      <c r="R15" s="164">
        <v>0</v>
      </c>
      <c r="S15" s="82">
        <f t="shared" si="4"/>
        <v>0</v>
      </c>
      <c r="T15" s="164">
        <v>0</v>
      </c>
      <c r="U15" s="82">
        <f t="shared" si="5"/>
        <v>0</v>
      </c>
      <c r="V15" s="164">
        <v>0</v>
      </c>
      <c r="W15" s="82">
        <f t="shared" si="6"/>
        <v>0</v>
      </c>
      <c r="X15" s="40">
        <f t="shared" si="7"/>
        <v>0</v>
      </c>
      <c r="Y15" s="41"/>
      <c r="Z15" s="23"/>
      <c r="AC15" s="341"/>
      <c r="AD15" s="342"/>
      <c r="AE15" s="343">
        <f t="shared" si="8"/>
        <v>0</v>
      </c>
    </row>
    <row r="16" spans="1:31" ht="15" customHeight="1">
      <c r="C16" s="50">
        <f t="shared" si="0"/>
        <v>0</v>
      </c>
      <c r="D16" s="37"/>
      <c r="E16" s="556" t="s">
        <v>114</v>
      </c>
      <c r="F16" s="557"/>
      <c r="G16" s="557"/>
      <c r="H16" s="557"/>
      <c r="I16" s="557"/>
      <c r="J16" s="557"/>
      <c r="K16" s="38">
        <v>0</v>
      </c>
      <c r="L16" s="208">
        <f>VLOOKUP(E16,Leave_Benefits,2,0)</f>
        <v>0</v>
      </c>
      <c r="M16" s="37"/>
      <c r="N16" s="164">
        <v>0</v>
      </c>
      <c r="O16" s="82">
        <f t="shared" si="2"/>
        <v>0</v>
      </c>
      <c r="P16" s="164">
        <v>0</v>
      </c>
      <c r="Q16" s="82">
        <f t="shared" si="3"/>
        <v>0</v>
      </c>
      <c r="R16" s="164">
        <v>0</v>
      </c>
      <c r="S16" s="82">
        <f t="shared" si="4"/>
        <v>0</v>
      </c>
      <c r="T16" s="164">
        <v>0</v>
      </c>
      <c r="U16" s="82">
        <f t="shared" si="5"/>
        <v>0</v>
      </c>
      <c r="V16" s="164">
        <v>0</v>
      </c>
      <c r="W16" s="82">
        <f t="shared" si="6"/>
        <v>0</v>
      </c>
      <c r="X16" s="40">
        <f t="shared" si="7"/>
        <v>0</v>
      </c>
      <c r="Y16" s="41"/>
      <c r="Z16" s="23"/>
      <c r="AC16" s="341"/>
      <c r="AD16" s="342"/>
      <c r="AE16" s="343">
        <f t="shared" si="8"/>
        <v>0</v>
      </c>
    </row>
    <row r="17" spans="1:31" ht="15" customHeight="1">
      <c r="C17" s="50">
        <f t="shared" si="0"/>
        <v>0</v>
      </c>
      <c r="D17" s="37"/>
      <c r="E17" s="557" t="s">
        <v>114</v>
      </c>
      <c r="F17" s="557"/>
      <c r="G17" s="557"/>
      <c r="H17" s="557"/>
      <c r="I17" s="557"/>
      <c r="J17" s="557"/>
      <c r="K17" s="38">
        <v>0</v>
      </c>
      <c r="L17" s="208">
        <f t="shared" si="1"/>
        <v>0</v>
      </c>
      <c r="M17" s="37"/>
      <c r="N17" s="164">
        <v>0</v>
      </c>
      <c r="O17" s="82">
        <f t="shared" si="2"/>
        <v>0</v>
      </c>
      <c r="P17" s="164">
        <v>0</v>
      </c>
      <c r="Q17" s="82">
        <f t="shared" si="3"/>
        <v>0</v>
      </c>
      <c r="R17" s="164">
        <v>0</v>
      </c>
      <c r="S17" s="82">
        <f t="shared" si="4"/>
        <v>0</v>
      </c>
      <c r="T17" s="164">
        <v>0</v>
      </c>
      <c r="U17" s="82">
        <f t="shared" si="5"/>
        <v>0</v>
      </c>
      <c r="V17" s="164">
        <v>0</v>
      </c>
      <c r="W17" s="82">
        <f t="shared" si="6"/>
        <v>0</v>
      </c>
      <c r="X17" s="40">
        <f t="shared" si="7"/>
        <v>0</v>
      </c>
      <c r="Y17" s="41"/>
      <c r="Z17" s="23"/>
      <c r="AC17" s="341"/>
      <c r="AD17" s="342"/>
      <c r="AE17" s="343">
        <f t="shared" si="8"/>
        <v>0</v>
      </c>
    </row>
    <row r="18" spans="1:31" ht="15" customHeight="1">
      <c r="C18" s="50">
        <f t="shared" si="0"/>
        <v>0</v>
      </c>
      <c r="D18" s="37"/>
      <c r="E18" s="556" t="s">
        <v>114</v>
      </c>
      <c r="F18" s="557"/>
      <c r="G18" s="557"/>
      <c r="H18" s="557"/>
      <c r="I18" s="557"/>
      <c r="J18" s="557"/>
      <c r="K18" s="38">
        <v>0</v>
      </c>
      <c r="L18" s="208">
        <f t="shared" si="1"/>
        <v>0</v>
      </c>
      <c r="M18" s="37"/>
      <c r="N18" s="164">
        <v>0</v>
      </c>
      <c r="O18" s="82">
        <f t="shared" si="2"/>
        <v>0</v>
      </c>
      <c r="P18" s="164">
        <v>0</v>
      </c>
      <c r="Q18" s="82">
        <f t="shared" si="3"/>
        <v>0</v>
      </c>
      <c r="R18" s="164">
        <v>0</v>
      </c>
      <c r="S18" s="82">
        <f t="shared" si="4"/>
        <v>0</v>
      </c>
      <c r="T18" s="164">
        <v>0</v>
      </c>
      <c r="U18" s="82">
        <f t="shared" si="5"/>
        <v>0</v>
      </c>
      <c r="V18" s="164">
        <v>0</v>
      </c>
      <c r="W18" s="82">
        <f t="shared" si="6"/>
        <v>0</v>
      </c>
      <c r="X18" s="40">
        <f t="shared" si="7"/>
        <v>0</v>
      </c>
      <c r="Y18" s="41"/>
      <c r="Z18" s="23"/>
      <c r="AC18" s="341"/>
      <c r="AD18" s="342"/>
      <c r="AE18" s="343">
        <f t="shared" si="8"/>
        <v>0</v>
      </c>
    </row>
    <row r="19" spans="1:31" ht="16.5" customHeight="1">
      <c r="C19" s="50">
        <f t="shared" si="0"/>
        <v>0</v>
      </c>
      <c r="D19" s="37"/>
      <c r="E19" s="557" t="s">
        <v>114</v>
      </c>
      <c r="F19" s="557"/>
      <c r="G19" s="557"/>
      <c r="H19" s="557"/>
      <c r="I19" s="557"/>
      <c r="J19" s="557"/>
      <c r="K19" s="38">
        <v>0</v>
      </c>
      <c r="L19" s="208">
        <f t="shared" si="1"/>
        <v>0</v>
      </c>
      <c r="M19" s="37"/>
      <c r="N19" s="164">
        <v>0</v>
      </c>
      <c r="O19" s="82">
        <f t="shared" si="2"/>
        <v>0</v>
      </c>
      <c r="P19" s="164">
        <v>0</v>
      </c>
      <c r="Q19" s="82">
        <f t="shared" si="3"/>
        <v>0</v>
      </c>
      <c r="R19" s="164">
        <v>0</v>
      </c>
      <c r="S19" s="82">
        <f t="shared" si="4"/>
        <v>0</v>
      </c>
      <c r="T19" s="164">
        <v>0</v>
      </c>
      <c r="U19" s="82">
        <f t="shared" si="5"/>
        <v>0</v>
      </c>
      <c r="V19" s="164">
        <v>0</v>
      </c>
      <c r="W19" s="82">
        <f t="shared" si="6"/>
        <v>0</v>
      </c>
      <c r="X19" s="40">
        <f t="shared" si="7"/>
        <v>0</v>
      </c>
      <c r="Y19" s="41"/>
      <c r="Z19" s="23"/>
      <c r="AC19" s="341"/>
      <c r="AD19" s="342"/>
      <c r="AE19" s="343">
        <f t="shared" si="8"/>
        <v>0</v>
      </c>
    </row>
    <row r="20" spans="1:31" ht="7.5" customHeight="1">
      <c r="C20" s="50"/>
      <c r="D20" s="37"/>
      <c r="E20" s="557"/>
      <c r="F20" s="557"/>
      <c r="G20" s="557"/>
      <c r="H20" s="557"/>
      <c r="I20" s="557"/>
      <c r="J20" s="557"/>
      <c r="K20" s="38"/>
      <c r="L20" s="208"/>
      <c r="M20" s="37"/>
      <c r="N20" s="164"/>
      <c r="O20" s="82"/>
      <c r="P20" s="164"/>
      <c r="Q20" s="82"/>
      <c r="R20" s="164"/>
      <c r="S20" s="82"/>
      <c r="T20" s="164"/>
      <c r="U20" s="82"/>
      <c r="V20" s="164"/>
      <c r="W20" s="82"/>
      <c r="X20" s="40"/>
      <c r="Y20" s="41"/>
      <c r="Z20" s="23"/>
      <c r="AC20" s="339"/>
      <c r="AD20" s="103"/>
      <c r="AE20" s="338"/>
    </row>
    <row r="21" spans="1:31" s="12" customFormat="1" ht="15" customHeight="1">
      <c r="A21" s="22"/>
      <c r="B21" s="22"/>
      <c r="C21" s="64"/>
      <c r="D21" s="225"/>
      <c r="E21" s="559"/>
      <c r="F21" s="559"/>
      <c r="G21" s="559"/>
      <c r="H21" s="559"/>
      <c r="I21" s="559"/>
      <c r="J21" s="566" t="s">
        <v>194</v>
      </c>
      <c r="K21" s="567"/>
      <c r="L21" s="567"/>
      <c r="M21" s="568"/>
      <c r="N21" s="318"/>
      <c r="O21" s="317">
        <f>SUM(ROUNDUP(SUM(O14:O19),0))</f>
        <v>0</v>
      </c>
      <c r="P21" s="318"/>
      <c r="Q21" s="317">
        <f>SUM(ROUNDUP(SUM(Q14:Q19),0))</f>
        <v>0</v>
      </c>
      <c r="R21" s="318"/>
      <c r="S21" s="317">
        <f>SUM(ROUNDUP(SUM(S14:S19),0))</f>
        <v>0</v>
      </c>
      <c r="T21" s="318"/>
      <c r="U21" s="317">
        <f>SUM(ROUNDUP(SUM(U14:U19),0))</f>
        <v>0</v>
      </c>
      <c r="V21" s="318"/>
      <c r="W21" s="317">
        <f>SUM(ROUNDUP(SUM(W14:W19),0))</f>
        <v>0</v>
      </c>
      <c r="X21" s="319">
        <f>SUM(ROUNDUP(SUM(X14:X19),0))</f>
        <v>0</v>
      </c>
      <c r="Y21" s="15"/>
      <c r="Z21" s="206">
        <f>SUM(O21+Q21+S21+U21+W21)</f>
        <v>0</v>
      </c>
      <c r="AC21" s="336"/>
      <c r="AD21" s="340"/>
      <c r="AE21" s="338"/>
    </row>
    <row r="22" spans="1:31" s="12" customFormat="1" ht="6.75" customHeight="1">
      <c r="A22" s="22"/>
      <c r="B22" s="22"/>
      <c r="C22" s="64"/>
      <c r="D22" s="225"/>
      <c r="E22" s="559"/>
      <c r="F22" s="560"/>
      <c r="G22" s="560"/>
      <c r="H22" s="560"/>
      <c r="I22" s="560"/>
      <c r="J22" s="560"/>
      <c r="K22" s="560"/>
      <c r="L22" s="560"/>
      <c r="M22" s="560"/>
      <c r="N22" s="149"/>
      <c r="O22" s="65"/>
      <c r="P22" s="149"/>
      <c r="Q22" s="65"/>
      <c r="R22" s="149"/>
      <c r="S22" s="65"/>
      <c r="T22" s="149"/>
      <c r="U22" s="65"/>
      <c r="V22" s="149"/>
      <c r="W22" s="65"/>
      <c r="X22" s="60"/>
      <c r="Y22" s="15"/>
      <c r="Z22" s="140"/>
      <c r="AC22" s="336"/>
      <c r="AD22" s="340"/>
      <c r="AE22" s="338"/>
    </row>
    <row r="23" spans="1:31" s="12" customFormat="1" ht="15" customHeight="1">
      <c r="A23" s="22">
        <v>1000</v>
      </c>
      <c r="B23" s="22"/>
      <c r="C23" s="24" t="s">
        <v>319</v>
      </c>
      <c r="D23" s="226"/>
      <c r="E23" s="564"/>
      <c r="F23" s="560"/>
      <c r="G23" s="560"/>
      <c r="H23" s="560"/>
      <c r="I23" s="560"/>
      <c r="J23" s="560"/>
      <c r="K23" s="560"/>
      <c r="L23" s="560"/>
      <c r="M23" s="560"/>
      <c r="N23" s="43"/>
      <c r="O23" s="66"/>
      <c r="P23" s="43"/>
      <c r="Q23" s="44"/>
      <c r="R23" s="43"/>
      <c r="S23" s="44"/>
      <c r="T23" s="43"/>
      <c r="U23" s="44"/>
      <c r="V23" s="43"/>
      <c r="W23" s="44"/>
      <c r="X23" s="45"/>
      <c r="Y23" s="15"/>
      <c r="Z23" s="23"/>
      <c r="AC23" s="336"/>
      <c r="AD23" s="340"/>
      <c r="AE23" s="338"/>
    </row>
    <row r="24" spans="1:31" s="12" customFormat="1" ht="15" customHeight="1">
      <c r="A24" s="22"/>
      <c r="B24" s="22"/>
      <c r="C24" s="46" t="s">
        <v>35</v>
      </c>
      <c r="D24" s="37"/>
      <c r="E24" s="562"/>
      <c r="F24" s="563"/>
      <c r="G24" s="563"/>
      <c r="H24" s="563"/>
      <c r="I24" s="563"/>
      <c r="J24" s="563"/>
      <c r="K24" s="132"/>
      <c r="L24" s="33"/>
      <c r="M24" s="14"/>
      <c r="N24" s="43"/>
      <c r="O24" s="66"/>
      <c r="P24" s="43"/>
      <c r="Q24" s="44"/>
      <c r="R24" s="43"/>
      <c r="S24" s="44"/>
      <c r="T24" s="43"/>
      <c r="U24" s="44"/>
      <c r="V24" s="43"/>
      <c r="W24" s="44"/>
      <c r="X24" s="45"/>
      <c r="Y24" s="15"/>
      <c r="Z24" s="23"/>
      <c r="AC24" s="336"/>
      <c r="AD24" s="340"/>
      <c r="AE24" s="338"/>
    </row>
    <row r="25" spans="1:31" s="12" customFormat="1" ht="15" customHeight="1">
      <c r="A25" s="22"/>
      <c r="B25" s="22"/>
      <c r="C25" s="48">
        <f t="shared" ref="C25:C32" si="9">N25+P25+R25+T25+V25</f>
        <v>0</v>
      </c>
      <c r="D25" s="37"/>
      <c r="E25" s="558" t="s">
        <v>101</v>
      </c>
      <c r="F25" s="517"/>
      <c r="G25" s="517"/>
      <c r="H25" s="517"/>
      <c r="I25" s="517"/>
      <c r="J25" s="517"/>
      <c r="K25" s="38">
        <v>0</v>
      </c>
      <c r="L25" s="209">
        <f>VLOOKUP(E25,Leave_Benefits,2,0)</f>
        <v>0.24099999999999999</v>
      </c>
      <c r="M25" s="14"/>
      <c r="N25" s="164">
        <v>0</v>
      </c>
      <c r="O25" s="82">
        <f>K25*(1+L25)*(N25)</f>
        <v>0</v>
      </c>
      <c r="P25" s="164">
        <v>0</v>
      </c>
      <c r="Q25" s="82">
        <f>K25*(1+L25)*(P25)*1.025</f>
        <v>0</v>
      </c>
      <c r="R25" s="164">
        <v>0</v>
      </c>
      <c r="S25" s="82">
        <f>K25*(1+L25)*(R25)*1.025*1.025</f>
        <v>0</v>
      </c>
      <c r="T25" s="164">
        <v>0</v>
      </c>
      <c r="U25" s="82">
        <f>K25*(1+L25)*(T25)*1.025*1.025*1.025</f>
        <v>0</v>
      </c>
      <c r="V25" s="164">
        <v>0</v>
      </c>
      <c r="W25" s="82">
        <f>K25*(1+L25)*(V25)*1.025*1.025*1.025*1.025</f>
        <v>0</v>
      </c>
      <c r="X25" s="40">
        <f t="shared" ref="X25:X32" si="10">O25+Q25+S25+U25+W25</f>
        <v>0</v>
      </c>
      <c r="Y25" s="15"/>
      <c r="Z25" s="23"/>
      <c r="AC25" s="344"/>
      <c r="AD25" s="345"/>
      <c r="AE25" s="343">
        <f t="shared" ref="AE25:AE32" si="11">AC25*AD25</f>
        <v>0</v>
      </c>
    </row>
    <row r="26" spans="1:31" s="12" customFormat="1" ht="15" customHeight="1">
      <c r="A26" s="22"/>
      <c r="B26" s="22"/>
      <c r="C26" s="50">
        <f t="shared" si="9"/>
        <v>0</v>
      </c>
      <c r="D26" s="37"/>
      <c r="E26" s="558" t="s">
        <v>114</v>
      </c>
      <c r="F26" s="517"/>
      <c r="G26" s="517"/>
      <c r="H26" s="517"/>
      <c r="I26" s="517"/>
      <c r="J26" s="517"/>
      <c r="K26" s="38">
        <v>0</v>
      </c>
      <c r="L26" s="209">
        <f>VLOOKUP(E26,Leave_Benefits,2,0)</f>
        <v>0</v>
      </c>
      <c r="M26" s="14"/>
      <c r="N26" s="164">
        <v>0</v>
      </c>
      <c r="O26" s="82">
        <f t="shared" ref="O26:O32" si="12">K26*(1+L26)*(N26)</f>
        <v>0</v>
      </c>
      <c r="P26" s="164">
        <v>0</v>
      </c>
      <c r="Q26" s="82">
        <f t="shared" ref="Q26:Q31" si="13">K26*(1+L26)*(P26)*1.025</f>
        <v>0</v>
      </c>
      <c r="R26" s="164">
        <v>0</v>
      </c>
      <c r="S26" s="82">
        <f t="shared" ref="S26:S32" si="14">K26*(1+L26)*(R26)*1.025*1.025</f>
        <v>0</v>
      </c>
      <c r="T26" s="164">
        <v>0</v>
      </c>
      <c r="U26" s="82">
        <f t="shared" ref="U26:U32" si="15">K26*(1+L26)*(T26)*1.025*1.025*1.025</f>
        <v>0</v>
      </c>
      <c r="V26" s="164">
        <v>0</v>
      </c>
      <c r="W26" s="82">
        <f t="shared" ref="W26:W32" si="16">K26*(1+L26)*(V26)*1.025*1.025*1.025*1.025</f>
        <v>0</v>
      </c>
      <c r="X26" s="40">
        <f t="shared" si="10"/>
        <v>0</v>
      </c>
      <c r="Y26" s="15"/>
      <c r="Z26" s="23"/>
      <c r="AC26" s="344"/>
      <c r="AD26" s="345"/>
      <c r="AE26" s="343">
        <f t="shared" si="11"/>
        <v>0</v>
      </c>
    </row>
    <row r="27" spans="1:31" s="12" customFormat="1" ht="15" customHeight="1">
      <c r="A27" s="22"/>
      <c r="B27" s="22"/>
      <c r="C27" s="50">
        <f t="shared" si="9"/>
        <v>0</v>
      </c>
      <c r="D27" s="37"/>
      <c r="E27" s="558" t="s">
        <v>114</v>
      </c>
      <c r="F27" s="517"/>
      <c r="G27" s="517"/>
      <c r="H27" s="517"/>
      <c r="I27" s="517"/>
      <c r="J27" s="517"/>
      <c r="K27" s="38">
        <v>0</v>
      </c>
      <c r="L27" s="209">
        <f t="shared" ref="L27:L32" si="17">VLOOKUP(E27,Leave_Benefits,2,0)</f>
        <v>0</v>
      </c>
      <c r="M27" s="14"/>
      <c r="N27" s="164">
        <v>0</v>
      </c>
      <c r="O27" s="82">
        <f t="shared" si="12"/>
        <v>0</v>
      </c>
      <c r="P27" s="164">
        <v>0</v>
      </c>
      <c r="Q27" s="82">
        <f t="shared" si="13"/>
        <v>0</v>
      </c>
      <c r="R27" s="164">
        <v>0</v>
      </c>
      <c r="S27" s="82">
        <f t="shared" si="14"/>
        <v>0</v>
      </c>
      <c r="T27" s="164">
        <v>0</v>
      </c>
      <c r="U27" s="82">
        <f t="shared" si="15"/>
        <v>0</v>
      </c>
      <c r="V27" s="164">
        <v>0</v>
      </c>
      <c r="W27" s="82">
        <f t="shared" si="16"/>
        <v>0</v>
      </c>
      <c r="X27" s="40">
        <f t="shared" si="10"/>
        <v>0</v>
      </c>
      <c r="Y27" s="15"/>
      <c r="Z27" s="23"/>
      <c r="AC27" s="344"/>
      <c r="AD27" s="345"/>
      <c r="AE27" s="343">
        <f t="shared" si="11"/>
        <v>0</v>
      </c>
    </row>
    <row r="28" spans="1:31" s="12" customFormat="1" ht="15" customHeight="1">
      <c r="A28" s="22"/>
      <c r="B28" s="22"/>
      <c r="C28" s="50">
        <f t="shared" si="9"/>
        <v>0</v>
      </c>
      <c r="D28" s="37"/>
      <c r="E28" s="558" t="s">
        <v>114</v>
      </c>
      <c r="F28" s="517"/>
      <c r="G28" s="517"/>
      <c r="H28" s="517"/>
      <c r="I28" s="517"/>
      <c r="J28" s="517"/>
      <c r="K28" s="38">
        <v>0</v>
      </c>
      <c r="L28" s="209">
        <f t="shared" si="17"/>
        <v>0</v>
      </c>
      <c r="M28" s="14"/>
      <c r="N28" s="164">
        <v>0</v>
      </c>
      <c r="O28" s="82">
        <f t="shared" si="12"/>
        <v>0</v>
      </c>
      <c r="P28" s="164">
        <v>0</v>
      </c>
      <c r="Q28" s="82">
        <f t="shared" si="13"/>
        <v>0</v>
      </c>
      <c r="R28" s="164">
        <v>0</v>
      </c>
      <c r="S28" s="82">
        <f t="shared" si="14"/>
        <v>0</v>
      </c>
      <c r="T28" s="164">
        <v>0</v>
      </c>
      <c r="U28" s="82">
        <f t="shared" si="15"/>
        <v>0</v>
      </c>
      <c r="V28" s="164">
        <v>0</v>
      </c>
      <c r="W28" s="82">
        <f t="shared" si="16"/>
        <v>0</v>
      </c>
      <c r="X28" s="40">
        <f t="shared" si="10"/>
        <v>0</v>
      </c>
      <c r="Y28" s="15"/>
      <c r="Z28" s="23"/>
      <c r="AC28" s="344"/>
      <c r="AD28" s="345"/>
      <c r="AE28" s="343">
        <f t="shared" si="11"/>
        <v>0</v>
      </c>
    </row>
    <row r="29" spans="1:31" ht="15" customHeight="1">
      <c r="C29" s="50">
        <f t="shared" si="9"/>
        <v>0</v>
      </c>
      <c r="D29" s="37"/>
      <c r="E29" s="558" t="s">
        <v>114</v>
      </c>
      <c r="F29" s="517"/>
      <c r="G29" s="517"/>
      <c r="H29" s="517"/>
      <c r="I29" s="517"/>
      <c r="J29" s="517"/>
      <c r="K29" s="38">
        <v>0</v>
      </c>
      <c r="L29" s="209">
        <f t="shared" si="17"/>
        <v>0</v>
      </c>
      <c r="M29" s="37"/>
      <c r="N29" s="164">
        <v>0</v>
      </c>
      <c r="O29" s="82">
        <f t="shared" si="12"/>
        <v>0</v>
      </c>
      <c r="P29" s="164">
        <v>0</v>
      </c>
      <c r="Q29" s="82">
        <f t="shared" si="13"/>
        <v>0</v>
      </c>
      <c r="R29" s="164">
        <v>0</v>
      </c>
      <c r="S29" s="82">
        <f t="shared" si="14"/>
        <v>0</v>
      </c>
      <c r="T29" s="164">
        <v>0</v>
      </c>
      <c r="U29" s="82">
        <f t="shared" si="15"/>
        <v>0</v>
      </c>
      <c r="V29" s="164">
        <v>0</v>
      </c>
      <c r="W29" s="82">
        <f t="shared" si="16"/>
        <v>0</v>
      </c>
      <c r="X29" s="40">
        <f t="shared" si="10"/>
        <v>0</v>
      </c>
      <c r="Y29" s="41"/>
      <c r="Z29" s="23"/>
      <c r="AC29" s="341"/>
      <c r="AD29" s="342"/>
      <c r="AE29" s="343">
        <f t="shared" si="11"/>
        <v>0</v>
      </c>
    </row>
    <row r="30" spans="1:31" ht="15" customHeight="1">
      <c r="C30" s="50">
        <f t="shared" si="9"/>
        <v>0</v>
      </c>
      <c r="D30" s="37"/>
      <c r="E30" s="558" t="s">
        <v>114</v>
      </c>
      <c r="F30" s="517"/>
      <c r="G30" s="517"/>
      <c r="H30" s="517"/>
      <c r="I30" s="517"/>
      <c r="J30" s="517"/>
      <c r="K30" s="38">
        <v>0</v>
      </c>
      <c r="L30" s="209">
        <f t="shared" si="17"/>
        <v>0</v>
      </c>
      <c r="M30" s="37"/>
      <c r="N30" s="164">
        <v>0</v>
      </c>
      <c r="O30" s="82">
        <f t="shared" si="12"/>
        <v>0</v>
      </c>
      <c r="P30" s="164">
        <v>0</v>
      </c>
      <c r="Q30" s="82">
        <f t="shared" si="13"/>
        <v>0</v>
      </c>
      <c r="R30" s="164">
        <v>0</v>
      </c>
      <c r="S30" s="82">
        <f t="shared" si="14"/>
        <v>0</v>
      </c>
      <c r="T30" s="164">
        <v>0</v>
      </c>
      <c r="U30" s="82">
        <f t="shared" si="15"/>
        <v>0</v>
      </c>
      <c r="V30" s="164">
        <v>0</v>
      </c>
      <c r="W30" s="82">
        <f t="shared" si="16"/>
        <v>0</v>
      </c>
      <c r="X30" s="40">
        <f t="shared" si="10"/>
        <v>0</v>
      </c>
      <c r="Y30" s="41"/>
      <c r="Z30" s="23"/>
      <c r="AC30" s="341"/>
      <c r="AD30" s="342"/>
      <c r="AE30" s="343">
        <f t="shared" si="11"/>
        <v>0</v>
      </c>
    </row>
    <row r="31" spans="1:31" ht="15" customHeight="1">
      <c r="C31" s="50">
        <f t="shared" si="9"/>
        <v>0</v>
      </c>
      <c r="D31" s="37"/>
      <c r="E31" s="558" t="s">
        <v>114</v>
      </c>
      <c r="F31" s="517"/>
      <c r="G31" s="517"/>
      <c r="H31" s="517"/>
      <c r="I31" s="517"/>
      <c r="J31" s="517"/>
      <c r="K31" s="38">
        <v>0</v>
      </c>
      <c r="L31" s="209">
        <f t="shared" si="17"/>
        <v>0</v>
      </c>
      <c r="M31" s="37"/>
      <c r="N31" s="164">
        <v>0</v>
      </c>
      <c r="O31" s="82">
        <f t="shared" si="12"/>
        <v>0</v>
      </c>
      <c r="P31" s="164">
        <v>0</v>
      </c>
      <c r="Q31" s="82">
        <f t="shared" si="13"/>
        <v>0</v>
      </c>
      <c r="R31" s="164">
        <v>0</v>
      </c>
      <c r="S31" s="82">
        <f t="shared" si="14"/>
        <v>0</v>
      </c>
      <c r="T31" s="164">
        <v>0</v>
      </c>
      <c r="U31" s="82">
        <f t="shared" si="15"/>
        <v>0</v>
      </c>
      <c r="V31" s="164">
        <v>0</v>
      </c>
      <c r="W31" s="82">
        <f t="shared" si="16"/>
        <v>0</v>
      </c>
      <c r="X31" s="40">
        <f t="shared" si="10"/>
        <v>0</v>
      </c>
      <c r="Y31" s="41"/>
      <c r="Z31" s="23"/>
      <c r="AC31" s="341"/>
      <c r="AD31" s="342"/>
      <c r="AE31" s="343">
        <f t="shared" si="11"/>
        <v>0</v>
      </c>
    </row>
    <row r="32" spans="1:31" ht="15" customHeight="1">
      <c r="C32" s="50">
        <f t="shared" si="9"/>
        <v>0</v>
      </c>
      <c r="D32" s="49"/>
      <c r="E32" s="558" t="s">
        <v>114</v>
      </c>
      <c r="F32" s="517"/>
      <c r="G32" s="517"/>
      <c r="H32" s="517"/>
      <c r="I32" s="517"/>
      <c r="J32" s="517"/>
      <c r="K32" s="38">
        <v>0</v>
      </c>
      <c r="L32" s="209">
        <f t="shared" si="17"/>
        <v>0</v>
      </c>
      <c r="M32" s="37"/>
      <c r="N32" s="164">
        <v>0</v>
      </c>
      <c r="O32" s="82">
        <f t="shared" si="12"/>
        <v>0</v>
      </c>
      <c r="P32" s="164">
        <v>0</v>
      </c>
      <c r="Q32" s="82">
        <f>K32*(1+L32)*(P32)*1.025</f>
        <v>0</v>
      </c>
      <c r="R32" s="164">
        <v>0</v>
      </c>
      <c r="S32" s="82">
        <f t="shared" si="14"/>
        <v>0</v>
      </c>
      <c r="T32" s="164">
        <v>0</v>
      </c>
      <c r="U32" s="82">
        <f t="shared" si="15"/>
        <v>0</v>
      </c>
      <c r="V32" s="164">
        <v>0</v>
      </c>
      <c r="W32" s="82">
        <f t="shared" si="16"/>
        <v>0</v>
      </c>
      <c r="X32" s="40">
        <f t="shared" si="10"/>
        <v>0</v>
      </c>
      <c r="Y32" s="41"/>
      <c r="Z32" s="23"/>
      <c r="AC32" s="341"/>
      <c r="AD32" s="342"/>
      <c r="AE32" s="343">
        <f t="shared" si="11"/>
        <v>0</v>
      </c>
    </row>
    <row r="33" spans="1:31" ht="17.100000000000001" customHeight="1">
      <c r="C33" s="80"/>
      <c r="D33" s="37"/>
      <c r="E33" s="555"/>
      <c r="F33" s="555"/>
      <c r="G33" s="555"/>
      <c r="H33" s="555"/>
      <c r="I33" s="555"/>
      <c r="J33" s="539"/>
      <c r="K33" s="81"/>
      <c r="L33" s="81"/>
      <c r="M33" s="37"/>
      <c r="N33" s="88"/>
      <c r="O33" s="102"/>
      <c r="P33" s="80"/>
      <c r="Q33" s="102"/>
      <c r="R33" s="80"/>
      <c r="S33" s="102"/>
      <c r="T33" s="80"/>
      <c r="U33" s="102"/>
      <c r="V33" s="80"/>
      <c r="W33" s="102"/>
      <c r="X33" s="103"/>
      <c r="Z33" s="80"/>
      <c r="AA33" s="80"/>
      <c r="AC33" s="339"/>
      <c r="AD33" s="103"/>
      <c r="AE33" s="338"/>
    </row>
    <row r="34" spans="1:31" ht="15" customHeight="1">
      <c r="A34" s="22">
        <v>1000</v>
      </c>
      <c r="C34" s="202" t="s">
        <v>320</v>
      </c>
      <c r="D34" s="37"/>
      <c r="E34" s="561"/>
      <c r="F34" s="561"/>
      <c r="G34" s="561"/>
      <c r="H34" s="561"/>
      <c r="I34" s="561"/>
      <c r="J34" s="539"/>
      <c r="K34" s="81"/>
      <c r="L34" s="81"/>
      <c r="M34" s="37"/>
      <c r="N34" s="58"/>
      <c r="O34" s="177"/>
      <c r="P34" s="58"/>
      <c r="Q34" s="177"/>
      <c r="R34" s="58"/>
      <c r="S34" s="177"/>
      <c r="T34" s="58"/>
      <c r="U34" s="177"/>
      <c r="V34" s="58"/>
      <c r="W34" s="177"/>
      <c r="X34" s="60"/>
      <c r="Y34" s="41"/>
      <c r="Z34" s="23"/>
      <c r="AC34" s="339"/>
      <c r="AD34" s="103"/>
      <c r="AE34" s="338"/>
    </row>
    <row r="35" spans="1:31" ht="15" customHeight="1">
      <c r="C35" s="51" t="s">
        <v>30</v>
      </c>
      <c r="D35" s="37"/>
      <c r="E35" s="565"/>
      <c r="F35" s="565"/>
      <c r="G35" s="565"/>
      <c r="H35" s="565"/>
      <c r="I35" s="565"/>
      <c r="J35" s="563"/>
      <c r="K35" s="81"/>
      <c r="L35" s="81"/>
      <c r="M35" s="37"/>
      <c r="N35" s="58"/>
      <c r="O35" s="177"/>
      <c r="P35" s="58"/>
      <c r="Q35" s="177"/>
      <c r="R35" s="58"/>
      <c r="S35" s="177"/>
      <c r="T35" s="58"/>
      <c r="U35" s="177"/>
      <c r="V35" s="58"/>
      <c r="W35" s="177"/>
      <c r="X35" s="60"/>
      <c r="Y35" s="41"/>
      <c r="Z35" s="23"/>
      <c r="AC35" s="339"/>
      <c r="AD35" s="103"/>
      <c r="AE35" s="338"/>
    </row>
    <row r="36" spans="1:31" ht="15" customHeight="1">
      <c r="C36" s="51">
        <v>1</v>
      </c>
      <c r="D36" s="49"/>
      <c r="E36" s="516" t="s">
        <v>114</v>
      </c>
      <c r="F36" s="517"/>
      <c r="G36" s="517"/>
      <c r="H36" s="517"/>
      <c r="I36" s="517"/>
      <c r="J36" s="517"/>
      <c r="K36" s="52">
        <v>0</v>
      </c>
      <c r="L36" s="210">
        <f t="shared" ref="L36:L41" si="18">VLOOKUP(E36,Leave_Benefits,2,0)</f>
        <v>0</v>
      </c>
      <c r="M36" s="37"/>
      <c r="N36" s="164">
        <v>0</v>
      </c>
      <c r="O36" s="82">
        <f>$K36*(N36)*($C36)*(1+$L36)</f>
        <v>0</v>
      </c>
      <c r="P36" s="164">
        <v>0</v>
      </c>
      <c r="Q36" s="82">
        <f>$K36*(P36)*($C36)*(1+$L36)</f>
        <v>0</v>
      </c>
      <c r="R36" s="164">
        <v>0</v>
      </c>
      <c r="S36" s="82">
        <f>$K36*(R36)*($C36)*(1+$L36)</f>
        <v>0</v>
      </c>
      <c r="T36" s="164">
        <v>0</v>
      </c>
      <c r="U36" s="82">
        <f>$K36*(T36)*($C36)*(1+$L36)</f>
        <v>0</v>
      </c>
      <c r="V36" s="164">
        <v>0</v>
      </c>
      <c r="W36" s="82">
        <f>$K36*(V36)*($C36)*(1+$L36)</f>
        <v>0</v>
      </c>
      <c r="X36" s="40">
        <f t="shared" ref="X36:X41" si="19">O36+Q36+S36+U36+W36</f>
        <v>0</v>
      </c>
      <c r="Y36" s="41"/>
      <c r="Z36" s="23"/>
      <c r="AC36" s="341"/>
      <c r="AD36" s="342"/>
      <c r="AE36" s="343">
        <f t="shared" ref="AE36:AE41" si="20">AC36*AD36</f>
        <v>0</v>
      </c>
    </row>
    <row r="37" spans="1:31" ht="15" customHeight="1">
      <c r="C37" s="51">
        <v>1</v>
      </c>
      <c r="D37" s="49"/>
      <c r="E37" s="516" t="s">
        <v>114</v>
      </c>
      <c r="F37" s="517"/>
      <c r="G37" s="517"/>
      <c r="H37" s="517"/>
      <c r="I37" s="517"/>
      <c r="J37" s="517"/>
      <c r="K37" s="52">
        <v>0</v>
      </c>
      <c r="L37" s="210">
        <f t="shared" si="18"/>
        <v>0</v>
      </c>
      <c r="M37" s="37"/>
      <c r="N37" s="164">
        <v>0</v>
      </c>
      <c r="O37" s="82">
        <f t="shared" ref="O37:Q41" si="21">$K37*(N37)*($C37)*(1+$L37)</f>
        <v>0</v>
      </c>
      <c r="P37" s="164">
        <v>0</v>
      </c>
      <c r="Q37" s="82">
        <f t="shared" si="21"/>
        <v>0</v>
      </c>
      <c r="R37" s="164">
        <v>0</v>
      </c>
      <c r="S37" s="82">
        <f t="shared" ref="S37" si="22">$K37*(R37)*($C37)*(1+$L37)</f>
        <v>0</v>
      </c>
      <c r="T37" s="164">
        <v>0</v>
      </c>
      <c r="U37" s="82">
        <f t="shared" ref="U37" si="23">$K37*(T37)*($C37)*(1+$L37)</f>
        <v>0</v>
      </c>
      <c r="V37" s="164">
        <v>0</v>
      </c>
      <c r="W37" s="82">
        <f t="shared" ref="W37" si="24">$K37*(V37)*($C37)*(1+$L37)</f>
        <v>0</v>
      </c>
      <c r="X37" s="40">
        <f t="shared" si="19"/>
        <v>0</v>
      </c>
      <c r="Y37" s="41"/>
      <c r="Z37" s="23"/>
      <c r="AC37" s="341"/>
      <c r="AD37" s="342"/>
      <c r="AE37" s="343">
        <f t="shared" si="20"/>
        <v>0</v>
      </c>
    </row>
    <row r="38" spans="1:31" ht="15" customHeight="1">
      <c r="C38" s="51">
        <v>1</v>
      </c>
      <c r="D38" s="49"/>
      <c r="E38" s="516" t="s">
        <v>114</v>
      </c>
      <c r="F38" s="517"/>
      <c r="G38" s="517"/>
      <c r="H38" s="517"/>
      <c r="I38" s="517"/>
      <c r="J38" s="517"/>
      <c r="K38" s="52">
        <v>0</v>
      </c>
      <c r="L38" s="210">
        <f t="shared" si="18"/>
        <v>0</v>
      </c>
      <c r="M38" s="37"/>
      <c r="N38" s="164">
        <v>0</v>
      </c>
      <c r="O38" s="82">
        <f t="shared" si="21"/>
        <v>0</v>
      </c>
      <c r="P38" s="164">
        <v>0</v>
      </c>
      <c r="Q38" s="82">
        <f t="shared" si="21"/>
        <v>0</v>
      </c>
      <c r="R38" s="164">
        <v>0</v>
      </c>
      <c r="S38" s="82">
        <f t="shared" ref="S38" si="25">$K38*(R38)*($C38)*(1+$L38)</f>
        <v>0</v>
      </c>
      <c r="T38" s="164">
        <v>0</v>
      </c>
      <c r="U38" s="82">
        <f t="shared" ref="U38" si="26">$K38*(T38)*($C38)*(1+$L38)</f>
        <v>0</v>
      </c>
      <c r="V38" s="164">
        <v>0</v>
      </c>
      <c r="W38" s="82">
        <f t="shared" ref="W38" si="27">$K38*(V38)*($C38)*(1+$L38)</f>
        <v>0</v>
      </c>
      <c r="X38" s="40">
        <f t="shared" si="19"/>
        <v>0</v>
      </c>
      <c r="Y38" s="41"/>
      <c r="Z38" s="23"/>
      <c r="AC38" s="341"/>
      <c r="AD38" s="342"/>
      <c r="AE38" s="343">
        <f t="shared" si="20"/>
        <v>0</v>
      </c>
    </row>
    <row r="39" spans="1:31" ht="15" customHeight="1">
      <c r="C39" s="51">
        <v>1</v>
      </c>
      <c r="D39" s="49"/>
      <c r="E39" s="516" t="s">
        <v>114</v>
      </c>
      <c r="F39" s="517"/>
      <c r="G39" s="517"/>
      <c r="H39" s="517"/>
      <c r="I39" s="517"/>
      <c r="J39" s="517"/>
      <c r="K39" s="52">
        <v>0</v>
      </c>
      <c r="L39" s="210">
        <f t="shared" si="18"/>
        <v>0</v>
      </c>
      <c r="M39" s="37"/>
      <c r="N39" s="164">
        <v>0</v>
      </c>
      <c r="O39" s="82">
        <f t="shared" si="21"/>
        <v>0</v>
      </c>
      <c r="P39" s="164">
        <v>0</v>
      </c>
      <c r="Q39" s="82">
        <f t="shared" si="21"/>
        <v>0</v>
      </c>
      <c r="R39" s="164">
        <v>0</v>
      </c>
      <c r="S39" s="82">
        <f t="shared" ref="S39" si="28">$K39*(R39)*($C39)*(1+$L39)</f>
        <v>0</v>
      </c>
      <c r="T39" s="164">
        <v>0</v>
      </c>
      <c r="U39" s="82">
        <f>$K39*(T39)*($C39)*(1+$L39)</f>
        <v>0</v>
      </c>
      <c r="V39" s="164">
        <v>0</v>
      </c>
      <c r="W39" s="82">
        <f t="shared" ref="W39" si="29">$K39*(V39)*($C39)*(1+$L39)</f>
        <v>0</v>
      </c>
      <c r="X39" s="40">
        <f t="shared" si="19"/>
        <v>0</v>
      </c>
      <c r="Y39" s="41"/>
      <c r="Z39" s="23"/>
      <c r="AC39" s="341"/>
      <c r="AD39" s="342"/>
      <c r="AE39" s="343">
        <f t="shared" si="20"/>
        <v>0</v>
      </c>
    </row>
    <row r="40" spans="1:31" ht="15" customHeight="1">
      <c r="C40" s="51">
        <v>1</v>
      </c>
      <c r="D40" s="49"/>
      <c r="E40" s="516" t="s">
        <v>114</v>
      </c>
      <c r="F40" s="517"/>
      <c r="G40" s="517"/>
      <c r="H40" s="517"/>
      <c r="I40" s="517"/>
      <c r="J40" s="517"/>
      <c r="K40" s="52">
        <v>0</v>
      </c>
      <c r="L40" s="210">
        <f t="shared" si="18"/>
        <v>0</v>
      </c>
      <c r="M40" s="37"/>
      <c r="N40" s="164">
        <v>0</v>
      </c>
      <c r="O40" s="82">
        <f t="shared" si="21"/>
        <v>0</v>
      </c>
      <c r="P40" s="164">
        <v>0</v>
      </c>
      <c r="Q40" s="82">
        <f t="shared" si="21"/>
        <v>0</v>
      </c>
      <c r="R40" s="164">
        <v>0</v>
      </c>
      <c r="S40" s="82">
        <f t="shared" ref="S40" si="30">$K40*(R40)*($C40)*(1+$L40)</f>
        <v>0</v>
      </c>
      <c r="T40" s="164">
        <v>0</v>
      </c>
      <c r="U40" s="82">
        <f t="shared" ref="U40" si="31">$K40*(T40)*($C40)*(1+$L40)</f>
        <v>0</v>
      </c>
      <c r="V40" s="164">
        <v>0</v>
      </c>
      <c r="W40" s="82">
        <f t="shared" ref="W40" si="32">$K40*(V40)*($C40)*(1+$L40)</f>
        <v>0</v>
      </c>
      <c r="X40" s="40">
        <f t="shared" si="19"/>
        <v>0</v>
      </c>
      <c r="Y40" s="41"/>
      <c r="Z40" s="23"/>
      <c r="AB40" s="53"/>
      <c r="AC40" s="341"/>
      <c r="AD40" s="342"/>
      <c r="AE40" s="343">
        <f t="shared" si="20"/>
        <v>0</v>
      </c>
    </row>
    <row r="41" spans="1:31" ht="15" customHeight="1" thickBot="1">
      <c r="C41" s="51">
        <v>1</v>
      </c>
      <c r="D41" s="49"/>
      <c r="E41" s="516" t="s">
        <v>114</v>
      </c>
      <c r="F41" s="517"/>
      <c r="G41" s="517"/>
      <c r="H41" s="517"/>
      <c r="I41" s="517"/>
      <c r="J41" s="517"/>
      <c r="K41" s="52">
        <v>0</v>
      </c>
      <c r="L41" s="210">
        <f t="shared" si="18"/>
        <v>0</v>
      </c>
      <c r="M41" s="37"/>
      <c r="N41" s="164">
        <v>0</v>
      </c>
      <c r="O41" s="82">
        <f t="shared" si="21"/>
        <v>0</v>
      </c>
      <c r="P41" s="164">
        <v>0</v>
      </c>
      <c r="Q41" s="82">
        <f t="shared" si="21"/>
        <v>0</v>
      </c>
      <c r="R41" s="164">
        <v>0</v>
      </c>
      <c r="S41" s="82">
        <f t="shared" ref="S41" si="33">$K41*(R41)*($C41)*(1+$L41)</f>
        <v>0</v>
      </c>
      <c r="T41" s="164">
        <v>0</v>
      </c>
      <c r="U41" s="82">
        <f t="shared" ref="U41" si="34">$K41*(T41)*($C41)*(1+$L41)</f>
        <v>0</v>
      </c>
      <c r="V41" s="164">
        <v>0</v>
      </c>
      <c r="W41" s="82">
        <f t="shared" ref="W41" si="35">$K41*(V41)*($C41)*(1+$L41)</f>
        <v>0</v>
      </c>
      <c r="X41" s="40">
        <f t="shared" si="19"/>
        <v>0</v>
      </c>
      <c r="Y41" s="41"/>
      <c r="Z41" s="23"/>
      <c r="AC41" s="346"/>
      <c r="AD41" s="347"/>
      <c r="AE41" s="348">
        <f t="shared" si="20"/>
        <v>0</v>
      </c>
    </row>
    <row r="42" spans="1:31" ht="15" customHeight="1">
      <c r="C42" s="54"/>
      <c r="D42" s="49"/>
      <c r="E42" s="561"/>
      <c r="F42" s="561"/>
      <c r="G42" s="561"/>
      <c r="H42" s="561"/>
      <c r="I42" s="561"/>
      <c r="J42" s="566" t="s">
        <v>195</v>
      </c>
      <c r="K42" s="567"/>
      <c r="L42" s="567"/>
      <c r="M42" s="567"/>
      <c r="N42" s="316"/>
      <c r="O42" s="317">
        <f>ROUNDUP(SUM(O25:O41),0)</f>
        <v>0</v>
      </c>
      <c r="P42" s="318"/>
      <c r="Q42" s="317">
        <f>ROUNDUP(SUM(Q25:Q41),0)</f>
        <v>0</v>
      </c>
      <c r="R42" s="318"/>
      <c r="S42" s="317">
        <f>ROUNDUP(SUM(S25:S41),0)</f>
        <v>0</v>
      </c>
      <c r="T42" s="318"/>
      <c r="U42" s="317">
        <f>ROUNDUP(SUM(U25:U41),0)</f>
        <v>0</v>
      </c>
      <c r="V42" s="318"/>
      <c r="W42" s="317">
        <f>ROUNDUP(SUM(W25:W41),0)</f>
        <v>0</v>
      </c>
      <c r="X42" s="319">
        <f>ROUNDUP(SUM(X25:X41),0)</f>
        <v>0</v>
      </c>
      <c r="Y42" s="36"/>
      <c r="Z42" s="206">
        <f>SUM(O42+Q42+S42+U42+W42)</f>
        <v>0</v>
      </c>
    </row>
    <row r="43" spans="1:31" s="53" customFormat="1" ht="15" customHeight="1">
      <c r="A43" s="142"/>
      <c r="B43" s="142"/>
      <c r="C43" s="54"/>
      <c r="D43" s="49"/>
      <c r="E43" s="555"/>
      <c r="F43" s="555"/>
      <c r="G43" s="555"/>
      <c r="H43" s="555"/>
      <c r="I43" s="555"/>
      <c r="J43" s="55"/>
      <c r="K43" s="55"/>
      <c r="L43" s="55"/>
      <c r="M43" s="56"/>
      <c r="N43" s="57"/>
      <c r="O43" s="59"/>
      <c r="P43" s="57"/>
      <c r="Q43" s="59"/>
      <c r="R43" s="57"/>
      <c r="S43" s="59"/>
      <c r="T43" s="58"/>
      <c r="U43" s="59"/>
      <c r="V43" s="57"/>
      <c r="W43" s="59"/>
      <c r="X43" s="60"/>
      <c r="Z43" s="23"/>
    </row>
    <row r="44" spans="1:31" s="12" customFormat="1" ht="15" customHeight="1">
      <c r="A44" s="22"/>
      <c r="B44" s="22"/>
      <c r="C44" s="284"/>
      <c r="D44" s="285"/>
      <c r="E44" s="285"/>
      <c r="F44" s="285"/>
      <c r="G44" s="285"/>
      <c r="H44" s="285"/>
      <c r="I44" s="285"/>
      <c r="J44" s="285"/>
      <c r="K44" s="285"/>
      <c r="L44" s="285"/>
      <c r="M44" s="286" t="s">
        <v>197</v>
      </c>
      <c r="N44" s="550">
        <f>ROUNDUP(SUM(O21,O42),0)</f>
        <v>0</v>
      </c>
      <c r="O44" s="551"/>
      <c r="P44" s="550">
        <f>ROUNDUP(SUM(Q21,Q42),0)</f>
        <v>0</v>
      </c>
      <c r="Q44" s="551"/>
      <c r="R44" s="550">
        <f>ROUNDUP(SUM(S21,S42),0)</f>
        <v>0</v>
      </c>
      <c r="S44" s="551"/>
      <c r="T44" s="550">
        <f>ROUNDUP(SUM(U21,U42),0)</f>
        <v>0</v>
      </c>
      <c r="U44" s="551"/>
      <c r="V44" s="550">
        <f>ROUNDUP(SUM(W21,W42),0)</f>
        <v>0</v>
      </c>
      <c r="W44" s="551"/>
      <c r="X44" s="287">
        <f>ROUNDUP(SUM(X21,X42),0)</f>
        <v>0</v>
      </c>
      <c r="Y44" s="15"/>
      <c r="Z44" s="140">
        <f>SUM(N44+P44+R44+T44+V44)</f>
        <v>0</v>
      </c>
    </row>
    <row r="45" spans="1:31" s="12" customFormat="1" ht="15" customHeight="1">
      <c r="A45" s="22">
        <v>1900</v>
      </c>
      <c r="B45" s="22"/>
      <c r="C45" s="26" t="s">
        <v>198</v>
      </c>
      <c r="D45" s="227"/>
      <c r="E45" s="575"/>
      <c r="F45" s="575"/>
      <c r="G45" s="575"/>
      <c r="H45" s="575"/>
      <c r="I45" s="575"/>
      <c r="J45" s="13"/>
      <c r="K45" s="13"/>
      <c r="M45" s="47"/>
      <c r="N45" s="25"/>
      <c r="O45" s="66"/>
      <c r="P45" s="25"/>
      <c r="Q45" s="66"/>
      <c r="R45" s="25"/>
      <c r="S45" s="66"/>
      <c r="T45" s="25"/>
      <c r="U45" s="66"/>
      <c r="V45" s="25"/>
      <c r="W45" s="66"/>
      <c r="X45" s="45"/>
      <c r="Y45" s="15"/>
      <c r="Z45" s="23"/>
    </row>
    <row r="46" spans="1:31" s="12" customFormat="1" ht="15" customHeight="1">
      <c r="A46" s="22"/>
      <c r="B46" s="22"/>
      <c r="C46" s="26" t="s">
        <v>318</v>
      </c>
      <c r="D46" s="218">
        <f t="shared" ref="D46:D51" si="36">D14</f>
        <v>0</v>
      </c>
      <c r="E46" s="520" t="str">
        <f t="shared" ref="E46:E51" si="37">E14</f>
        <v>Select E-Class</v>
      </c>
      <c r="F46" s="552"/>
      <c r="G46" s="552"/>
      <c r="H46" s="552"/>
      <c r="I46" s="552"/>
      <c r="J46" s="552"/>
      <c r="K46" s="134"/>
      <c r="L46" s="211">
        <f t="shared" ref="L46:L51" si="38">VLOOKUP(E46,Staff_Benefits,2,0)</f>
        <v>0</v>
      </c>
      <c r="M46" s="14"/>
      <c r="N46" s="68"/>
      <c r="O46" s="82">
        <f t="shared" ref="O46:O51" si="39">O14*$L46</f>
        <v>0</v>
      </c>
      <c r="P46" s="68"/>
      <c r="Q46" s="82">
        <f t="shared" ref="Q46:Q51" si="40">Q14*$L46</f>
        <v>0</v>
      </c>
      <c r="R46" s="68"/>
      <c r="S46" s="82">
        <f t="shared" ref="S46:S51" si="41">S14*$L46</f>
        <v>0</v>
      </c>
      <c r="T46" s="68"/>
      <c r="U46" s="82">
        <f t="shared" ref="U46:U51" si="42">U14*$L46</f>
        <v>0</v>
      </c>
      <c r="V46" s="68"/>
      <c r="W46" s="82">
        <f t="shared" ref="W46:W51" si="43">W14*$L46</f>
        <v>0</v>
      </c>
      <c r="X46" s="40">
        <f t="shared" ref="X46:X51" si="44">SUM(O46+Q46+S46+U46+W46)</f>
        <v>0</v>
      </c>
      <c r="Y46" s="15"/>
      <c r="Z46" s="23"/>
    </row>
    <row r="47" spans="1:31" s="12" customFormat="1" ht="15" customHeight="1">
      <c r="A47" s="22"/>
      <c r="B47" s="22"/>
      <c r="C47" s="26"/>
      <c r="D47" s="218">
        <f t="shared" si="36"/>
        <v>0</v>
      </c>
      <c r="E47" s="520" t="str">
        <f t="shared" si="37"/>
        <v>Select E-Class</v>
      </c>
      <c r="F47" s="552"/>
      <c r="G47" s="552"/>
      <c r="H47" s="552"/>
      <c r="I47" s="552"/>
      <c r="J47" s="552"/>
      <c r="K47" s="134"/>
      <c r="L47" s="211">
        <f t="shared" si="38"/>
        <v>0</v>
      </c>
      <c r="M47" s="14"/>
      <c r="N47" s="68"/>
      <c r="O47" s="82">
        <f t="shared" si="39"/>
        <v>0</v>
      </c>
      <c r="P47" s="68"/>
      <c r="Q47" s="82">
        <f t="shared" si="40"/>
        <v>0</v>
      </c>
      <c r="R47" s="68"/>
      <c r="S47" s="82">
        <f t="shared" si="41"/>
        <v>0</v>
      </c>
      <c r="T47" s="68"/>
      <c r="U47" s="82">
        <f t="shared" si="42"/>
        <v>0</v>
      </c>
      <c r="V47" s="68"/>
      <c r="W47" s="82">
        <f t="shared" si="43"/>
        <v>0</v>
      </c>
      <c r="X47" s="40">
        <f t="shared" si="44"/>
        <v>0</v>
      </c>
      <c r="Y47" s="15"/>
      <c r="Z47" s="23"/>
    </row>
    <row r="48" spans="1:31" s="12" customFormat="1" ht="15" customHeight="1">
      <c r="A48" s="22"/>
      <c r="B48" s="22"/>
      <c r="C48" s="26"/>
      <c r="D48" s="218">
        <f t="shared" si="36"/>
        <v>0</v>
      </c>
      <c r="E48" s="520" t="str">
        <f t="shared" si="37"/>
        <v>Select E-Class</v>
      </c>
      <c r="F48" s="552"/>
      <c r="G48" s="552"/>
      <c r="H48" s="552"/>
      <c r="I48" s="552"/>
      <c r="J48" s="552"/>
      <c r="K48" s="134"/>
      <c r="L48" s="211">
        <f t="shared" si="38"/>
        <v>0</v>
      </c>
      <c r="M48" s="14"/>
      <c r="N48" s="68"/>
      <c r="O48" s="82">
        <f t="shared" si="39"/>
        <v>0</v>
      </c>
      <c r="P48" s="68"/>
      <c r="Q48" s="82">
        <f t="shared" si="40"/>
        <v>0</v>
      </c>
      <c r="R48" s="68"/>
      <c r="S48" s="82">
        <f t="shared" si="41"/>
        <v>0</v>
      </c>
      <c r="T48" s="68"/>
      <c r="U48" s="82">
        <f t="shared" si="42"/>
        <v>0</v>
      </c>
      <c r="V48" s="68"/>
      <c r="W48" s="82">
        <f t="shared" si="43"/>
        <v>0</v>
      </c>
      <c r="X48" s="40">
        <f t="shared" si="44"/>
        <v>0</v>
      </c>
      <c r="Y48" s="15"/>
      <c r="Z48" s="23"/>
    </row>
    <row r="49" spans="1:26" s="12" customFormat="1" ht="15" customHeight="1">
      <c r="A49" s="22"/>
      <c r="B49" s="22"/>
      <c r="C49" s="26"/>
      <c r="D49" s="218">
        <f t="shared" si="36"/>
        <v>0</v>
      </c>
      <c r="E49" s="520" t="str">
        <f t="shared" si="37"/>
        <v>Select E-Class</v>
      </c>
      <c r="F49" s="552"/>
      <c r="G49" s="552"/>
      <c r="H49" s="552"/>
      <c r="I49" s="552"/>
      <c r="J49" s="552"/>
      <c r="K49" s="134"/>
      <c r="L49" s="211">
        <f t="shared" si="38"/>
        <v>0</v>
      </c>
      <c r="M49" s="14"/>
      <c r="N49" s="68"/>
      <c r="O49" s="82">
        <f t="shared" si="39"/>
        <v>0</v>
      </c>
      <c r="P49" s="68"/>
      <c r="Q49" s="82">
        <f t="shared" si="40"/>
        <v>0</v>
      </c>
      <c r="R49" s="68"/>
      <c r="S49" s="82">
        <f t="shared" si="41"/>
        <v>0</v>
      </c>
      <c r="T49" s="68"/>
      <c r="U49" s="82">
        <f t="shared" si="42"/>
        <v>0</v>
      </c>
      <c r="V49" s="68"/>
      <c r="W49" s="82">
        <f t="shared" si="43"/>
        <v>0</v>
      </c>
      <c r="X49" s="40">
        <f t="shared" si="44"/>
        <v>0</v>
      </c>
      <c r="Y49" s="15"/>
      <c r="Z49" s="23"/>
    </row>
    <row r="50" spans="1:26" s="12" customFormat="1" ht="15" customHeight="1">
      <c r="A50" s="22"/>
      <c r="B50" s="22"/>
      <c r="C50" s="26"/>
      <c r="D50" s="218">
        <f t="shared" si="36"/>
        <v>0</v>
      </c>
      <c r="E50" s="520" t="str">
        <f t="shared" si="37"/>
        <v>Select E-Class</v>
      </c>
      <c r="F50" s="552"/>
      <c r="G50" s="552"/>
      <c r="H50" s="552"/>
      <c r="I50" s="552"/>
      <c r="J50" s="552"/>
      <c r="K50" s="134"/>
      <c r="L50" s="211">
        <f t="shared" si="38"/>
        <v>0</v>
      </c>
      <c r="M50" s="14"/>
      <c r="N50" s="68"/>
      <c r="O50" s="82">
        <f t="shared" si="39"/>
        <v>0</v>
      </c>
      <c r="P50" s="68"/>
      <c r="Q50" s="82">
        <f t="shared" si="40"/>
        <v>0</v>
      </c>
      <c r="R50" s="68"/>
      <c r="S50" s="82">
        <f t="shared" si="41"/>
        <v>0</v>
      </c>
      <c r="T50" s="68"/>
      <c r="U50" s="82">
        <f t="shared" si="42"/>
        <v>0</v>
      </c>
      <c r="V50" s="68"/>
      <c r="W50" s="82">
        <f t="shared" si="43"/>
        <v>0</v>
      </c>
      <c r="X50" s="40">
        <f t="shared" si="44"/>
        <v>0</v>
      </c>
      <c r="Y50" s="15"/>
      <c r="Z50" s="23"/>
    </row>
    <row r="51" spans="1:26" s="12" customFormat="1" ht="15" customHeight="1">
      <c r="A51" s="22"/>
      <c r="B51" s="22"/>
      <c r="C51" s="26"/>
      <c r="D51" s="218">
        <f t="shared" si="36"/>
        <v>0</v>
      </c>
      <c r="E51" s="520" t="str">
        <f t="shared" si="37"/>
        <v>Select E-Class</v>
      </c>
      <c r="F51" s="552"/>
      <c r="G51" s="552"/>
      <c r="H51" s="552"/>
      <c r="I51" s="552"/>
      <c r="J51" s="552"/>
      <c r="K51" s="134"/>
      <c r="L51" s="211">
        <f t="shared" si="38"/>
        <v>0</v>
      </c>
      <c r="M51" s="42"/>
      <c r="N51" s="68"/>
      <c r="O51" s="82">
        <f t="shared" si="39"/>
        <v>0</v>
      </c>
      <c r="P51" s="68"/>
      <c r="Q51" s="82">
        <f t="shared" si="40"/>
        <v>0</v>
      </c>
      <c r="R51" s="68"/>
      <c r="S51" s="82">
        <f t="shared" si="41"/>
        <v>0</v>
      </c>
      <c r="T51" s="68"/>
      <c r="U51" s="82">
        <f t="shared" si="42"/>
        <v>0</v>
      </c>
      <c r="V51" s="68"/>
      <c r="W51" s="82">
        <f t="shared" si="43"/>
        <v>0</v>
      </c>
      <c r="X51" s="40">
        <f t="shared" si="44"/>
        <v>0</v>
      </c>
      <c r="Y51" s="15"/>
      <c r="Z51" s="23"/>
    </row>
    <row r="52" spans="1:26" s="12" customFormat="1" ht="15" customHeight="1">
      <c r="A52" s="22"/>
      <c r="B52" s="22"/>
      <c r="C52" s="26"/>
      <c r="D52" s="218"/>
      <c r="E52" s="520"/>
      <c r="F52" s="579"/>
      <c r="G52" s="579"/>
      <c r="H52" s="579"/>
      <c r="I52" s="580"/>
      <c r="J52" s="576" t="s">
        <v>194</v>
      </c>
      <c r="K52" s="577"/>
      <c r="L52" s="577"/>
      <c r="M52" s="578"/>
      <c r="N52" s="320"/>
      <c r="O52" s="317">
        <f>SUM(O46:O51)</f>
        <v>0</v>
      </c>
      <c r="P52" s="320"/>
      <c r="Q52" s="317">
        <f>SUM(Q46:Q51)</f>
        <v>0</v>
      </c>
      <c r="R52" s="320"/>
      <c r="S52" s="317">
        <f>SUM(S46:S51)</f>
        <v>0</v>
      </c>
      <c r="T52" s="320"/>
      <c r="U52" s="317">
        <f>SUM(U46:U51)</f>
        <v>0</v>
      </c>
      <c r="V52" s="320"/>
      <c r="W52" s="317">
        <f>SUM(W46:W51)</f>
        <v>0</v>
      </c>
      <c r="X52" s="230">
        <f>SUM(X46:X51)</f>
        <v>0</v>
      </c>
      <c r="Y52" s="15"/>
      <c r="Z52" s="205">
        <f>SUM(O52+Q52+S52+U52+W52)</f>
        <v>0</v>
      </c>
    </row>
    <row r="53" spans="1:26" s="12" customFormat="1" ht="15" customHeight="1">
      <c r="A53" s="22"/>
      <c r="B53" s="22"/>
      <c r="C53" s="26" t="s">
        <v>319</v>
      </c>
      <c r="D53" s="37"/>
      <c r="E53" s="575"/>
      <c r="F53" s="575"/>
      <c r="G53" s="575"/>
      <c r="H53" s="575"/>
      <c r="I53" s="575"/>
      <c r="J53" s="539"/>
      <c r="K53" s="134"/>
      <c r="L53" s="200"/>
      <c r="M53" s="14"/>
      <c r="N53" s="212"/>
      <c r="O53" s="213"/>
      <c r="P53" s="212"/>
      <c r="Q53" s="213"/>
      <c r="R53" s="212"/>
      <c r="S53" s="213"/>
      <c r="T53" s="212"/>
      <c r="U53" s="213"/>
      <c r="V53" s="212"/>
      <c r="W53" s="213"/>
      <c r="X53" s="214"/>
      <c r="Y53" s="15"/>
      <c r="Z53" s="23"/>
    </row>
    <row r="54" spans="1:26" s="12" customFormat="1" ht="15" customHeight="1">
      <c r="A54" s="22"/>
      <c r="B54" s="22"/>
      <c r="C54" s="26"/>
      <c r="D54" s="219">
        <f>D25</f>
        <v>0</v>
      </c>
      <c r="E54" s="554" t="str">
        <f t="shared" ref="E54:E61" si="45">E25</f>
        <v>XR - Exempt Staff</v>
      </c>
      <c r="F54" s="554"/>
      <c r="G54" s="554"/>
      <c r="H54" s="554"/>
      <c r="I54" s="554"/>
      <c r="J54" s="521"/>
      <c r="K54" s="134"/>
      <c r="L54" s="211">
        <f t="shared" ref="L54:L61" si="46">VLOOKUP(E54,Staff_Benefits,2,0)</f>
        <v>0.42499999999999999</v>
      </c>
      <c r="M54" s="14"/>
      <c r="N54" s="68"/>
      <c r="O54" s="82">
        <f t="shared" ref="O54:O61" si="47">O25*$L54</f>
        <v>0</v>
      </c>
      <c r="P54" s="68"/>
      <c r="Q54" s="82">
        <f t="shared" ref="Q54:Q61" si="48">Q25*$L54</f>
        <v>0</v>
      </c>
      <c r="R54" s="68"/>
      <c r="S54" s="82">
        <f t="shared" ref="S54:S61" si="49">S25*$L54</f>
        <v>0</v>
      </c>
      <c r="T54" s="68"/>
      <c r="U54" s="82">
        <f t="shared" ref="U54:U61" si="50">U25*$L54</f>
        <v>0</v>
      </c>
      <c r="V54" s="68"/>
      <c r="W54" s="82">
        <f t="shared" ref="W54:W61" si="51">W25*$L54</f>
        <v>0</v>
      </c>
      <c r="X54" s="40">
        <f t="shared" ref="X54:X68" si="52">SUM(O54+Q54+S54+U54+W54)</f>
        <v>0</v>
      </c>
      <c r="Y54" s="15"/>
      <c r="Z54" s="23"/>
    </row>
    <row r="55" spans="1:26" s="12" customFormat="1" ht="15" customHeight="1">
      <c r="A55" s="22"/>
      <c r="B55" s="22"/>
      <c r="C55" s="26"/>
      <c r="D55" s="219">
        <f>D26</f>
        <v>0</v>
      </c>
      <c r="E55" s="553" t="str">
        <f t="shared" si="45"/>
        <v>Select E-Class</v>
      </c>
      <c r="F55" s="553"/>
      <c r="G55" s="553"/>
      <c r="H55" s="553"/>
      <c r="I55" s="553"/>
      <c r="J55" s="521"/>
      <c r="K55" s="134"/>
      <c r="L55" s="211">
        <f t="shared" si="46"/>
        <v>0</v>
      </c>
      <c r="M55" s="14"/>
      <c r="N55" s="68"/>
      <c r="O55" s="82">
        <f t="shared" si="47"/>
        <v>0</v>
      </c>
      <c r="P55" s="68"/>
      <c r="Q55" s="82">
        <f t="shared" si="48"/>
        <v>0</v>
      </c>
      <c r="R55" s="68"/>
      <c r="S55" s="82">
        <f t="shared" si="49"/>
        <v>0</v>
      </c>
      <c r="T55" s="68"/>
      <c r="U55" s="82">
        <f t="shared" si="50"/>
        <v>0</v>
      </c>
      <c r="V55" s="68"/>
      <c r="W55" s="82">
        <f t="shared" si="51"/>
        <v>0</v>
      </c>
      <c r="X55" s="40">
        <f t="shared" si="52"/>
        <v>0</v>
      </c>
      <c r="Y55" s="15"/>
      <c r="Z55" s="23"/>
    </row>
    <row r="56" spans="1:26" s="12" customFormat="1" ht="15" customHeight="1">
      <c r="A56" s="22"/>
      <c r="B56" s="22"/>
      <c r="C56" s="26"/>
      <c r="D56" s="219">
        <f t="shared" ref="D56:D61" si="53">D27</f>
        <v>0</v>
      </c>
      <c r="E56" s="553" t="str">
        <f t="shared" si="45"/>
        <v>Select E-Class</v>
      </c>
      <c r="F56" s="521"/>
      <c r="G56" s="521"/>
      <c r="H56" s="521"/>
      <c r="I56" s="521"/>
      <c r="J56" s="521"/>
      <c r="K56" s="134"/>
      <c r="L56" s="211">
        <f t="shared" si="46"/>
        <v>0</v>
      </c>
      <c r="M56" s="14"/>
      <c r="N56" s="68"/>
      <c r="O56" s="82">
        <f t="shared" si="47"/>
        <v>0</v>
      </c>
      <c r="P56" s="68"/>
      <c r="Q56" s="82">
        <f t="shared" si="48"/>
        <v>0</v>
      </c>
      <c r="R56" s="68"/>
      <c r="S56" s="82">
        <f t="shared" si="49"/>
        <v>0</v>
      </c>
      <c r="T56" s="68"/>
      <c r="U56" s="82">
        <f t="shared" si="50"/>
        <v>0</v>
      </c>
      <c r="V56" s="68"/>
      <c r="W56" s="82">
        <f t="shared" si="51"/>
        <v>0</v>
      </c>
      <c r="X56" s="40">
        <f t="shared" si="52"/>
        <v>0</v>
      </c>
      <c r="Y56" s="15"/>
      <c r="Z56" s="23"/>
    </row>
    <row r="57" spans="1:26" s="12" customFormat="1" ht="15" customHeight="1">
      <c r="A57" s="22"/>
      <c r="B57" s="22"/>
      <c r="C57" s="26"/>
      <c r="D57" s="219">
        <f t="shared" si="53"/>
        <v>0</v>
      </c>
      <c r="E57" s="553" t="str">
        <f t="shared" si="45"/>
        <v>Select E-Class</v>
      </c>
      <c r="F57" s="521"/>
      <c r="G57" s="521"/>
      <c r="H57" s="521"/>
      <c r="I57" s="521"/>
      <c r="J57" s="521"/>
      <c r="K57" s="134"/>
      <c r="L57" s="211">
        <f t="shared" si="46"/>
        <v>0</v>
      </c>
      <c r="M57" s="14"/>
      <c r="N57" s="68"/>
      <c r="O57" s="82">
        <f t="shared" si="47"/>
        <v>0</v>
      </c>
      <c r="P57" s="68"/>
      <c r="Q57" s="82">
        <f t="shared" si="48"/>
        <v>0</v>
      </c>
      <c r="R57" s="217"/>
      <c r="S57" s="82">
        <f t="shared" si="49"/>
        <v>0</v>
      </c>
      <c r="T57" s="68"/>
      <c r="U57" s="82">
        <f t="shared" si="50"/>
        <v>0</v>
      </c>
      <c r="V57" s="68"/>
      <c r="W57" s="82">
        <f t="shared" si="51"/>
        <v>0</v>
      </c>
      <c r="X57" s="40">
        <f t="shared" si="52"/>
        <v>0</v>
      </c>
      <c r="Y57" s="15"/>
      <c r="Z57" s="23"/>
    </row>
    <row r="58" spans="1:26" s="12" customFormat="1" ht="15" customHeight="1">
      <c r="A58" s="22"/>
      <c r="B58" s="22"/>
      <c r="C58" s="26"/>
      <c r="D58" s="219">
        <f t="shared" si="53"/>
        <v>0</v>
      </c>
      <c r="E58" s="553" t="str">
        <f t="shared" si="45"/>
        <v>Select E-Class</v>
      </c>
      <c r="F58" s="521"/>
      <c r="G58" s="521"/>
      <c r="H58" s="521"/>
      <c r="I58" s="521"/>
      <c r="J58" s="521"/>
      <c r="K58" s="134"/>
      <c r="L58" s="211">
        <f t="shared" si="46"/>
        <v>0</v>
      </c>
      <c r="M58" s="14"/>
      <c r="N58" s="68"/>
      <c r="O58" s="82">
        <f t="shared" si="47"/>
        <v>0</v>
      </c>
      <c r="P58" s="68"/>
      <c r="Q58" s="82">
        <f t="shared" si="48"/>
        <v>0</v>
      </c>
      <c r="R58" s="68"/>
      <c r="S58" s="82">
        <f t="shared" si="49"/>
        <v>0</v>
      </c>
      <c r="T58" s="68"/>
      <c r="U58" s="82">
        <f t="shared" si="50"/>
        <v>0</v>
      </c>
      <c r="V58" s="68"/>
      <c r="W58" s="82">
        <f t="shared" si="51"/>
        <v>0</v>
      </c>
      <c r="X58" s="40">
        <f t="shared" si="52"/>
        <v>0</v>
      </c>
      <c r="Y58" s="15"/>
      <c r="Z58" s="23"/>
    </row>
    <row r="59" spans="1:26" s="12" customFormat="1" ht="15" customHeight="1">
      <c r="A59" s="22"/>
      <c r="B59" s="22"/>
      <c r="C59" s="26"/>
      <c r="D59" s="219">
        <f t="shared" si="53"/>
        <v>0</v>
      </c>
      <c r="E59" s="553" t="str">
        <f t="shared" si="45"/>
        <v>Select E-Class</v>
      </c>
      <c r="F59" s="521"/>
      <c r="G59" s="521"/>
      <c r="H59" s="521"/>
      <c r="I59" s="521"/>
      <c r="J59" s="521"/>
      <c r="K59" s="134"/>
      <c r="L59" s="211">
        <f t="shared" si="46"/>
        <v>0</v>
      </c>
      <c r="M59" s="14"/>
      <c r="N59" s="68"/>
      <c r="O59" s="82">
        <f t="shared" si="47"/>
        <v>0</v>
      </c>
      <c r="P59" s="68"/>
      <c r="Q59" s="82">
        <f t="shared" si="48"/>
        <v>0</v>
      </c>
      <c r="R59" s="68"/>
      <c r="S59" s="82">
        <f t="shared" si="49"/>
        <v>0</v>
      </c>
      <c r="T59" s="68"/>
      <c r="U59" s="82">
        <f t="shared" si="50"/>
        <v>0</v>
      </c>
      <c r="V59" s="68"/>
      <c r="W59" s="82">
        <f t="shared" si="51"/>
        <v>0</v>
      </c>
      <c r="X59" s="40">
        <f t="shared" si="52"/>
        <v>0</v>
      </c>
      <c r="Y59" s="15"/>
      <c r="Z59" s="23"/>
    </row>
    <row r="60" spans="1:26" s="12" customFormat="1" ht="15" customHeight="1">
      <c r="A60" s="22"/>
      <c r="B60" s="22"/>
      <c r="C60" s="26"/>
      <c r="D60" s="219">
        <f t="shared" si="53"/>
        <v>0</v>
      </c>
      <c r="E60" s="553" t="str">
        <f t="shared" si="45"/>
        <v>Select E-Class</v>
      </c>
      <c r="F60" s="521"/>
      <c r="G60" s="521"/>
      <c r="H60" s="521"/>
      <c r="I60" s="521"/>
      <c r="J60" s="521"/>
      <c r="K60" s="134"/>
      <c r="L60" s="211">
        <f t="shared" si="46"/>
        <v>0</v>
      </c>
      <c r="M60" s="14"/>
      <c r="N60" s="68"/>
      <c r="O60" s="82">
        <f t="shared" si="47"/>
        <v>0</v>
      </c>
      <c r="P60" s="68"/>
      <c r="Q60" s="82">
        <f t="shared" si="48"/>
        <v>0</v>
      </c>
      <c r="R60" s="68"/>
      <c r="S60" s="82">
        <f t="shared" si="49"/>
        <v>0</v>
      </c>
      <c r="T60" s="68"/>
      <c r="U60" s="82">
        <f t="shared" si="50"/>
        <v>0</v>
      </c>
      <c r="V60" s="68"/>
      <c r="W60" s="82">
        <f t="shared" si="51"/>
        <v>0</v>
      </c>
      <c r="X60" s="40">
        <f t="shared" si="52"/>
        <v>0</v>
      </c>
      <c r="Y60" s="15"/>
      <c r="Z60" s="23"/>
    </row>
    <row r="61" spans="1:26" s="12" customFormat="1" ht="15" customHeight="1">
      <c r="A61" s="22"/>
      <c r="B61" s="22"/>
      <c r="C61" s="26"/>
      <c r="D61" s="219">
        <f t="shared" si="53"/>
        <v>0</v>
      </c>
      <c r="E61" s="553" t="str">
        <f t="shared" si="45"/>
        <v>Select E-Class</v>
      </c>
      <c r="F61" s="521"/>
      <c r="G61" s="521"/>
      <c r="H61" s="521"/>
      <c r="I61" s="521"/>
      <c r="J61" s="521"/>
      <c r="K61" s="134"/>
      <c r="L61" s="211">
        <f t="shared" si="46"/>
        <v>0</v>
      </c>
      <c r="M61" s="14"/>
      <c r="N61" s="68"/>
      <c r="O61" s="82">
        <f t="shared" si="47"/>
        <v>0</v>
      </c>
      <c r="P61" s="68"/>
      <c r="Q61" s="82">
        <f t="shared" si="48"/>
        <v>0</v>
      </c>
      <c r="R61" s="68"/>
      <c r="S61" s="82">
        <f t="shared" si="49"/>
        <v>0</v>
      </c>
      <c r="T61" s="68"/>
      <c r="U61" s="82">
        <f t="shared" si="50"/>
        <v>0</v>
      </c>
      <c r="V61" s="68"/>
      <c r="W61" s="82">
        <f t="shared" si="51"/>
        <v>0</v>
      </c>
      <c r="X61" s="40">
        <f t="shared" si="52"/>
        <v>0</v>
      </c>
      <c r="Y61" s="15"/>
      <c r="Z61" s="23"/>
    </row>
    <row r="62" spans="1:26" s="12" customFormat="1" ht="15" customHeight="1">
      <c r="A62" s="22"/>
      <c r="B62" s="22"/>
      <c r="C62" s="26" t="s">
        <v>320</v>
      </c>
      <c r="D62" s="37"/>
      <c r="E62" s="555"/>
      <c r="F62" s="555"/>
      <c r="G62" s="555"/>
      <c r="H62" s="555"/>
      <c r="I62" s="555"/>
      <c r="J62" s="539"/>
      <c r="K62" s="134"/>
      <c r="L62" s="200"/>
      <c r="M62" s="14"/>
      <c r="N62" s="212"/>
      <c r="O62" s="213"/>
      <c r="P62" s="215"/>
      <c r="Q62" s="213"/>
      <c r="R62" s="215"/>
      <c r="S62" s="213"/>
      <c r="T62" s="215"/>
      <c r="U62" s="213"/>
      <c r="V62" s="215"/>
      <c r="W62" s="213"/>
      <c r="X62" s="214"/>
      <c r="Y62" s="15"/>
      <c r="Z62" s="23"/>
    </row>
    <row r="63" spans="1:26" s="12" customFormat="1" ht="15" customHeight="1">
      <c r="A63" s="22"/>
      <c r="B63" s="22"/>
      <c r="C63" s="26"/>
      <c r="D63" s="219">
        <f t="shared" ref="D63:D68" si="54">D36</f>
        <v>0</v>
      </c>
      <c r="E63" s="553" t="str">
        <f t="shared" ref="E63:E68" si="55">E36</f>
        <v>Select E-Class</v>
      </c>
      <c r="F63" s="553"/>
      <c r="G63" s="553"/>
      <c r="H63" s="553"/>
      <c r="I63" s="553"/>
      <c r="J63" s="521"/>
      <c r="K63" s="134"/>
      <c r="L63" s="211">
        <f t="shared" ref="L63:L68" si="56">VLOOKUP(E63,Staff_Benefits,2,0)</f>
        <v>0</v>
      </c>
      <c r="M63" s="14"/>
      <c r="N63" s="68"/>
      <c r="O63" s="82">
        <f t="shared" ref="O63:O68" si="57">(O36)*$L63</f>
        <v>0</v>
      </c>
      <c r="P63" s="68"/>
      <c r="Q63" s="82">
        <f t="shared" ref="Q63:Q68" si="58">(Q36)*$L63</f>
        <v>0</v>
      </c>
      <c r="R63" s="68"/>
      <c r="S63" s="82">
        <f t="shared" ref="S63:S68" si="59">(S36)*$L63</f>
        <v>0</v>
      </c>
      <c r="T63" s="68"/>
      <c r="U63" s="82">
        <f t="shared" ref="U63:U68" si="60">(U36)*$L63</f>
        <v>0</v>
      </c>
      <c r="V63" s="68"/>
      <c r="W63" s="82">
        <f t="shared" ref="W63:W68" si="61">(W36)*$L63</f>
        <v>0</v>
      </c>
      <c r="X63" s="40">
        <f t="shared" si="52"/>
        <v>0</v>
      </c>
      <c r="Y63" s="15"/>
      <c r="Z63" s="23"/>
    </row>
    <row r="64" spans="1:26" s="12" customFormat="1" ht="15" customHeight="1">
      <c r="A64" s="22"/>
      <c r="B64" s="22"/>
      <c r="C64" s="26"/>
      <c r="D64" s="219">
        <f t="shared" si="54"/>
        <v>0</v>
      </c>
      <c r="E64" s="520" t="str">
        <f t="shared" si="55"/>
        <v>Select E-Class</v>
      </c>
      <c r="F64" s="520"/>
      <c r="G64" s="520"/>
      <c r="H64" s="520"/>
      <c r="I64" s="520"/>
      <c r="J64" s="521"/>
      <c r="K64" s="134"/>
      <c r="L64" s="211">
        <f t="shared" si="56"/>
        <v>0</v>
      </c>
      <c r="M64" s="14"/>
      <c r="N64" s="68"/>
      <c r="O64" s="82">
        <f t="shared" si="57"/>
        <v>0</v>
      </c>
      <c r="P64" s="68"/>
      <c r="Q64" s="82">
        <f t="shared" si="58"/>
        <v>0</v>
      </c>
      <c r="R64" s="68"/>
      <c r="S64" s="82">
        <f t="shared" si="59"/>
        <v>0</v>
      </c>
      <c r="T64" s="68"/>
      <c r="U64" s="82">
        <f t="shared" si="60"/>
        <v>0</v>
      </c>
      <c r="V64" s="68"/>
      <c r="W64" s="82">
        <f t="shared" si="61"/>
        <v>0</v>
      </c>
      <c r="X64" s="40">
        <f t="shared" si="52"/>
        <v>0</v>
      </c>
      <c r="Y64" s="15"/>
      <c r="Z64" s="23"/>
    </row>
    <row r="65" spans="1:30" s="12" customFormat="1" ht="15" customHeight="1">
      <c r="A65" s="22"/>
      <c r="B65" s="22"/>
      <c r="C65" s="26"/>
      <c r="D65" s="219">
        <f t="shared" si="54"/>
        <v>0</v>
      </c>
      <c r="E65" s="520" t="str">
        <f t="shared" si="55"/>
        <v>Select E-Class</v>
      </c>
      <c r="F65" s="521"/>
      <c r="G65" s="521"/>
      <c r="H65" s="521"/>
      <c r="I65" s="521"/>
      <c r="J65" s="521"/>
      <c r="K65" s="134"/>
      <c r="L65" s="211">
        <f t="shared" si="56"/>
        <v>0</v>
      </c>
      <c r="M65" s="14"/>
      <c r="N65" s="68"/>
      <c r="O65" s="82">
        <f t="shared" si="57"/>
        <v>0</v>
      </c>
      <c r="P65" s="68"/>
      <c r="Q65" s="82">
        <f t="shared" si="58"/>
        <v>0</v>
      </c>
      <c r="R65" s="68"/>
      <c r="S65" s="82">
        <f t="shared" si="59"/>
        <v>0</v>
      </c>
      <c r="T65" s="68"/>
      <c r="U65" s="82">
        <f t="shared" si="60"/>
        <v>0</v>
      </c>
      <c r="V65" s="68"/>
      <c r="W65" s="82">
        <f t="shared" si="61"/>
        <v>0</v>
      </c>
      <c r="X65" s="40">
        <f t="shared" si="52"/>
        <v>0</v>
      </c>
      <c r="Y65" s="15"/>
      <c r="Z65" s="23"/>
    </row>
    <row r="66" spans="1:30" s="12" customFormat="1" ht="15" customHeight="1">
      <c r="A66" s="22"/>
      <c r="B66" s="22"/>
      <c r="C66" s="26"/>
      <c r="D66" s="219">
        <f t="shared" si="54"/>
        <v>0</v>
      </c>
      <c r="E66" s="520" t="str">
        <f t="shared" si="55"/>
        <v>Select E-Class</v>
      </c>
      <c r="F66" s="521"/>
      <c r="G66" s="521"/>
      <c r="H66" s="521"/>
      <c r="I66" s="521"/>
      <c r="J66" s="521"/>
      <c r="K66" s="134"/>
      <c r="L66" s="211">
        <f t="shared" si="56"/>
        <v>0</v>
      </c>
      <c r="M66" s="14"/>
      <c r="N66" s="68"/>
      <c r="O66" s="82">
        <f t="shared" si="57"/>
        <v>0</v>
      </c>
      <c r="P66" s="68"/>
      <c r="Q66" s="82">
        <f t="shared" si="58"/>
        <v>0</v>
      </c>
      <c r="R66" s="68"/>
      <c r="S66" s="82">
        <f t="shared" si="59"/>
        <v>0</v>
      </c>
      <c r="T66" s="68"/>
      <c r="U66" s="82">
        <f t="shared" si="60"/>
        <v>0</v>
      </c>
      <c r="V66" s="68"/>
      <c r="W66" s="82">
        <f t="shared" si="61"/>
        <v>0</v>
      </c>
      <c r="X66" s="40">
        <f t="shared" si="52"/>
        <v>0</v>
      </c>
      <c r="Y66" s="15"/>
      <c r="Z66" s="23"/>
    </row>
    <row r="67" spans="1:30" s="12" customFormat="1" ht="15" customHeight="1">
      <c r="A67" s="22"/>
      <c r="B67" s="22"/>
      <c r="C67" s="26"/>
      <c r="D67" s="219">
        <f t="shared" si="54"/>
        <v>0</v>
      </c>
      <c r="E67" s="520" t="str">
        <f t="shared" si="55"/>
        <v>Select E-Class</v>
      </c>
      <c r="F67" s="521"/>
      <c r="G67" s="521"/>
      <c r="H67" s="521"/>
      <c r="I67" s="521"/>
      <c r="J67" s="521"/>
      <c r="K67" s="134"/>
      <c r="L67" s="211">
        <f t="shared" si="56"/>
        <v>0</v>
      </c>
      <c r="M67" s="14"/>
      <c r="N67" s="68"/>
      <c r="O67" s="82">
        <f t="shared" si="57"/>
        <v>0</v>
      </c>
      <c r="P67" s="68"/>
      <c r="Q67" s="82">
        <f t="shared" si="58"/>
        <v>0</v>
      </c>
      <c r="R67" s="68"/>
      <c r="S67" s="82">
        <f t="shared" si="59"/>
        <v>0</v>
      </c>
      <c r="T67" s="68"/>
      <c r="U67" s="82">
        <f t="shared" si="60"/>
        <v>0</v>
      </c>
      <c r="V67" s="68"/>
      <c r="W67" s="82">
        <f t="shared" si="61"/>
        <v>0</v>
      </c>
      <c r="X67" s="40">
        <f t="shared" si="52"/>
        <v>0</v>
      </c>
      <c r="Y67" s="15"/>
      <c r="Z67" s="23"/>
    </row>
    <row r="68" spans="1:30" s="12" customFormat="1" ht="15" customHeight="1">
      <c r="A68" s="22"/>
      <c r="B68" s="22"/>
      <c r="C68" s="26"/>
      <c r="D68" s="219">
        <f t="shared" si="54"/>
        <v>0</v>
      </c>
      <c r="E68" s="520" t="str">
        <f t="shared" si="55"/>
        <v>Select E-Class</v>
      </c>
      <c r="F68" s="521"/>
      <c r="G68" s="521"/>
      <c r="H68" s="521"/>
      <c r="I68" s="521"/>
      <c r="J68" s="521"/>
      <c r="K68" s="134"/>
      <c r="L68" s="211">
        <f t="shared" si="56"/>
        <v>0</v>
      </c>
      <c r="M68" s="14"/>
      <c r="N68" s="68"/>
      <c r="O68" s="82">
        <f t="shared" si="57"/>
        <v>0</v>
      </c>
      <c r="P68" s="68"/>
      <c r="Q68" s="82">
        <f t="shared" si="58"/>
        <v>0</v>
      </c>
      <c r="R68" s="68"/>
      <c r="S68" s="82">
        <f t="shared" si="59"/>
        <v>0</v>
      </c>
      <c r="T68" s="68"/>
      <c r="U68" s="82">
        <f t="shared" si="60"/>
        <v>0</v>
      </c>
      <c r="V68" s="68"/>
      <c r="W68" s="82">
        <f t="shared" si="61"/>
        <v>0</v>
      </c>
      <c r="X68" s="40">
        <f t="shared" si="52"/>
        <v>0</v>
      </c>
      <c r="Y68" s="15"/>
      <c r="Z68" s="23"/>
    </row>
    <row r="69" spans="1:30" s="12" customFormat="1" ht="15" customHeight="1">
      <c r="A69" s="22"/>
      <c r="B69" s="22"/>
      <c r="C69" s="26" t="s">
        <v>351</v>
      </c>
      <c r="D69" s="641" t="s">
        <v>357</v>
      </c>
      <c r="E69" s="641"/>
      <c r="F69" s="641"/>
      <c r="G69" s="641"/>
      <c r="H69" s="641"/>
      <c r="I69" s="641"/>
      <c r="J69" s="642"/>
      <c r="K69" s="642"/>
      <c r="L69" s="642"/>
      <c r="M69" s="14"/>
      <c r="N69" s="68"/>
      <c r="O69" s="82">
        <v>0</v>
      </c>
      <c r="P69" s="68"/>
      <c r="Q69" s="82">
        <v>0</v>
      </c>
      <c r="R69" s="68"/>
      <c r="S69" s="82">
        <v>0</v>
      </c>
      <c r="T69" s="68"/>
      <c r="U69" s="82">
        <v>0</v>
      </c>
      <c r="V69" s="68"/>
      <c r="W69" s="82">
        <v>0</v>
      </c>
      <c r="X69" s="40">
        <f>SUM(O69+Q69+S69+U69+W69)</f>
        <v>0</v>
      </c>
      <c r="Y69" s="15"/>
      <c r="Z69" s="23"/>
    </row>
    <row r="70" spans="1:30" s="12" customFormat="1" ht="15" customHeight="1">
      <c r="A70" s="22"/>
      <c r="B70" s="22"/>
      <c r="C70" s="26"/>
      <c r="D70" s="183"/>
      <c r="E70" s="83"/>
      <c r="F70" s="83"/>
      <c r="G70" s="83"/>
      <c r="H70" s="83"/>
      <c r="I70" s="83"/>
      <c r="J70" s="576" t="s">
        <v>195</v>
      </c>
      <c r="K70" s="577"/>
      <c r="L70" s="577"/>
      <c r="M70" s="578"/>
      <c r="N70" s="320"/>
      <c r="O70" s="317">
        <f>SUM(O54:O69)</f>
        <v>0</v>
      </c>
      <c r="P70" s="320"/>
      <c r="Q70" s="317">
        <f>SUM(Q54:Q69)</f>
        <v>0</v>
      </c>
      <c r="R70" s="320"/>
      <c r="S70" s="317">
        <f>SUM(S54:S69)</f>
        <v>0</v>
      </c>
      <c r="T70" s="320"/>
      <c r="U70" s="317">
        <f>SUM(U54:U69)</f>
        <v>0</v>
      </c>
      <c r="V70" s="320"/>
      <c r="W70" s="317">
        <f>SUM(W54:W69)</f>
        <v>0</v>
      </c>
      <c r="X70" s="230">
        <f>SUM(X54:X69)</f>
        <v>0</v>
      </c>
      <c r="Y70" s="224"/>
      <c r="Z70" s="205">
        <f>SUM(O70+Q70+S70+U70+W70)</f>
        <v>0</v>
      </c>
    </row>
    <row r="71" spans="1:30" s="12" customFormat="1" ht="15" customHeight="1">
      <c r="A71" s="22"/>
      <c r="B71" s="22"/>
      <c r="C71" s="26"/>
      <c r="D71" s="228"/>
      <c r="E71" s="220"/>
      <c r="F71" s="220"/>
      <c r="G71" s="220"/>
      <c r="H71" s="220"/>
      <c r="I71" s="220"/>
      <c r="J71" s="221"/>
      <c r="K71" s="222"/>
      <c r="L71" s="222"/>
      <c r="M71" s="14"/>
      <c r="N71" s="223"/>
      <c r="O71" s="79"/>
      <c r="P71" s="223"/>
      <c r="Q71" s="79"/>
      <c r="R71" s="223"/>
      <c r="S71" s="79"/>
      <c r="T71" s="223"/>
      <c r="U71" s="79"/>
      <c r="V71" s="223"/>
      <c r="W71" s="79"/>
      <c r="X71" s="60"/>
      <c r="Y71" s="15"/>
      <c r="Z71" s="23"/>
    </row>
    <row r="72" spans="1:30" s="12" customFormat="1" ht="15" customHeight="1">
      <c r="A72" s="22"/>
      <c r="B72" s="22"/>
      <c r="C72" s="288"/>
      <c r="D72" s="289"/>
      <c r="E72" s="289"/>
      <c r="F72" s="289"/>
      <c r="G72" s="289"/>
      <c r="H72" s="289"/>
      <c r="I72" s="289"/>
      <c r="J72" s="289"/>
      <c r="K72" s="289"/>
      <c r="L72" s="289"/>
      <c r="M72" s="286" t="s">
        <v>199</v>
      </c>
      <c r="N72" s="550">
        <f>ROUNDUP(SUM(O52, O70),0)</f>
        <v>0</v>
      </c>
      <c r="O72" s="551"/>
      <c r="P72" s="550">
        <f>ROUNDUP(SUM(Q52,Q70),0)</f>
        <v>0</v>
      </c>
      <c r="Q72" s="551"/>
      <c r="R72" s="550">
        <f>ROUNDUP(SUM(S52,S70),0)</f>
        <v>0</v>
      </c>
      <c r="S72" s="551"/>
      <c r="T72" s="550">
        <f>ROUNDUP(SUM(U52, U70),0)</f>
        <v>0</v>
      </c>
      <c r="U72" s="551"/>
      <c r="V72" s="550">
        <f>ROUNDUP(SUM(W52, W70),0)</f>
        <v>0</v>
      </c>
      <c r="W72" s="551"/>
      <c r="X72" s="287">
        <f>ROUNDUP(SUM(X52, X70),0)</f>
        <v>0</v>
      </c>
      <c r="Y72" s="70"/>
      <c r="Z72" s="140">
        <f>SUM(N72+P72+R72+T72+V72)</f>
        <v>0</v>
      </c>
    </row>
    <row r="73" spans="1:30" s="12" customFormat="1" ht="15" customHeight="1">
      <c r="A73" s="22"/>
      <c r="B73" s="22"/>
      <c r="C73" s="26"/>
      <c r="D73" s="13"/>
      <c r="E73" s="643"/>
      <c r="F73" s="594"/>
      <c r="G73" s="594"/>
      <c r="H73" s="594"/>
      <c r="I73" s="594"/>
      <c r="J73" s="594"/>
      <c r="K73" s="594"/>
      <c r="L73" s="594"/>
      <c r="M73" s="594"/>
      <c r="N73" s="25"/>
      <c r="O73" s="66"/>
      <c r="P73" s="25"/>
      <c r="Q73" s="66"/>
      <c r="R73" s="25"/>
      <c r="S73" s="66"/>
      <c r="T73" s="25"/>
      <c r="U73" s="71"/>
      <c r="V73" s="25"/>
      <c r="W73" s="66"/>
      <c r="X73" s="45"/>
      <c r="Y73" s="15"/>
      <c r="Z73" s="23"/>
    </row>
    <row r="74" spans="1:30" s="12" customFormat="1" ht="15" customHeight="1">
      <c r="A74" s="22"/>
      <c r="B74" s="22"/>
      <c r="C74" s="72"/>
      <c r="D74" s="73"/>
      <c r="E74" s="73"/>
      <c r="F74" s="73"/>
      <c r="G74" s="73"/>
      <c r="H74" s="73"/>
      <c r="I74" s="73"/>
      <c r="J74" s="73"/>
      <c r="K74" s="73"/>
      <c r="L74" s="73"/>
      <c r="M74" s="63" t="s">
        <v>200</v>
      </c>
      <c r="N74" s="526">
        <f>ROUNDUP(SUM(N44,N72),0)</f>
        <v>0</v>
      </c>
      <c r="O74" s="548"/>
      <c r="P74" s="526">
        <f>ROUNDUP(SUM(P44,P72),0)</f>
        <v>0</v>
      </c>
      <c r="Q74" s="548"/>
      <c r="R74" s="526">
        <f>ROUNDUP(SUM(R44,R72),0)</f>
        <v>0</v>
      </c>
      <c r="S74" s="548"/>
      <c r="T74" s="526">
        <f>ROUNDUP(SUM(T44,T72),0)</f>
        <v>0</v>
      </c>
      <c r="U74" s="548"/>
      <c r="V74" s="526">
        <f>ROUNDUP(SUM(V44,V72),0)</f>
        <v>0</v>
      </c>
      <c r="W74" s="548"/>
      <c r="X74" s="178">
        <f>ROUNDUP(SUM(X44,X72),0)</f>
        <v>0</v>
      </c>
      <c r="Y74" s="15"/>
      <c r="Z74" s="140">
        <f>SUM(N74+P74+R74+T74+V74)</f>
        <v>0</v>
      </c>
    </row>
    <row r="75" spans="1:30" s="74" customFormat="1" ht="15" customHeight="1">
      <c r="A75" s="143">
        <v>2000</v>
      </c>
      <c r="B75" s="143"/>
      <c r="C75" s="172" t="s">
        <v>201</v>
      </c>
      <c r="D75" s="173"/>
      <c r="E75" s="549" t="s">
        <v>74</v>
      </c>
      <c r="F75" s="549"/>
      <c r="G75" s="549"/>
      <c r="H75" s="549"/>
      <c r="I75" s="549"/>
      <c r="J75" s="173"/>
      <c r="K75" s="173"/>
      <c r="L75" s="173"/>
      <c r="M75" s="174"/>
      <c r="N75" s="175"/>
      <c r="O75" s="176"/>
      <c r="P75" s="175"/>
      <c r="Q75" s="176"/>
      <c r="R75" s="175"/>
      <c r="S75" s="176"/>
      <c r="T75" s="175"/>
      <c r="U75" s="176"/>
      <c r="V75" s="175"/>
      <c r="W75" s="176"/>
      <c r="X75" s="171"/>
      <c r="Y75" s="76"/>
      <c r="Z75" s="77"/>
      <c r="AC75" s="36"/>
      <c r="AD75" s="36"/>
    </row>
    <row r="76" spans="1:30" s="12" customFormat="1" ht="24.75" customHeight="1">
      <c r="A76" s="22"/>
      <c r="B76" s="22"/>
      <c r="C76" s="24" t="s">
        <v>325</v>
      </c>
      <c r="D76" s="14" t="s">
        <v>41</v>
      </c>
      <c r="E76" s="151" t="s">
        <v>159</v>
      </c>
      <c r="F76" s="151" t="s">
        <v>160</v>
      </c>
      <c r="G76" s="151" t="s">
        <v>161</v>
      </c>
      <c r="H76" s="151" t="s">
        <v>162</v>
      </c>
      <c r="I76" s="151" t="s">
        <v>163</v>
      </c>
      <c r="J76" s="81"/>
      <c r="K76" s="29" t="s">
        <v>155</v>
      </c>
      <c r="L76" s="14"/>
      <c r="M76" s="14"/>
      <c r="N76" s="75"/>
      <c r="O76" s="79"/>
      <c r="P76" s="57"/>
      <c r="Q76" s="79"/>
      <c r="R76" s="57"/>
      <c r="S76" s="79"/>
      <c r="T76" s="57"/>
      <c r="U76" s="79"/>
      <c r="V76" s="57"/>
      <c r="W76" s="79"/>
      <c r="X76" s="60"/>
      <c r="Y76" s="15"/>
      <c r="Z76" s="23"/>
      <c r="AC76" s="36"/>
      <c r="AD76" s="36"/>
    </row>
    <row r="77" spans="1:30" s="12" customFormat="1" ht="15" customHeight="1">
      <c r="A77" s="22"/>
      <c r="B77" s="22"/>
      <c r="C77" s="80" t="s">
        <v>119</v>
      </c>
      <c r="D77" s="37"/>
      <c r="E77" s="81"/>
      <c r="F77" s="81"/>
      <c r="G77" s="81"/>
      <c r="H77" s="81"/>
      <c r="I77" s="81"/>
      <c r="J77" s="81"/>
      <c r="K77" s="145"/>
      <c r="L77" s="14"/>
      <c r="M77" s="14"/>
      <c r="N77" s="540">
        <f>E77*K77</f>
        <v>0</v>
      </c>
      <c r="O77" s="525"/>
      <c r="P77" s="540">
        <f>IF(C77="Airfare",F77*K77,F77*K77)</f>
        <v>0</v>
      </c>
      <c r="Q77" s="525"/>
      <c r="R77" s="540">
        <f>IF(C77="Airfare",G77*K77,G77*K77)</f>
        <v>0</v>
      </c>
      <c r="S77" s="525"/>
      <c r="T77" s="540">
        <f>IF(C77="Airfare",H77*K77,H77*K77)</f>
        <v>0</v>
      </c>
      <c r="U77" s="525"/>
      <c r="V77" s="540">
        <f>IF(C77="Airfare",I77*K77,I77*K77)</f>
        <v>0</v>
      </c>
      <c r="W77" s="525"/>
      <c r="X77" s="40">
        <f>SUM(N77+P77+R77+T77+V77)</f>
        <v>0</v>
      </c>
      <c r="Y77" s="15"/>
      <c r="Z77" s="23"/>
      <c r="AC77" s="36"/>
      <c r="AD77" s="36"/>
    </row>
    <row r="78" spans="1:30" s="12" customFormat="1" ht="15" customHeight="1">
      <c r="A78" s="22"/>
      <c r="B78" s="22"/>
      <c r="C78" s="80" t="s">
        <v>119</v>
      </c>
      <c r="D78" s="37"/>
      <c r="E78" s="81"/>
      <c r="F78" s="81"/>
      <c r="G78" s="81"/>
      <c r="H78" s="81"/>
      <c r="I78" s="81"/>
      <c r="J78" s="81"/>
      <c r="K78" s="145"/>
      <c r="L78" s="14"/>
      <c r="M78" s="14"/>
      <c r="N78" s="540">
        <f t="shared" ref="N78:N88" si="62">E78*K78</f>
        <v>0</v>
      </c>
      <c r="O78" s="525"/>
      <c r="P78" s="540">
        <f t="shared" ref="P78:P88" si="63">IF(C78="Airfare",F78*K78,F78*K78)</f>
        <v>0</v>
      </c>
      <c r="Q78" s="525"/>
      <c r="R78" s="540">
        <f t="shared" ref="R78:R88" si="64">IF(C78="Airfare",G78*K78,G78*K78)</f>
        <v>0</v>
      </c>
      <c r="S78" s="525"/>
      <c r="T78" s="540">
        <f t="shared" ref="T78:T88" si="65">IF(C78="Airfare",H78*K78,H78*K78)</f>
        <v>0</v>
      </c>
      <c r="U78" s="525"/>
      <c r="V78" s="540">
        <f t="shared" ref="V78:V88" si="66">IF(C78="Airfare",I78*K78,I78*K78)</f>
        <v>0</v>
      </c>
      <c r="W78" s="525"/>
      <c r="X78" s="40">
        <f>SUM(N78+P78+R78+T78+V78)</f>
        <v>0</v>
      </c>
      <c r="Y78" s="15"/>
      <c r="Z78" s="23"/>
      <c r="AC78" s="36"/>
      <c r="AD78" s="36"/>
    </row>
    <row r="79" spans="1:30" s="12" customFormat="1" ht="15" customHeight="1">
      <c r="A79" s="22"/>
      <c r="B79" s="22"/>
      <c r="C79" s="80" t="s">
        <v>119</v>
      </c>
      <c r="D79" s="37"/>
      <c r="E79" s="81"/>
      <c r="F79" s="81"/>
      <c r="G79" s="81"/>
      <c r="H79" s="81"/>
      <c r="I79" s="81"/>
      <c r="J79" s="81"/>
      <c r="K79" s="145"/>
      <c r="L79" s="14"/>
      <c r="M79" s="14"/>
      <c r="N79" s="540">
        <f t="shared" si="62"/>
        <v>0</v>
      </c>
      <c r="O79" s="525"/>
      <c r="P79" s="540">
        <f t="shared" si="63"/>
        <v>0</v>
      </c>
      <c r="Q79" s="525"/>
      <c r="R79" s="540">
        <f t="shared" si="64"/>
        <v>0</v>
      </c>
      <c r="S79" s="525"/>
      <c r="T79" s="540">
        <f t="shared" si="65"/>
        <v>0</v>
      </c>
      <c r="U79" s="525"/>
      <c r="V79" s="540">
        <f t="shared" si="66"/>
        <v>0</v>
      </c>
      <c r="W79" s="525"/>
      <c r="X79" s="40">
        <f t="shared" ref="X79:X88" si="67">SUM(N79+P79+R79+T79+V79)</f>
        <v>0</v>
      </c>
      <c r="Y79" s="15"/>
      <c r="Z79" s="23"/>
    </row>
    <row r="80" spans="1:30" s="12" customFormat="1" ht="15" customHeight="1">
      <c r="A80" s="22"/>
      <c r="B80" s="22"/>
      <c r="C80" s="80" t="s">
        <v>119</v>
      </c>
      <c r="D80" s="37"/>
      <c r="E80" s="81"/>
      <c r="F80" s="81"/>
      <c r="G80" s="81"/>
      <c r="H80" s="81"/>
      <c r="I80" s="81"/>
      <c r="J80" s="81"/>
      <c r="K80" s="145"/>
      <c r="L80" s="14"/>
      <c r="M80" s="14"/>
      <c r="N80" s="540">
        <f t="shared" si="62"/>
        <v>0</v>
      </c>
      <c r="O80" s="525"/>
      <c r="P80" s="540">
        <f t="shared" si="63"/>
        <v>0</v>
      </c>
      <c r="Q80" s="525"/>
      <c r="R80" s="540">
        <f t="shared" si="64"/>
        <v>0</v>
      </c>
      <c r="S80" s="525"/>
      <c r="T80" s="540">
        <f t="shared" si="65"/>
        <v>0</v>
      </c>
      <c r="U80" s="525"/>
      <c r="V80" s="540">
        <f t="shared" si="66"/>
        <v>0</v>
      </c>
      <c r="W80" s="525"/>
      <c r="X80" s="40">
        <f t="shared" si="67"/>
        <v>0</v>
      </c>
      <c r="Y80" s="15"/>
      <c r="Z80" s="23"/>
    </row>
    <row r="81" spans="1:29" s="12" customFormat="1" ht="15" customHeight="1">
      <c r="A81" s="22"/>
      <c r="B81" s="22"/>
      <c r="C81" s="80" t="s">
        <v>119</v>
      </c>
      <c r="D81" s="37"/>
      <c r="E81" s="81"/>
      <c r="F81" s="81"/>
      <c r="G81" s="81"/>
      <c r="H81" s="81"/>
      <c r="I81" s="81"/>
      <c r="J81" s="81"/>
      <c r="K81" s="145"/>
      <c r="L81" s="14"/>
      <c r="M81" s="14"/>
      <c r="N81" s="540">
        <f t="shared" si="62"/>
        <v>0</v>
      </c>
      <c r="O81" s="525"/>
      <c r="P81" s="540">
        <f t="shared" si="63"/>
        <v>0</v>
      </c>
      <c r="Q81" s="525"/>
      <c r="R81" s="540">
        <f t="shared" si="64"/>
        <v>0</v>
      </c>
      <c r="S81" s="525"/>
      <c r="T81" s="540">
        <f t="shared" si="65"/>
        <v>0</v>
      </c>
      <c r="U81" s="525"/>
      <c r="V81" s="540">
        <f t="shared" si="66"/>
        <v>0</v>
      </c>
      <c r="W81" s="525"/>
      <c r="X81" s="40">
        <f t="shared" si="67"/>
        <v>0</v>
      </c>
      <c r="Y81" s="15"/>
      <c r="Z81" s="23"/>
    </row>
    <row r="82" spans="1:29" s="12" customFormat="1" ht="15" customHeight="1">
      <c r="A82" s="22"/>
      <c r="B82" s="22"/>
      <c r="C82" s="80" t="s">
        <v>119</v>
      </c>
      <c r="D82" s="37"/>
      <c r="E82" s="81"/>
      <c r="F82" s="81"/>
      <c r="G82" s="81"/>
      <c r="H82" s="81"/>
      <c r="I82" s="81"/>
      <c r="J82" s="81"/>
      <c r="K82" s="145"/>
      <c r="L82" s="14"/>
      <c r="M82" s="14"/>
      <c r="N82" s="540">
        <f t="shared" si="62"/>
        <v>0</v>
      </c>
      <c r="O82" s="525"/>
      <c r="P82" s="540">
        <f t="shared" si="63"/>
        <v>0</v>
      </c>
      <c r="Q82" s="525"/>
      <c r="R82" s="540">
        <f t="shared" si="64"/>
        <v>0</v>
      </c>
      <c r="S82" s="525"/>
      <c r="T82" s="540">
        <f t="shared" si="65"/>
        <v>0</v>
      </c>
      <c r="U82" s="525"/>
      <c r="V82" s="540">
        <f t="shared" si="66"/>
        <v>0</v>
      </c>
      <c r="W82" s="525"/>
      <c r="X82" s="40">
        <f t="shared" si="67"/>
        <v>0</v>
      </c>
      <c r="Y82" s="15"/>
      <c r="Z82" s="23"/>
    </row>
    <row r="83" spans="1:29" s="12" customFormat="1" ht="15" customHeight="1">
      <c r="A83" s="22"/>
      <c r="B83" s="22"/>
      <c r="C83" s="80" t="s">
        <v>119</v>
      </c>
      <c r="D83" s="37"/>
      <c r="E83" s="81"/>
      <c r="F83" s="81"/>
      <c r="G83" s="81"/>
      <c r="H83" s="81"/>
      <c r="I83" s="81"/>
      <c r="J83" s="81"/>
      <c r="K83" s="134"/>
      <c r="L83" s="14"/>
      <c r="M83" s="14"/>
      <c r="N83" s="540">
        <f t="shared" si="62"/>
        <v>0</v>
      </c>
      <c r="O83" s="525"/>
      <c r="P83" s="540">
        <f t="shared" si="63"/>
        <v>0</v>
      </c>
      <c r="Q83" s="525"/>
      <c r="R83" s="540">
        <f t="shared" si="64"/>
        <v>0</v>
      </c>
      <c r="S83" s="525"/>
      <c r="T83" s="540">
        <f t="shared" si="65"/>
        <v>0</v>
      </c>
      <c r="U83" s="525"/>
      <c r="V83" s="540">
        <f t="shared" si="66"/>
        <v>0</v>
      </c>
      <c r="W83" s="525"/>
      <c r="X83" s="40">
        <f t="shared" si="67"/>
        <v>0</v>
      </c>
      <c r="Y83" s="15"/>
      <c r="Z83" s="23"/>
      <c r="AC83" s="36"/>
    </row>
    <row r="84" spans="1:29" s="12" customFormat="1" ht="15" customHeight="1">
      <c r="A84" s="22"/>
      <c r="B84" s="22"/>
      <c r="C84" s="80" t="s">
        <v>119</v>
      </c>
      <c r="D84" s="37"/>
      <c r="E84" s="81"/>
      <c r="F84" s="81"/>
      <c r="G84" s="81"/>
      <c r="H84" s="81"/>
      <c r="I84" s="81"/>
      <c r="J84" s="81"/>
      <c r="K84" s="145"/>
      <c r="L84" s="14"/>
      <c r="M84" s="14"/>
      <c r="N84" s="540">
        <f t="shared" si="62"/>
        <v>0</v>
      </c>
      <c r="O84" s="525"/>
      <c r="P84" s="540">
        <f t="shared" si="63"/>
        <v>0</v>
      </c>
      <c r="Q84" s="525"/>
      <c r="R84" s="540">
        <f t="shared" si="64"/>
        <v>0</v>
      </c>
      <c r="S84" s="525"/>
      <c r="T84" s="540">
        <f t="shared" si="65"/>
        <v>0</v>
      </c>
      <c r="U84" s="525"/>
      <c r="V84" s="540">
        <f t="shared" si="66"/>
        <v>0</v>
      </c>
      <c r="W84" s="525"/>
      <c r="X84" s="40">
        <f t="shared" si="67"/>
        <v>0</v>
      </c>
      <c r="Y84" s="15"/>
      <c r="Z84" s="23"/>
      <c r="AC84" s="36"/>
    </row>
    <row r="85" spans="1:29" s="12" customFormat="1" ht="15" customHeight="1">
      <c r="A85" s="22"/>
      <c r="B85" s="22"/>
      <c r="C85" s="80" t="s">
        <v>119</v>
      </c>
      <c r="D85" s="37"/>
      <c r="E85" s="81"/>
      <c r="F85" s="81"/>
      <c r="G85" s="81"/>
      <c r="H85" s="81"/>
      <c r="I85" s="81"/>
      <c r="J85" s="81"/>
      <c r="K85" s="145"/>
      <c r="L85" s="14"/>
      <c r="M85" s="14"/>
      <c r="N85" s="540">
        <f t="shared" si="62"/>
        <v>0</v>
      </c>
      <c r="O85" s="525"/>
      <c r="P85" s="540">
        <f t="shared" si="63"/>
        <v>0</v>
      </c>
      <c r="Q85" s="525"/>
      <c r="R85" s="540">
        <f t="shared" si="64"/>
        <v>0</v>
      </c>
      <c r="S85" s="525"/>
      <c r="T85" s="540">
        <f t="shared" si="65"/>
        <v>0</v>
      </c>
      <c r="U85" s="525"/>
      <c r="V85" s="540">
        <f t="shared" si="66"/>
        <v>0</v>
      </c>
      <c r="W85" s="525"/>
      <c r="X85" s="40">
        <f t="shared" si="67"/>
        <v>0</v>
      </c>
      <c r="Y85" s="15"/>
      <c r="Z85" s="23"/>
      <c r="AC85" s="36"/>
    </row>
    <row r="86" spans="1:29" s="12" customFormat="1" ht="15" customHeight="1">
      <c r="A86" s="22"/>
      <c r="B86" s="22"/>
      <c r="C86" s="80" t="s">
        <v>119</v>
      </c>
      <c r="D86" s="37"/>
      <c r="E86" s="81"/>
      <c r="F86" s="81"/>
      <c r="G86" s="81"/>
      <c r="H86" s="81"/>
      <c r="I86" s="81"/>
      <c r="J86" s="81"/>
      <c r="K86" s="145"/>
      <c r="L86" s="14"/>
      <c r="M86" s="14"/>
      <c r="N86" s="540">
        <f t="shared" si="62"/>
        <v>0</v>
      </c>
      <c r="O86" s="525"/>
      <c r="P86" s="540">
        <f t="shared" si="63"/>
        <v>0</v>
      </c>
      <c r="Q86" s="525"/>
      <c r="R86" s="540">
        <f t="shared" si="64"/>
        <v>0</v>
      </c>
      <c r="S86" s="525"/>
      <c r="T86" s="540">
        <f t="shared" si="65"/>
        <v>0</v>
      </c>
      <c r="U86" s="525"/>
      <c r="V86" s="540">
        <f t="shared" si="66"/>
        <v>0</v>
      </c>
      <c r="W86" s="525"/>
      <c r="X86" s="40">
        <f t="shared" si="67"/>
        <v>0</v>
      </c>
      <c r="Y86" s="15"/>
      <c r="Z86" s="23"/>
      <c r="AC86" s="36"/>
    </row>
    <row r="87" spans="1:29" s="12" customFormat="1" ht="15" customHeight="1">
      <c r="A87" s="22"/>
      <c r="B87" s="22"/>
      <c r="C87" s="80" t="s">
        <v>119</v>
      </c>
      <c r="D87" s="37"/>
      <c r="E87" s="81"/>
      <c r="F87" s="81"/>
      <c r="G87" s="81"/>
      <c r="H87" s="81"/>
      <c r="I87" s="81"/>
      <c r="J87" s="81"/>
      <c r="K87" s="145"/>
      <c r="L87" s="14"/>
      <c r="M87" s="14"/>
      <c r="N87" s="540">
        <f t="shared" si="62"/>
        <v>0</v>
      </c>
      <c r="O87" s="525"/>
      <c r="P87" s="540">
        <f t="shared" si="63"/>
        <v>0</v>
      </c>
      <c r="Q87" s="525"/>
      <c r="R87" s="540">
        <f t="shared" si="64"/>
        <v>0</v>
      </c>
      <c r="S87" s="525"/>
      <c r="T87" s="540">
        <f t="shared" si="65"/>
        <v>0</v>
      </c>
      <c r="U87" s="525"/>
      <c r="V87" s="540">
        <f t="shared" si="66"/>
        <v>0</v>
      </c>
      <c r="W87" s="525"/>
      <c r="X87" s="40">
        <f t="shared" si="67"/>
        <v>0</v>
      </c>
      <c r="Y87" s="15"/>
      <c r="Z87" s="23"/>
      <c r="AC87" s="36"/>
    </row>
    <row r="88" spans="1:29" s="12" customFormat="1" ht="15" customHeight="1">
      <c r="A88" s="22"/>
      <c r="B88" s="22"/>
      <c r="C88" s="80" t="s">
        <v>119</v>
      </c>
      <c r="D88" s="37"/>
      <c r="E88" s="81"/>
      <c r="F88" s="81"/>
      <c r="G88" s="81"/>
      <c r="H88" s="81"/>
      <c r="I88" s="81"/>
      <c r="J88" s="81"/>
      <c r="K88" s="145"/>
      <c r="L88" s="14"/>
      <c r="M88" s="14"/>
      <c r="N88" s="540">
        <f t="shared" si="62"/>
        <v>0</v>
      </c>
      <c r="O88" s="525"/>
      <c r="P88" s="540">
        <f t="shared" si="63"/>
        <v>0</v>
      </c>
      <c r="Q88" s="525"/>
      <c r="R88" s="540">
        <f t="shared" si="64"/>
        <v>0</v>
      </c>
      <c r="S88" s="525"/>
      <c r="T88" s="540">
        <f t="shared" si="65"/>
        <v>0</v>
      </c>
      <c r="U88" s="525"/>
      <c r="V88" s="540">
        <f t="shared" si="66"/>
        <v>0</v>
      </c>
      <c r="W88" s="525"/>
      <c r="X88" s="40">
        <f t="shared" si="67"/>
        <v>0</v>
      </c>
      <c r="Y88" s="15"/>
      <c r="Z88" s="23"/>
      <c r="AC88" s="36"/>
    </row>
    <row r="89" spans="1:29" s="12" customFormat="1" ht="15" customHeight="1">
      <c r="A89" s="22"/>
      <c r="B89" s="22"/>
      <c r="C89" s="54"/>
      <c r="D89" s="49"/>
      <c r="E89" s="14"/>
      <c r="F89" s="14"/>
      <c r="G89" s="14"/>
      <c r="H89" s="14"/>
      <c r="I89" s="14"/>
      <c r="J89" s="644" t="s">
        <v>43</v>
      </c>
      <c r="K89" s="567"/>
      <c r="L89" s="567"/>
      <c r="M89" s="567"/>
      <c r="N89" s="542">
        <f>SUM(N77:N88)</f>
        <v>0</v>
      </c>
      <c r="O89" s="543"/>
      <c r="P89" s="542">
        <f>SUM(P77:P88)</f>
        <v>0</v>
      </c>
      <c r="Q89" s="543"/>
      <c r="R89" s="542">
        <f>SUM(R77:R88)</f>
        <v>0</v>
      </c>
      <c r="S89" s="543"/>
      <c r="T89" s="542">
        <f>SUM(T77:T88)</f>
        <v>0</v>
      </c>
      <c r="U89" s="543"/>
      <c r="V89" s="542">
        <f>SUM(V77:V88)</f>
        <v>0</v>
      </c>
      <c r="W89" s="543"/>
      <c r="X89" s="319">
        <f>SUM(X77:X88)</f>
        <v>0</v>
      </c>
      <c r="Y89" s="15"/>
      <c r="Z89" s="206">
        <f>SUM(N89+P89+R89+T89+V89)</f>
        <v>0</v>
      </c>
      <c r="AC89" s="36"/>
    </row>
    <row r="90" spans="1:29" s="12" customFormat="1" ht="14.25" customHeight="1">
      <c r="A90" s="22"/>
      <c r="B90" s="22"/>
      <c r="C90" s="54"/>
      <c r="D90" s="49"/>
      <c r="E90" s="645" t="s">
        <v>74</v>
      </c>
      <c r="F90" s="645"/>
      <c r="G90" s="645"/>
      <c r="H90" s="645"/>
      <c r="I90" s="645"/>
      <c r="J90" s="55"/>
      <c r="K90" s="55"/>
      <c r="L90" s="157"/>
      <c r="M90" s="199"/>
      <c r="N90" s="158"/>
      <c r="O90" s="159"/>
      <c r="P90" s="158"/>
      <c r="Q90" s="159"/>
      <c r="R90" s="158"/>
      <c r="S90" s="159"/>
      <c r="T90" s="158"/>
      <c r="U90" s="159"/>
      <c r="V90" s="158"/>
      <c r="W90" s="159"/>
      <c r="X90" s="193"/>
      <c r="Y90" s="15"/>
      <c r="Z90" s="140"/>
      <c r="AC90" s="36"/>
    </row>
    <row r="91" spans="1:29" s="12" customFormat="1" ht="24.75" customHeight="1">
      <c r="A91" s="22"/>
      <c r="B91" s="22"/>
      <c r="C91" s="24" t="s">
        <v>156</v>
      </c>
      <c r="D91" s="14" t="s">
        <v>41</v>
      </c>
      <c r="E91" s="151" t="s">
        <v>159</v>
      </c>
      <c r="F91" s="151" t="s">
        <v>160</v>
      </c>
      <c r="G91" s="151" t="s">
        <v>161</v>
      </c>
      <c r="H91" s="151" t="s">
        <v>162</v>
      </c>
      <c r="I91" s="151" t="s">
        <v>163</v>
      </c>
      <c r="J91" s="81"/>
      <c r="K91" s="29" t="s">
        <v>155</v>
      </c>
      <c r="L91" s="14"/>
      <c r="M91" s="14"/>
      <c r="N91" s="75"/>
      <c r="O91" s="79"/>
      <c r="P91" s="75"/>
      <c r="Q91" s="79"/>
      <c r="R91" s="75"/>
      <c r="S91" s="79"/>
      <c r="T91" s="75"/>
      <c r="U91" s="79"/>
      <c r="V91" s="75"/>
      <c r="W91" s="79"/>
      <c r="X91" s="60"/>
      <c r="Y91" s="15"/>
      <c r="Z91" s="23"/>
      <c r="AC91" s="36"/>
    </row>
    <row r="92" spans="1:29" ht="15" customHeight="1">
      <c r="C92" s="80" t="s">
        <v>242</v>
      </c>
      <c r="D92" s="37"/>
      <c r="E92" s="81"/>
      <c r="F92" s="81"/>
      <c r="G92" s="81"/>
      <c r="H92" s="81"/>
      <c r="I92" s="81"/>
      <c r="J92" s="81"/>
      <c r="K92" s="145"/>
      <c r="L92" s="81"/>
      <c r="M92" s="37"/>
      <c r="N92" s="540">
        <f t="shared" ref="N92:N97" si="68">E92*K92</f>
        <v>0</v>
      </c>
      <c r="O92" s="525"/>
      <c r="P92" s="540">
        <f t="shared" ref="P92:P97" si="69">IF(C92="Airfare",F92*K92,F92*K92)</f>
        <v>0</v>
      </c>
      <c r="Q92" s="525"/>
      <c r="R92" s="540">
        <f t="shared" ref="R92:R97" si="70">IF(C92="Airfare",G92*K92,G92*K92)</f>
        <v>0</v>
      </c>
      <c r="S92" s="525"/>
      <c r="T92" s="540">
        <f t="shared" ref="T92:T97" si="71">IF(C92="Airfare",H92*K92,H92*K92)</f>
        <v>0</v>
      </c>
      <c r="U92" s="525"/>
      <c r="V92" s="540">
        <f t="shared" ref="V92:V97" si="72">IF(C92="Airfare",I92*K92,I92*K92)</f>
        <v>0</v>
      </c>
      <c r="W92" s="525"/>
      <c r="X92" s="40">
        <f t="shared" ref="X92:X97" si="73">SUM(N92+P92+R92+T92+V92)</f>
        <v>0</v>
      </c>
      <c r="Y92" s="41"/>
      <c r="Z92" s="23"/>
    </row>
    <row r="93" spans="1:29" ht="15" customHeight="1">
      <c r="C93" s="80" t="s">
        <v>221</v>
      </c>
      <c r="D93" s="37"/>
      <c r="E93" s="81"/>
      <c r="F93" s="81"/>
      <c r="G93" s="81"/>
      <c r="H93" s="81"/>
      <c r="I93" s="81"/>
      <c r="J93" s="81"/>
      <c r="K93" s="145"/>
      <c r="L93" s="81"/>
      <c r="M93" s="37"/>
      <c r="N93" s="540">
        <f t="shared" si="68"/>
        <v>0</v>
      </c>
      <c r="O93" s="525"/>
      <c r="P93" s="540">
        <f t="shared" si="69"/>
        <v>0</v>
      </c>
      <c r="Q93" s="525"/>
      <c r="R93" s="540">
        <f t="shared" si="70"/>
        <v>0</v>
      </c>
      <c r="S93" s="525"/>
      <c r="T93" s="540">
        <f t="shared" si="71"/>
        <v>0</v>
      </c>
      <c r="U93" s="525"/>
      <c r="V93" s="540">
        <f t="shared" si="72"/>
        <v>0</v>
      </c>
      <c r="W93" s="525"/>
      <c r="X93" s="40">
        <f t="shared" si="73"/>
        <v>0</v>
      </c>
      <c r="Y93" s="41"/>
      <c r="Z93" s="23"/>
    </row>
    <row r="94" spans="1:29" ht="15" customHeight="1">
      <c r="C94" s="80" t="s">
        <v>219</v>
      </c>
      <c r="D94" s="480"/>
      <c r="E94" s="81"/>
      <c r="F94" s="81"/>
      <c r="G94" s="81"/>
      <c r="H94" s="81"/>
      <c r="I94" s="81"/>
      <c r="J94" s="81"/>
      <c r="K94" s="145"/>
      <c r="L94" s="81"/>
      <c r="M94" s="37"/>
      <c r="N94" s="540">
        <f t="shared" si="68"/>
        <v>0</v>
      </c>
      <c r="O94" s="525"/>
      <c r="P94" s="540">
        <f t="shared" si="69"/>
        <v>0</v>
      </c>
      <c r="Q94" s="525"/>
      <c r="R94" s="540">
        <f t="shared" si="70"/>
        <v>0</v>
      </c>
      <c r="S94" s="525"/>
      <c r="T94" s="540">
        <f t="shared" si="71"/>
        <v>0</v>
      </c>
      <c r="U94" s="525"/>
      <c r="V94" s="540">
        <f t="shared" si="72"/>
        <v>0</v>
      </c>
      <c r="W94" s="525"/>
      <c r="X94" s="40">
        <f t="shared" si="73"/>
        <v>0</v>
      </c>
      <c r="Y94" s="41"/>
      <c r="Z94" s="23"/>
    </row>
    <row r="95" spans="1:29" ht="15" customHeight="1">
      <c r="C95" s="80" t="s">
        <v>342</v>
      </c>
      <c r="D95" s="480"/>
      <c r="E95" s="81"/>
      <c r="F95" s="81"/>
      <c r="G95" s="81"/>
      <c r="H95" s="81"/>
      <c r="I95" s="81"/>
      <c r="J95" s="81"/>
      <c r="K95" s="145"/>
      <c r="L95" s="81"/>
      <c r="M95" s="37"/>
      <c r="N95" s="540">
        <f t="shared" si="68"/>
        <v>0</v>
      </c>
      <c r="O95" s="525"/>
      <c r="P95" s="540">
        <f t="shared" si="69"/>
        <v>0</v>
      </c>
      <c r="Q95" s="525"/>
      <c r="R95" s="540">
        <f t="shared" si="70"/>
        <v>0</v>
      </c>
      <c r="S95" s="525"/>
      <c r="T95" s="540">
        <f t="shared" si="71"/>
        <v>0</v>
      </c>
      <c r="U95" s="525"/>
      <c r="V95" s="540">
        <f t="shared" si="72"/>
        <v>0</v>
      </c>
      <c r="W95" s="525"/>
      <c r="X95" s="40">
        <f t="shared" si="73"/>
        <v>0</v>
      </c>
      <c r="Y95" s="41"/>
      <c r="Z95" s="23"/>
    </row>
    <row r="96" spans="1:29" ht="15" customHeight="1">
      <c r="C96" s="80" t="s">
        <v>119</v>
      </c>
      <c r="D96" s="37"/>
      <c r="E96" s="81"/>
      <c r="F96" s="81"/>
      <c r="G96" s="81"/>
      <c r="H96" s="81"/>
      <c r="I96" s="81"/>
      <c r="J96" s="81"/>
      <c r="K96" s="145"/>
      <c r="L96" s="81"/>
      <c r="M96" s="37"/>
      <c r="N96" s="540">
        <f t="shared" si="68"/>
        <v>0</v>
      </c>
      <c r="O96" s="525"/>
      <c r="P96" s="540">
        <f t="shared" si="69"/>
        <v>0</v>
      </c>
      <c r="Q96" s="525"/>
      <c r="R96" s="540">
        <f t="shared" si="70"/>
        <v>0</v>
      </c>
      <c r="S96" s="525"/>
      <c r="T96" s="540">
        <f t="shared" si="71"/>
        <v>0</v>
      </c>
      <c r="U96" s="525"/>
      <c r="V96" s="540">
        <f t="shared" si="72"/>
        <v>0</v>
      </c>
      <c r="W96" s="525"/>
      <c r="X96" s="40">
        <f t="shared" si="73"/>
        <v>0</v>
      </c>
      <c r="Y96" s="41"/>
      <c r="Z96" s="23"/>
    </row>
    <row r="97" spans="1:34" ht="15" customHeight="1">
      <c r="C97" s="80" t="s">
        <v>119</v>
      </c>
      <c r="D97" s="37"/>
      <c r="E97" s="81"/>
      <c r="F97" s="81"/>
      <c r="G97" s="81"/>
      <c r="H97" s="81"/>
      <c r="I97" s="81"/>
      <c r="J97" s="81"/>
      <c r="K97" s="145"/>
      <c r="L97" s="81"/>
      <c r="M97" s="37"/>
      <c r="N97" s="540">
        <f t="shared" si="68"/>
        <v>0</v>
      </c>
      <c r="O97" s="525"/>
      <c r="P97" s="540">
        <f t="shared" si="69"/>
        <v>0</v>
      </c>
      <c r="Q97" s="525"/>
      <c r="R97" s="540">
        <f t="shared" si="70"/>
        <v>0</v>
      </c>
      <c r="S97" s="525"/>
      <c r="T97" s="540">
        <f t="shared" si="71"/>
        <v>0</v>
      </c>
      <c r="U97" s="525"/>
      <c r="V97" s="540">
        <f t="shared" si="72"/>
        <v>0</v>
      </c>
      <c r="W97" s="525"/>
      <c r="X97" s="40">
        <f t="shared" si="73"/>
        <v>0</v>
      </c>
      <c r="Y97" s="41"/>
      <c r="Z97" s="23"/>
    </row>
    <row r="98" spans="1:34" ht="15" customHeight="1">
      <c r="C98" s="54"/>
      <c r="D98" s="49"/>
      <c r="E98" s="55"/>
      <c r="F98" s="55"/>
      <c r="G98" s="55"/>
      <c r="H98" s="55"/>
      <c r="I98" s="55"/>
      <c r="J98" s="566" t="s">
        <v>42</v>
      </c>
      <c r="K98" s="567"/>
      <c r="L98" s="567"/>
      <c r="M98" s="567"/>
      <c r="N98" s="542">
        <f>SUM(N92:N97)</f>
        <v>0</v>
      </c>
      <c r="O98" s="543"/>
      <c r="P98" s="542">
        <f>SUM(P92:P97)</f>
        <v>0</v>
      </c>
      <c r="Q98" s="543"/>
      <c r="R98" s="542">
        <f>SUM(R92:R97)</f>
        <v>0</v>
      </c>
      <c r="S98" s="543"/>
      <c r="T98" s="542">
        <f>SUM(T92:T97)</f>
        <v>0</v>
      </c>
      <c r="U98" s="543"/>
      <c r="V98" s="542">
        <f>SUM(V92:V97)</f>
        <v>0</v>
      </c>
      <c r="W98" s="543"/>
      <c r="X98" s="230">
        <f>SUM(X92:X97)</f>
        <v>0</v>
      </c>
      <c r="Y98" s="41"/>
      <c r="Z98" s="206">
        <f>SUM(N98+P98+R98+T98+V98)</f>
        <v>0</v>
      </c>
    </row>
    <row r="99" spans="1:34" s="12" customFormat="1" ht="15" customHeight="1">
      <c r="A99" s="22"/>
      <c r="B99" s="22"/>
      <c r="C99" s="61"/>
      <c r="D99" s="62"/>
      <c r="E99" s="62"/>
      <c r="F99" s="62"/>
      <c r="G99" s="62"/>
      <c r="H99" s="62"/>
      <c r="I99" s="62"/>
      <c r="J99" s="62"/>
      <c r="K99" s="62"/>
      <c r="L99" s="62"/>
      <c r="M99" s="63" t="s">
        <v>202</v>
      </c>
      <c r="N99" s="526">
        <f>ROUNDUP(SUM(N89,N98),0)</f>
        <v>0</v>
      </c>
      <c r="O99" s="527"/>
      <c r="P99" s="526">
        <f>ROUNDUP(SUM(P89,P98),0)</f>
        <v>0</v>
      </c>
      <c r="Q99" s="527"/>
      <c r="R99" s="526">
        <f>ROUNDUP(SUM(R89,R98),0)</f>
        <v>0</v>
      </c>
      <c r="S99" s="527"/>
      <c r="T99" s="526">
        <f>ROUNDUP(SUM(T89,T98),0)</f>
        <v>0</v>
      </c>
      <c r="U99" s="527"/>
      <c r="V99" s="526">
        <f>ROUNDUP(SUM(V89,V98),0)</f>
        <v>0</v>
      </c>
      <c r="W99" s="527"/>
      <c r="X99" s="178">
        <f>ROUNDUP(SUM(X89,X98),0)</f>
        <v>0</v>
      </c>
      <c r="Y99" s="15"/>
      <c r="Z99" s="140">
        <f>SUM(N99+P99+R99+T99+V99)</f>
        <v>0</v>
      </c>
    </row>
    <row r="100" spans="1:34" ht="15" customHeight="1">
      <c r="A100" s="22">
        <v>3000</v>
      </c>
      <c r="B100" s="22"/>
      <c r="C100" s="514" t="s">
        <v>214</v>
      </c>
      <c r="D100" s="515"/>
      <c r="E100" s="603" t="s">
        <v>41</v>
      </c>
      <c r="F100" s="589"/>
      <c r="G100" s="589"/>
      <c r="H100" s="589"/>
      <c r="I100" s="589"/>
      <c r="J100" s="589"/>
      <c r="K100" s="589"/>
      <c r="L100" s="589"/>
      <c r="M100" s="589"/>
      <c r="N100" s="108"/>
      <c r="O100" s="170"/>
      <c r="P100" s="108"/>
      <c r="Q100" s="170"/>
      <c r="R100" s="108"/>
      <c r="S100" s="170"/>
      <c r="T100" s="108"/>
      <c r="U100" s="170"/>
      <c r="V100" s="108"/>
      <c r="W100" s="170"/>
      <c r="X100" s="171"/>
      <c r="Y100" s="41"/>
      <c r="Z100" s="23"/>
    </row>
    <row r="101" spans="1:34" ht="15" customHeight="1">
      <c r="C101" s="612" t="s">
        <v>322</v>
      </c>
      <c r="D101" s="613"/>
      <c r="E101" s="518"/>
      <c r="F101" s="519"/>
      <c r="G101" s="519"/>
      <c r="H101" s="519"/>
      <c r="I101" s="519"/>
      <c r="J101" s="519"/>
      <c r="K101" s="519"/>
      <c r="L101" s="519"/>
      <c r="M101" s="519"/>
      <c r="N101" s="540">
        <v>0</v>
      </c>
      <c r="O101" s="525"/>
      <c r="P101" s="540">
        <v>0</v>
      </c>
      <c r="Q101" s="525"/>
      <c r="R101" s="540">
        <v>0</v>
      </c>
      <c r="S101" s="525"/>
      <c r="T101" s="540">
        <v>0</v>
      </c>
      <c r="U101" s="525"/>
      <c r="V101" s="540">
        <v>0</v>
      </c>
      <c r="W101" s="525"/>
      <c r="X101" s="40">
        <f>SUM(N101+P101+R101+T101+V101)</f>
        <v>0</v>
      </c>
      <c r="Y101" s="41"/>
      <c r="Z101" s="23"/>
    </row>
    <row r="102" spans="1:34" ht="15" customHeight="1">
      <c r="C102" s="612" t="s">
        <v>322</v>
      </c>
      <c r="D102" s="613"/>
      <c r="E102" s="518"/>
      <c r="F102" s="519"/>
      <c r="G102" s="519"/>
      <c r="H102" s="519"/>
      <c r="I102" s="519"/>
      <c r="J102" s="519"/>
      <c r="K102" s="519"/>
      <c r="L102" s="519"/>
      <c r="M102" s="519"/>
      <c r="N102" s="540">
        <v>0</v>
      </c>
      <c r="O102" s="525"/>
      <c r="P102" s="540">
        <v>0</v>
      </c>
      <c r="Q102" s="525"/>
      <c r="R102" s="540">
        <v>0</v>
      </c>
      <c r="S102" s="525"/>
      <c r="T102" s="540">
        <v>0</v>
      </c>
      <c r="U102" s="525"/>
      <c r="V102" s="540">
        <v>0</v>
      </c>
      <c r="W102" s="525"/>
      <c r="X102" s="40">
        <f>SUM(N102+P102+R102+T102+V102)</f>
        <v>0</v>
      </c>
      <c r="Y102" s="41"/>
      <c r="Z102" s="23"/>
    </row>
    <row r="103" spans="1:34" ht="15" customHeight="1">
      <c r="C103" s="614" t="s">
        <v>322</v>
      </c>
      <c r="D103" s="560"/>
      <c r="E103" s="518"/>
      <c r="F103" s="519"/>
      <c r="G103" s="519"/>
      <c r="H103" s="519"/>
      <c r="I103" s="519"/>
      <c r="J103" s="519"/>
      <c r="K103" s="519"/>
      <c r="L103" s="519"/>
      <c r="M103" s="519"/>
      <c r="N103" s="540">
        <v>0</v>
      </c>
      <c r="O103" s="525"/>
      <c r="P103" s="540">
        <v>0</v>
      </c>
      <c r="Q103" s="525"/>
      <c r="R103" s="540">
        <v>0</v>
      </c>
      <c r="S103" s="525"/>
      <c r="T103" s="540">
        <v>0</v>
      </c>
      <c r="U103" s="525"/>
      <c r="V103" s="540">
        <v>0</v>
      </c>
      <c r="W103" s="525"/>
      <c r="X103" s="40">
        <f t="shared" ref="X103:X110" si="74">SUM(N103+P103+R103+T103+V103)</f>
        <v>0</v>
      </c>
      <c r="Y103" s="41"/>
      <c r="Z103" s="23"/>
    </row>
    <row r="104" spans="1:34" ht="15" customHeight="1">
      <c r="C104" s="614" t="s">
        <v>322</v>
      </c>
      <c r="D104" s="560"/>
      <c r="E104" s="518"/>
      <c r="F104" s="519"/>
      <c r="G104" s="519"/>
      <c r="H104" s="519"/>
      <c r="I104" s="519"/>
      <c r="J104" s="519"/>
      <c r="K104" s="519"/>
      <c r="L104" s="519"/>
      <c r="M104" s="519"/>
      <c r="N104" s="540">
        <v>0</v>
      </c>
      <c r="O104" s="525"/>
      <c r="P104" s="540">
        <v>0</v>
      </c>
      <c r="Q104" s="525"/>
      <c r="R104" s="540">
        <v>0</v>
      </c>
      <c r="S104" s="525"/>
      <c r="T104" s="540">
        <v>0</v>
      </c>
      <c r="U104" s="525"/>
      <c r="V104" s="540">
        <v>0</v>
      </c>
      <c r="W104" s="525"/>
      <c r="X104" s="40">
        <f t="shared" si="74"/>
        <v>0</v>
      </c>
      <c r="Y104" s="41"/>
      <c r="Z104" s="23"/>
    </row>
    <row r="105" spans="1:34" ht="15" customHeight="1">
      <c r="C105" s="614" t="s">
        <v>322</v>
      </c>
      <c r="D105" s="560"/>
      <c r="E105" s="518"/>
      <c r="F105" s="519"/>
      <c r="G105" s="519"/>
      <c r="H105" s="519"/>
      <c r="I105" s="519"/>
      <c r="J105" s="519"/>
      <c r="K105" s="519"/>
      <c r="L105" s="519"/>
      <c r="M105" s="519"/>
      <c r="N105" s="540">
        <v>0</v>
      </c>
      <c r="O105" s="525"/>
      <c r="P105" s="540">
        <v>0</v>
      </c>
      <c r="Q105" s="525"/>
      <c r="R105" s="540">
        <v>0</v>
      </c>
      <c r="S105" s="525"/>
      <c r="T105" s="540">
        <v>0</v>
      </c>
      <c r="U105" s="525"/>
      <c r="V105" s="540">
        <v>0</v>
      </c>
      <c r="W105" s="525"/>
      <c r="X105" s="40">
        <f t="shared" si="74"/>
        <v>0</v>
      </c>
      <c r="Y105" s="41"/>
      <c r="Z105" s="23"/>
    </row>
    <row r="106" spans="1:34" ht="15" customHeight="1">
      <c r="C106" s="614" t="s">
        <v>322</v>
      </c>
      <c r="D106" s="560"/>
      <c r="E106" s="518"/>
      <c r="F106" s="519"/>
      <c r="G106" s="519"/>
      <c r="H106" s="519"/>
      <c r="I106" s="519"/>
      <c r="J106" s="519"/>
      <c r="K106" s="519"/>
      <c r="L106" s="519"/>
      <c r="M106" s="519"/>
      <c r="N106" s="540">
        <v>0</v>
      </c>
      <c r="O106" s="525"/>
      <c r="P106" s="540">
        <v>0</v>
      </c>
      <c r="Q106" s="525"/>
      <c r="R106" s="540">
        <v>0</v>
      </c>
      <c r="S106" s="525"/>
      <c r="T106" s="540">
        <v>0</v>
      </c>
      <c r="U106" s="525"/>
      <c r="V106" s="540">
        <v>0</v>
      </c>
      <c r="W106" s="525"/>
      <c r="X106" s="40">
        <f t="shared" si="74"/>
        <v>0</v>
      </c>
      <c r="Y106" s="41"/>
      <c r="Z106" s="23"/>
    </row>
    <row r="107" spans="1:34" ht="15" customHeight="1">
      <c r="C107" s="614" t="s">
        <v>322</v>
      </c>
      <c r="D107" s="560"/>
      <c r="E107" s="518"/>
      <c r="F107" s="519"/>
      <c r="G107" s="519"/>
      <c r="H107" s="519"/>
      <c r="I107" s="519"/>
      <c r="J107" s="519"/>
      <c r="K107" s="519"/>
      <c r="L107" s="519"/>
      <c r="M107" s="519"/>
      <c r="N107" s="540">
        <v>0</v>
      </c>
      <c r="O107" s="525"/>
      <c r="P107" s="540">
        <v>0</v>
      </c>
      <c r="Q107" s="525"/>
      <c r="R107" s="540">
        <v>0</v>
      </c>
      <c r="S107" s="525"/>
      <c r="T107" s="540">
        <v>0</v>
      </c>
      <c r="U107" s="525"/>
      <c r="V107" s="540">
        <v>0</v>
      </c>
      <c r="W107" s="525"/>
      <c r="X107" s="40">
        <f t="shared" si="74"/>
        <v>0</v>
      </c>
      <c r="Y107" s="41"/>
      <c r="Z107" s="23"/>
    </row>
    <row r="108" spans="1:34" ht="15" customHeight="1">
      <c r="C108" s="614" t="s">
        <v>322</v>
      </c>
      <c r="D108" s="560"/>
      <c r="E108" s="518"/>
      <c r="F108" s="519"/>
      <c r="G108" s="519"/>
      <c r="H108" s="519"/>
      <c r="I108" s="519"/>
      <c r="J108" s="519"/>
      <c r="K108" s="519"/>
      <c r="L108" s="519"/>
      <c r="M108" s="519"/>
      <c r="N108" s="540">
        <v>0</v>
      </c>
      <c r="O108" s="525"/>
      <c r="P108" s="540">
        <v>0</v>
      </c>
      <c r="Q108" s="525"/>
      <c r="R108" s="540">
        <v>0</v>
      </c>
      <c r="S108" s="525"/>
      <c r="T108" s="540">
        <v>0</v>
      </c>
      <c r="U108" s="525"/>
      <c r="V108" s="540">
        <v>0</v>
      </c>
      <c r="W108" s="525"/>
      <c r="X108" s="40">
        <f t="shared" si="74"/>
        <v>0</v>
      </c>
      <c r="Y108" s="41"/>
      <c r="Z108" s="23"/>
    </row>
    <row r="109" spans="1:34" ht="15" customHeight="1">
      <c r="C109" s="614" t="s">
        <v>322</v>
      </c>
      <c r="D109" s="560"/>
      <c r="E109" s="518"/>
      <c r="F109" s="519"/>
      <c r="G109" s="519"/>
      <c r="H109" s="519"/>
      <c r="I109" s="519"/>
      <c r="J109" s="519"/>
      <c r="K109" s="519"/>
      <c r="L109" s="519"/>
      <c r="M109" s="519"/>
      <c r="N109" s="540">
        <v>0</v>
      </c>
      <c r="O109" s="525"/>
      <c r="P109" s="540">
        <v>0</v>
      </c>
      <c r="Q109" s="525"/>
      <c r="R109" s="540">
        <v>0</v>
      </c>
      <c r="S109" s="525"/>
      <c r="T109" s="540">
        <v>0</v>
      </c>
      <c r="U109" s="525"/>
      <c r="V109" s="540">
        <v>0</v>
      </c>
      <c r="W109" s="525"/>
      <c r="X109" s="40">
        <f t="shared" si="74"/>
        <v>0</v>
      </c>
      <c r="Y109" s="41"/>
      <c r="Z109" s="23"/>
    </row>
    <row r="110" spans="1:34" ht="15" customHeight="1" thickBot="1">
      <c r="C110" s="614" t="s">
        <v>322</v>
      </c>
      <c r="D110" s="560"/>
      <c r="E110" s="518"/>
      <c r="F110" s="519"/>
      <c r="G110" s="519"/>
      <c r="H110" s="519"/>
      <c r="I110" s="519"/>
      <c r="J110" s="519"/>
      <c r="K110" s="519"/>
      <c r="L110" s="519"/>
      <c r="M110" s="519"/>
      <c r="N110" s="540">
        <v>0</v>
      </c>
      <c r="O110" s="525"/>
      <c r="P110" s="540">
        <v>0</v>
      </c>
      <c r="Q110" s="525"/>
      <c r="R110" s="540">
        <v>0</v>
      </c>
      <c r="S110" s="525"/>
      <c r="T110" s="540">
        <v>0</v>
      </c>
      <c r="U110" s="525"/>
      <c r="V110" s="540">
        <v>0</v>
      </c>
      <c r="W110" s="525"/>
      <c r="X110" s="40">
        <f t="shared" si="74"/>
        <v>0</v>
      </c>
      <c r="Y110" s="41"/>
      <c r="Z110" s="23"/>
    </row>
    <row r="111" spans="1:34" ht="15" customHeight="1">
      <c r="A111" s="627" t="s">
        <v>2</v>
      </c>
      <c r="C111" s="160"/>
      <c r="D111" s="194"/>
      <c r="E111" s="555"/>
      <c r="F111" s="555"/>
      <c r="G111" s="628"/>
      <c r="H111" s="635" t="s">
        <v>88</v>
      </c>
      <c r="I111" s="636"/>
      <c r="J111" s="636"/>
      <c r="K111" s="636"/>
      <c r="L111" s="636"/>
      <c r="M111" s="637"/>
      <c r="N111" s="542">
        <f>SUM(N101:N110)</f>
        <v>0</v>
      </c>
      <c r="O111" s="543"/>
      <c r="P111" s="542">
        <f>SUM(P101:P110)</f>
        <v>0</v>
      </c>
      <c r="Q111" s="543"/>
      <c r="R111" s="542">
        <f>SUM(R101:R110)</f>
        <v>0</v>
      </c>
      <c r="S111" s="543"/>
      <c r="T111" s="542">
        <f>SUM(T101:T110)</f>
        <v>0</v>
      </c>
      <c r="U111" s="543"/>
      <c r="V111" s="542">
        <f>SUM(V101:V110)</f>
        <v>0</v>
      </c>
      <c r="W111" s="543"/>
      <c r="X111" s="230">
        <f>SUM(X101:X110)</f>
        <v>0</v>
      </c>
      <c r="Y111" s="41"/>
      <c r="Z111" s="205">
        <f>N111+P111+R111+T111+V111</f>
        <v>0</v>
      </c>
      <c r="AB111" s="534" t="s">
        <v>125</v>
      </c>
      <c r="AC111" s="535"/>
      <c r="AD111" s="535"/>
      <c r="AE111" s="535"/>
      <c r="AF111" s="535"/>
      <c r="AG111" s="535"/>
      <c r="AH111" s="261"/>
    </row>
    <row r="112" spans="1:34" s="12" customFormat="1" ht="15" customHeight="1">
      <c r="A112" s="563"/>
      <c r="B112" s="78"/>
      <c r="C112" s="638" t="s">
        <v>196</v>
      </c>
      <c r="D112" s="539"/>
      <c r="E112" s="631"/>
      <c r="F112" s="519"/>
      <c r="G112" s="519"/>
      <c r="H112" s="519"/>
      <c r="I112" s="519"/>
      <c r="J112" s="519"/>
      <c r="K112" s="519"/>
      <c r="L112" s="519"/>
      <c r="M112" s="519"/>
      <c r="N112" s="75"/>
      <c r="O112" s="79"/>
      <c r="P112" s="57"/>
      <c r="Q112" s="79"/>
      <c r="R112" s="57"/>
      <c r="S112" s="79"/>
      <c r="T112" s="57"/>
      <c r="U112" s="79"/>
      <c r="V112" s="57"/>
      <c r="W112" s="79"/>
      <c r="X112" s="60"/>
      <c r="Y112" s="15"/>
      <c r="Z112" s="23"/>
      <c r="AB112" s="262" t="s">
        <v>123</v>
      </c>
      <c r="AC112" s="263" t="s">
        <v>18</v>
      </c>
      <c r="AD112" s="263" t="s">
        <v>19</v>
      </c>
      <c r="AE112" s="263" t="s">
        <v>20</v>
      </c>
      <c r="AF112" s="263" t="s">
        <v>63</v>
      </c>
      <c r="AG112" s="264" t="s">
        <v>64</v>
      </c>
      <c r="AH112" s="265" t="s">
        <v>317</v>
      </c>
    </row>
    <row r="113" spans="1:34" s="12" customFormat="1" ht="15" customHeight="1">
      <c r="A113" s="22"/>
      <c r="B113" s="22">
        <v>1</v>
      </c>
      <c r="C113" s="536" t="s">
        <v>44</v>
      </c>
      <c r="D113" s="537"/>
      <c r="E113" s="634"/>
      <c r="F113" s="519"/>
      <c r="G113" s="519"/>
      <c r="H113" s="519"/>
      <c r="I113" s="519"/>
      <c r="J113" s="519"/>
      <c r="K113" s="519"/>
      <c r="L113" s="519"/>
      <c r="M113" s="519"/>
      <c r="N113" s="540">
        <v>0</v>
      </c>
      <c r="O113" s="525"/>
      <c r="P113" s="540">
        <v>0</v>
      </c>
      <c r="Q113" s="525"/>
      <c r="R113" s="540">
        <v>0</v>
      </c>
      <c r="S113" s="525"/>
      <c r="T113" s="540">
        <v>0</v>
      </c>
      <c r="U113" s="525"/>
      <c r="V113" s="540">
        <v>0</v>
      </c>
      <c r="W113" s="525"/>
      <c r="X113" s="40">
        <f>SUM(N113+P113+R113+T113+V113)</f>
        <v>0</v>
      </c>
      <c r="Y113" s="15"/>
      <c r="Z113" s="23"/>
      <c r="AB113" s="266" t="str">
        <f>C113</f>
        <v>Subaward #1</v>
      </c>
      <c r="AC113" s="267">
        <f>N113+N157</f>
        <v>0</v>
      </c>
      <c r="AD113" s="267">
        <f>P113+P157</f>
        <v>0</v>
      </c>
      <c r="AE113" s="267">
        <f>R113+R157</f>
        <v>0</v>
      </c>
      <c r="AF113" s="267">
        <f>T113+T157</f>
        <v>0</v>
      </c>
      <c r="AG113" s="268">
        <f>V113+V157</f>
        <v>0</v>
      </c>
      <c r="AH113" s="269">
        <f>AC113+AD113+AE113+AF113+AG113</f>
        <v>0</v>
      </c>
    </row>
    <row r="114" spans="1:34" s="12" customFormat="1" ht="15" customHeight="1">
      <c r="A114" s="22"/>
      <c r="B114" s="22">
        <v>2</v>
      </c>
      <c r="C114" s="536" t="s">
        <v>45</v>
      </c>
      <c r="D114" s="537"/>
      <c r="E114" s="634"/>
      <c r="F114" s="519"/>
      <c r="G114" s="519"/>
      <c r="H114" s="519"/>
      <c r="I114" s="519"/>
      <c r="J114" s="519"/>
      <c r="K114" s="519"/>
      <c r="L114" s="519"/>
      <c r="M114" s="519"/>
      <c r="N114" s="540">
        <v>0</v>
      </c>
      <c r="O114" s="525"/>
      <c r="P114" s="540">
        <v>0</v>
      </c>
      <c r="Q114" s="525"/>
      <c r="R114" s="540">
        <v>0</v>
      </c>
      <c r="S114" s="525"/>
      <c r="T114" s="540">
        <v>0</v>
      </c>
      <c r="U114" s="525"/>
      <c r="V114" s="540">
        <v>0</v>
      </c>
      <c r="W114" s="525"/>
      <c r="X114" s="40">
        <f>SUM(N114+P114+R114+T114+V114)</f>
        <v>0</v>
      </c>
      <c r="Y114" s="15"/>
      <c r="Z114" s="23"/>
      <c r="AB114" s="270" t="str">
        <f>C114</f>
        <v>Subaward #2</v>
      </c>
      <c r="AC114" s="271">
        <f>N114+N158</f>
        <v>0</v>
      </c>
      <c r="AD114" s="271">
        <f>P114+P158</f>
        <v>0</v>
      </c>
      <c r="AE114" s="271">
        <f>R114+R158</f>
        <v>0</v>
      </c>
      <c r="AF114" s="271">
        <f>T114+T158</f>
        <v>0</v>
      </c>
      <c r="AG114" s="272">
        <f>V114+V158</f>
        <v>0</v>
      </c>
      <c r="AH114" s="269">
        <f>AC114+AD114+AE114+AF114+AG114</f>
        <v>0</v>
      </c>
    </row>
    <row r="115" spans="1:34" s="12" customFormat="1" ht="15" customHeight="1">
      <c r="A115" s="22"/>
      <c r="B115" s="22">
        <v>3</v>
      </c>
      <c r="C115" s="536" t="s">
        <v>46</v>
      </c>
      <c r="D115" s="537"/>
      <c r="E115" s="634"/>
      <c r="F115" s="519"/>
      <c r="G115" s="519"/>
      <c r="H115" s="519"/>
      <c r="I115" s="519"/>
      <c r="J115" s="519"/>
      <c r="K115" s="519"/>
      <c r="L115" s="519"/>
      <c r="M115" s="519"/>
      <c r="N115" s="540">
        <v>0</v>
      </c>
      <c r="O115" s="525"/>
      <c r="P115" s="540">
        <v>0</v>
      </c>
      <c r="Q115" s="525"/>
      <c r="R115" s="540">
        <v>0</v>
      </c>
      <c r="S115" s="525"/>
      <c r="T115" s="540">
        <v>0</v>
      </c>
      <c r="U115" s="525"/>
      <c r="V115" s="540">
        <v>0</v>
      </c>
      <c r="W115" s="525"/>
      <c r="X115" s="40">
        <f>SUM(N115+P115+R115+T115+V115)</f>
        <v>0</v>
      </c>
      <c r="Y115" s="15"/>
      <c r="Z115" s="23"/>
      <c r="AB115" s="270" t="str">
        <f>C115</f>
        <v>Subaward #3</v>
      </c>
      <c r="AC115" s="271">
        <f>N115+N159</f>
        <v>0</v>
      </c>
      <c r="AD115" s="271">
        <f>P115+P159</f>
        <v>0</v>
      </c>
      <c r="AE115" s="271">
        <f>R115+R159</f>
        <v>0</v>
      </c>
      <c r="AF115" s="271">
        <f>T115+T159</f>
        <v>0</v>
      </c>
      <c r="AG115" s="272">
        <f>V115+V159</f>
        <v>0</v>
      </c>
      <c r="AH115" s="269">
        <f>AC115+AD115+AE115+AF115+AG115</f>
        <v>0</v>
      </c>
    </row>
    <row r="116" spans="1:34" s="12" customFormat="1" ht="15" customHeight="1">
      <c r="A116" s="22"/>
      <c r="B116" s="22">
        <v>4</v>
      </c>
      <c r="C116" s="536" t="s">
        <v>4</v>
      </c>
      <c r="D116" s="537"/>
      <c r="E116" s="518"/>
      <c r="F116" s="519"/>
      <c r="G116" s="519"/>
      <c r="H116" s="519"/>
      <c r="I116" s="519"/>
      <c r="J116" s="519"/>
      <c r="K116" s="519"/>
      <c r="L116" s="519"/>
      <c r="M116" s="519"/>
      <c r="N116" s="547">
        <v>0</v>
      </c>
      <c r="O116" s="546"/>
      <c r="P116" s="547">
        <v>0</v>
      </c>
      <c r="Q116" s="546"/>
      <c r="R116" s="547">
        <v>0</v>
      </c>
      <c r="S116" s="546"/>
      <c r="T116" s="547">
        <v>0</v>
      </c>
      <c r="U116" s="546"/>
      <c r="V116" s="547">
        <v>0</v>
      </c>
      <c r="W116" s="546"/>
      <c r="X116" s="40">
        <f>SUM(N116+P116+R116+T116+V116)</f>
        <v>0</v>
      </c>
      <c r="Y116" s="15"/>
      <c r="Z116" s="23"/>
      <c r="AB116" s="273" t="str">
        <f>C116</f>
        <v>Subaward #4</v>
      </c>
      <c r="AC116" s="274">
        <f>N116+N160</f>
        <v>0</v>
      </c>
      <c r="AD116" s="274">
        <f>P116+P160</f>
        <v>0</v>
      </c>
      <c r="AE116" s="274">
        <f>R116+R160</f>
        <v>0</v>
      </c>
      <c r="AF116" s="274">
        <f>T116+T160</f>
        <v>0</v>
      </c>
      <c r="AG116" s="275">
        <f>V116+V160</f>
        <v>0</v>
      </c>
      <c r="AH116" s="269">
        <f>AC116+AD116+AE116+AF116+AG116</f>
        <v>0</v>
      </c>
    </row>
    <row r="117" spans="1:34" s="12" customFormat="1" ht="15" customHeight="1" thickBot="1">
      <c r="A117" s="22"/>
      <c r="B117" s="22"/>
      <c r="C117" s="629"/>
      <c r="D117" s="630"/>
      <c r="E117" s="630"/>
      <c r="F117" s="630"/>
      <c r="G117" s="630"/>
      <c r="H117" s="630"/>
      <c r="I117" s="630"/>
      <c r="J117" s="632" t="s">
        <v>273</v>
      </c>
      <c r="K117" s="633"/>
      <c r="L117" s="633"/>
      <c r="M117" s="633"/>
      <c r="N117" s="542">
        <f>SUM(N113:N116)</f>
        <v>0</v>
      </c>
      <c r="O117" s="543"/>
      <c r="P117" s="542">
        <f>SUM(P113:P116)</f>
        <v>0</v>
      </c>
      <c r="Q117" s="543"/>
      <c r="R117" s="542">
        <f>SUM(R113:R116)</f>
        <v>0</v>
      </c>
      <c r="S117" s="543"/>
      <c r="T117" s="542">
        <f>SUM(T113:T116)</f>
        <v>0</v>
      </c>
      <c r="U117" s="543"/>
      <c r="V117" s="542">
        <f>SUM(V113:V116)</f>
        <v>0</v>
      </c>
      <c r="W117" s="543"/>
      <c r="X117" s="230">
        <f>SUM(X113:X116)</f>
        <v>0</v>
      </c>
      <c r="Y117" s="15"/>
      <c r="Z117" s="205">
        <f>N117+P117+R117+T117+V117</f>
        <v>0</v>
      </c>
      <c r="AB117" s="276" t="s">
        <v>124</v>
      </c>
      <c r="AC117" s="277">
        <f t="shared" ref="AC117:AH117" si="75">SUM(AC113:AC116)</f>
        <v>0</v>
      </c>
      <c r="AD117" s="277">
        <f t="shared" si="75"/>
        <v>0</v>
      </c>
      <c r="AE117" s="277">
        <f t="shared" si="75"/>
        <v>0</v>
      </c>
      <c r="AF117" s="277">
        <f t="shared" si="75"/>
        <v>0</v>
      </c>
      <c r="AG117" s="278">
        <f t="shared" si="75"/>
        <v>0</v>
      </c>
      <c r="AH117" s="279">
        <f t="shared" si="75"/>
        <v>0</v>
      </c>
    </row>
    <row r="118" spans="1:34" s="53" customFormat="1" ht="15" customHeight="1">
      <c r="A118" s="142"/>
      <c r="B118" s="142"/>
      <c r="C118" s="84"/>
      <c r="D118" s="85"/>
      <c r="E118" s="85"/>
      <c r="F118" s="85"/>
      <c r="G118" s="85"/>
      <c r="H118" s="85"/>
      <c r="I118" s="85"/>
      <c r="J118" s="85"/>
      <c r="K118" s="85"/>
      <c r="L118" s="85"/>
      <c r="M118" s="63" t="s">
        <v>323</v>
      </c>
      <c r="N118" s="526">
        <f>SUM(N111+N117)</f>
        <v>0</v>
      </c>
      <c r="O118" s="527"/>
      <c r="P118" s="526">
        <f>SUM(P111+P117)</f>
        <v>0</v>
      </c>
      <c r="Q118" s="527"/>
      <c r="R118" s="526">
        <f>SUM(R111+R117)</f>
        <v>0</v>
      </c>
      <c r="S118" s="527"/>
      <c r="T118" s="526">
        <f>SUM(T111+T117)</f>
        <v>0</v>
      </c>
      <c r="U118" s="527"/>
      <c r="V118" s="526">
        <f>SUM(V111+V117)</f>
        <v>0</v>
      </c>
      <c r="W118" s="527"/>
      <c r="X118" s="178">
        <f>SUM(X111+X117)</f>
        <v>0</v>
      </c>
      <c r="Y118" s="86"/>
      <c r="Z118" s="141">
        <f>SUM(N118+P118+R118+T118+V118)</f>
        <v>0</v>
      </c>
    </row>
    <row r="119" spans="1:34" ht="15" customHeight="1">
      <c r="A119" s="22">
        <v>4000</v>
      </c>
      <c r="B119" s="22"/>
      <c r="C119" s="514" t="s">
        <v>203</v>
      </c>
      <c r="D119" s="515"/>
      <c r="E119" s="603" t="s">
        <v>41</v>
      </c>
      <c r="F119" s="589"/>
      <c r="G119" s="589"/>
      <c r="H119" s="589"/>
      <c r="I119" s="589"/>
      <c r="J119" s="589"/>
      <c r="K119" s="589"/>
      <c r="L119" s="589"/>
      <c r="M119" s="589"/>
      <c r="N119" s="57"/>
      <c r="O119" s="79"/>
      <c r="P119" s="57"/>
      <c r="Q119" s="79"/>
      <c r="R119" s="57"/>
      <c r="S119" s="79"/>
      <c r="T119" s="57"/>
      <c r="U119" s="79"/>
      <c r="V119" s="57"/>
      <c r="W119" s="79"/>
      <c r="X119" s="60"/>
      <c r="Y119" s="36"/>
      <c r="Z119" s="23"/>
    </row>
    <row r="120" spans="1:34" ht="15" customHeight="1">
      <c r="C120" s="614" t="s">
        <v>120</v>
      </c>
      <c r="D120" s="560"/>
      <c r="E120" s="518"/>
      <c r="F120" s="519"/>
      <c r="G120" s="519"/>
      <c r="H120" s="519"/>
      <c r="I120" s="519"/>
      <c r="J120" s="519"/>
      <c r="K120" s="519"/>
      <c r="L120" s="519"/>
      <c r="M120" s="519"/>
      <c r="N120" s="540">
        <v>0</v>
      </c>
      <c r="O120" s="525"/>
      <c r="P120" s="540">
        <v>0</v>
      </c>
      <c r="Q120" s="525"/>
      <c r="R120" s="540">
        <v>0</v>
      </c>
      <c r="S120" s="525"/>
      <c r="T120" s="540">
        <v>0</v>
      </c>
      <c r="U120" s="525"/>
      <c r="V120" s="540">
        <v>0</v>
      </c>
      <c r="W120" s="525"/>
      <c r="X120" s="40">
        <f>SUM(N120+P120+R120+T120+V120)</f>
        <v>0</v>
      </c>
      <c r="Y120" s="36"/>
      <c r="Z120" s="23"/>
      <c r="AC120" s="87"/>
    </row>
    <row r="121" spans="1:34" ht="15" customHeight="1">
      <c r="C121" s="614" t="s">
        <v>120</v>
      </c>
      <c r="D121" s="560"/>
      <c r="E121" s="518"/>
      <c r="F121" s="519"/>
      <c r="G121" s="519"/>
      <c r="H121" s="519"/>
      <c r="I121" s="519"/>
      <c r="J121" s="519"/>
      <c r="K121" s="519"/>
      <c r="L121" s="519"/>
      <c r="M121" s="519"/>
      <c r="N121" s="540">
        <v>0</v>
      </c>
      <c r="O121" s="525"/>
      <c r="P121" s="540">
        <v>0</v>
      </c>
      <c r="Q121" s="525"/>
      <c r="R121" s="540">
        <v>0</v>
      </c>
      <c r="S121" s="525"/>
      <c r="T121" s="540">
        <v>0</v>
      </c>
      <c r="U121" s="525"/>
      <c r="V121" s="540">
        <v>0</v>
      </c>
      <c r="W121" s="525"/>
      <c r="X121" s="40">
        <f>SUM(N121+P121+R121+T121+V121)</f>
        <v>0</v>
      </c>
      <c r="Y121" s="36"/>
      <c r="Z121" s="23"/>
      <c r="AC121" s="87"/>
    </row>
    <row r="122" spans="1:34" ht="15" customHeight="1">
      <c r="C122" s="614" t="s">
        <v>120</v>
      </c>
      <c r="D122" s="560"/>
      <c r="E122" s="518"/>
      <c r="F122" s="519"/>
      <c r="G122" s="519"/>
      <c r="H122" s="519"/>
      <c r="I122" s="519"/>
      <c r="J122" s="519"/>
      <c r="K122" s="519"/>
      <c r="L122" s="519"/>
      <c r="M122" s="519"/>
      <c r="N122" s="540">
        <v>0</v>
      </c>
      <c r="O122" s="525"/>
      <c r="P122" s="540">
        <v>0</v>
      </c>
      <c r="Q122" s="525"/>
      <c r="R122" s="540">
        <v>0</v>
      </c>
      <c r="S122" s="525"/>
      <c r="T122" s="540">
        <v>0</v>
      </c>
      <c r="U122" s="525"/>
      <c r="V122" s="540">
        <v>0</v>
      </c>
      <c r="W122" s="525"/>
      <c r="X122" s="40">
        <f t="shared" ref="X122:X127" si="76">SUM(N122+P122+R122+T122+V122)</f>
        <v>0</v>
      </c>
      <c r="Y122" s="36"/>
      <c r="Z122" s="23"/>
      <c r="AC122" s="87"/>
    </row>
    <row r="123" spans="1:34" ht="15" customHeight="1">
      <c r="C123" s="614" t="s">
        <v>120</v>
      </c>
      <c r="D123" s="560"/>
      <c r="E123" s="518"/>
      <c r="F123" s="519"/>
      <c r="G123" s="519"/>
      <c r="H123" s="519"/>
      <c r="I123" s="519"/>
      <c r="J123" s="519"/>
      <c r="K123" s="519"/>
      <c r="L123" s="519"/>
      <c r="M123" s="519"/>
      <c r="N123" s="540">
        <v>0</v>
      </c>
      <c r="O123" s="525"/>
      <c r="P123" s="540">
        <v>0</v>
      </c>
      <c r="Q123" s="525"/>
      <c r="R123" s="540">
        <v>0</v>
      </c>
      <c r="S123" s="525"/>
      <c r="T123" s="540">
        <v>0</v>
      </c>
      <c r="U123" s="525"/>
      <c r="V123" s="540">
        <v>0</v>
      </c>
      <c r="W123" s="525"/>
      <c r="X123" s="40">
        <f t="shared" si="76"/>
        <v>0</v>
      </c>
      <c r="Y123" s="36"/>
      <c r="Z123" s="23"/>
      <c r="AC123" s="87"/>
    </row>
    <row r="124" spans="1:34" ht="15" customHeight="1">
      <c r="C124" s="614" t="s">
        <v>120</v>
      </c>
      <c r="D124" s="560"/>
      <c r="E124" s="518"/>
      <c r="F124" s="519"/>
      <c r="G124" s="519"/>
      <c r="H124" s="519"/>
      <c r="I124" s="519"/>
      <c r="J124" s="519"/>
      <c r="K124" s="519"/>
      <c r="L124" s="519"/>
      <c r="M124" s="519"/>
      <c r="N124" s="540">
        <v>0</v>
      </c>
      <c r="O124" s="525"/>
      <c r="P124" s="540">
        <v>0</v>
      </c>
      <c r="Q124" s="525"/>
      <c r="R124" s="540">
        <v>0</v>
      </c>
      <c r="S124" s="525"/>
      <c r="T124" s="540">
        <v>0</v>
      </c>
      <c r="U124" s="525"/>
      <c r="V124" s="540">
        <v>0</v>
      </c>
      <c r="W124" s="525"/>
      <c r="X124" s="40">
        <f t="shared" si="76"/>
        <v>0</v>
      </c>
      <c r="Y124" s="36"/>
      <c r="Z124" s="23"/>
      <c r="AC124" s="87"/>
    </row>
    <row r="125" spans="1:34" ht="15" customHeight="1">
      <c r="C125" s="614" t="s">
        <v>120</v>
      </c>
      <c r="D125" s="560"/>
      <c r="E125" s="518"/>
      <c r="F125" s="519"/>
      <c r="G125" s="519"/>
      <c r="H125" s="519"/>
      <c r="I125" s="519"/>
      <c r="J125" s="519"/>
      <c r="K125" s="519"/>
      <c r="L125" s="519"/>
      <c r="M125" s="519"/>
      <c r="N125" s="540">
        <v>0</v>
      </c>
      <c r="O125" s="525"/>
      <c r="P125" s="540">
        <v>0</v>
      </c>
      <c r="Q125" s="525"/>
      <c r="R125" s="540">
        <v>0</v>
      </c>
      <c r="S125" s="525"/>
      <c r="T125" s="540">
        <v>0</v>
      </c>
      <c r="U125" s="525"/>
      <c r="V125" s="540">
        <v>0</v>
      </c>
      <c r="W125" s="525"/>
      <c r="X125" s="40">
        <f t="shared" si="76"/>
        <v>0</v>
      </c>
      <c r="Y125" s="36"/>
      <c r="Z125" s="23"/>
      <c r="AC125" s="87"/>
    </row>
    <row r="126" spans="1:34" ht="15" customHeight="1">
      <c r="C126" s="614" t="s">
        <v>120</v>
      </c>
      <c r="D126" s="560"/>
      <c r="E126" s="518"/>
      <c r="F126" s="519"/>
      <c r="G126" s="519"/>
      <c r="H126" s="519"/>
      <c r="I126" s="519"/>
      <c r="J126" s="519"/>
      <c r="K126" s="519"/>
      <c r="L126" s="519"/>
      <c r="M126" s="519"/>
      <c r="N126" s="540">
        <v>0</v>
      </c>
      <c r="O126" s="525"/>
      <c r="P126" s="540">
        <v>0</v>
      </c>
      <c r="Q126" s="525"/>
      <c r="R126" s="540">
        <v>0</v>
      </c>
      <c r="S126" s="525"/>
      <c r="T126" s="540">
        <v>0</v>
      </c>
      <c r="U126" s="525"/>
      <c r="V126" s="540">
        <v>0</v>
      </c>
      <c r="W126" s="525"/>
      <c r="X126" s="40">
        <f t="shared" si="76"/>
        <v>0</v>
      </c>
      <c r="Y126" s="36"/>
      <c r="Z126" s="23"/>
      <c r="AC126" s="87"/>
    </row>
    <row r="127" spans="1:34" ht="15" customHeight="1">
      <c r="C127" s="614" t="s">
        <v>120</v>
      </c>
      <c r="D127" s="560"/>
      <c r="E127" s="625"/>
      <c r="F127" s="591"/>
      <c r="G127" s="591"/>
      <c r="H127" s="591"/>
      <c r="I127" s="591"/>
      <c r="J127" s="591"/>
      <c r="K127" s="591"/>
      <c r="L127" s="591"/>
      <c r="M127" s="591"/>
      <c r="N127" s="540">
        <v>0</v>
      </c>
      <c r="O127" s="525"/>
      <c r="P127" s="540">
        <v>0</v>
      </c>
      <c r="Q127" s="525"/>
      <c r="R127" s="540">
        <v>0</v>
      </c>
      <c r="S127" s="525"/>
      <c r="T127" s="540">
        <v>0</v>
      </c>
      <c r="U127" s="525"/>
      <c r="V127" s="540">
        <v>0</v>
      </c>
      <c r="W127" s="525"/>
      <c r="X127" s="40">
        <f t="shared" si="76"/>
        <v>0</v>
      </c>
      <c r="Y127" s="36"/>
      <c r="Z127" s="23"/>
      <c r="AC127" s="87"/>
    </row>
    <row r="128" spans="1:34" s="53" customFormat="1" ht="16.5" customHeight="1">
      <c r="A128" s="142"/>
      <c r="B128" s="142"/>
      <c r="C128" s="84"/>
      <c r="D128" s="85"/>
      <c r="E128" s="85"/>
      <c r="F128" s="85"/>
      <c r="G128" s="85"/>
      <c r="H128" s="85"/>
      <c r="I128" s="85"/>
      <c r="J128" s="85"/>
      <c r="K128" s="85"/>
      <c r="L128" s="85"/>
      <c r="M128" s="63" t="s">
        <v>204</v>
      </c>
      <c r="N128" s="526">
        <f>SUM(N120:N127)</f>
        <v>0</v>
      </c>
      <c r="O128" s="527"/>
      <c r="P128" s="526">
        <f>SUM(P120:P127)</f>
        <v>0</v>
      </c>
      <c r="Q128" s="527"/>
      <c r="R128" s="526">
        <f>SUM(R120:R127)</f>
        <v>0</v>
      </c>
      <c r="S128" s="527"/>
      <c r="T128" s="526">
        <f>SUM(T120:T127)</f>
        <v>0</v>
      </c>
      <c r="U128" s="527"/>
      <c r="V128" s="526">
        <f>SUM(V120:V127)</f>
        <v>0</v>
      </c>
      <c r="W128" s="527"/>
      <c r="X128" s="178">
        <f>SUM(X120:X127)</f>
        <v>0</v>
      </c>
      <c r="Y128" s="86"/>
      <c r="Z128" s="141">
        <f>SUM(N128+P128+R128+T128+V128)</f>
        <v>0</v>
      </c>
      <c r="AC128" s="87"/>
    </row>
    <row r="129" spans="1:29" ht="15" customHeight="1">
      <c r="C129" s="80"/>
      <c r="D129" s="81"/>
      <c r="E129" s="581"/>
      <c r="F129" s="594"/>
      <c r="G129" s="594"/>
      <c r="H129" s="594"/>
      <c r="I129" s="594"/>
      <c r="J129" s="594"/>
      <c r="K129" s="594"/>
      <c r="L129" s="594"/>
      <c r="M129" s="594"/>
      <c r="N129" s="88"/>
      <c r="O129" s="89"/>
      <c r="P129" s="88"/>
      <c r="Q129" s="89"/>
      <c r="R129" s="88"/>
      <c r="S129" s="89"/>
      <c r="T129" s="88"/>
      <c r="U129" s="89"/>
      <c r="V129" s="88"/>
      <c r="W129" s="89"/>
      <c r="X129" s="45"/>
      <c r="Y129" s="41"/>
      <c r="Z129" s="23"/>
      <c r="AC129" s="87"/>
    </row>
    <row r="130" spans="1:29" ht="15" customHeight="1">
      <c r="C130" s="90" t="s">
        <v>269</v>
      </c>
      <c r="D130" s="91"/>
      <c r="E130" s="91"/>
      <c r="F130" s="91"/>
      <c r="G130" s="91"/>
      <c r="H130" s="91"/>
      <c r="I130" s="91"/>
      <c r="J130" s="91"/>
      <c r="K130" s="91"/>
      <c r="L130" s="91"/>
      <c r="M130" s="92"/>
      <c r="N130" s="522">
        <f>N128+N118+N99+N74</f>
        <v>0</v>
      </c>
      <c r="O130" s="523"/>
      <c r="P130" s="522">
        <f>P128+P118+P99+P74</f>
        <v>0</v>
      </c>
      <c r="Q130" s="523"/>
      <c r="R130" s="522">
        <f>R128+R118+R99+R74</f>
        <v>0</v>
      </c>
      <c r="S130" s="523"/>
      <c r="T130" s="522">
        <f>T128+T118+T99+T74</f>
        <v>0</v>
      </c>
      <c r="U130" s="523"/>
      <c r="V130" s="522">
        <f>V128+V118+V99+V74</f>
        <v>0</v>
      </c>
      <c r="W130" s="523"/>
      <c r="X130" s="181">
        <f>X128+X118+X99+X74</f>
        <v>0</v>
      </c>
      <c r="Y130" s="15"/>
      <c r="Z130" s="140">
        <f>SUM(N130+P130+R130+T130+V130)</f>
        <v>0</v>
      </c>
      <c r="AC130" s="87"/>
    </row>
    <row r="131" spans="1:29" ht="15" customHeight="1">
      <c r="C131" s="93"/>
      <c r="D131" s="94"/>
      <c r="E131" s="623"/>
      <c r="F131" s="594"/>
      <c r="G131" s="594"/>
      <c r="H131" s="594"/>
      <c r="I131" s="594"/>
      <c r="J131" s="594"/>
      <c r="K131" s="594"/>
      <c r="L131" s="594"/>
      <c r="M131" s="594"/>
      <c r="N131" s="95"/>
      <c r="O131" s="97"/>
      <c r="P131" s="96"/>
      <c r="Q131" s="97"/>
      <c r="R131" s="96"/>
      <c r="S131" s="97"/>
      <c r="T131" s="96"/>
      <c r="U131" s="97"/>
      <c r="V131" s="96"/>
      <c r="W131" s="97"/>
      <c r="X131" s="98"/>
      <c r="Y131" s="15"/>
      <c r="Z131" s="23"/>
      <c r="AC131" s="87"/>
    </row>
    <row r="132" spans="1:29" s="53" customFormat="1" ht="15" customHeight="1">
      <c r="A132" s="142"/>
      <c r="B132" s="142"/>
      <c r="C132" s="99" t="s">
        <v>243</v>
      </c>
      <c r="D132" s="100"/>
      <c r="E132" s="101"/>
      <c r="F132" s="101"/>
      <c r="G132" s="101"/>
      <c r="H132" s="91"/>
      <c r="I132" s="615" t="s">
        <v>285</v>
      </c>
      <c r="J132" s="594"/>
      <c r="K132" s="594"/>
      <c r="L132" s="594"/>
      <c r="M132" s="232">
        <f>VLOOKUP(I132,F_A,2,0)</f>
        <v>0.53100000000000003</v>
      </c>
      <c r="N132" s="522">
        <f>N130*M132</f>
        <v>0</v>
      </c>
      <c r="O132" s="523"/>
      <c r="P132" s="522">
        <f>P130*M132</f>
        <v>0</v>
      </c>
      <c r="Q132" s="523"/>
      <c r="R132" s="522">
        <f>R130*M132</f>
        <v>0</v>
      </c>
      <c r="S132" s="523"/>
      <c r="T132" s="522">
        <f>T130*M132</f>
        <v>0</v>
      </c>
      <c r="U132" s="523"/>
      <c r="V132" s="522">
        <f>V130*M132</f>
        <v>0</v>
      </c>
      <c r="W132" s="523"/>
      <c r="X132" s="181">
        <f>X130*M132</f>
        <v>0</v>
      </c>
      <c r="Y132" s="74"/>
      <c r="Z132" s="141">
        <f>SUM(N132+P132+R132+T132+V132)</f>
        <v>0</v>
      </c>
    </row>
    <row r="133" spans="1:29" s="53" customFormat="1" ht="17.25" customHeight="1">
      <c r="A133" s="142"/>
      <c r="B133" s="142"/>
      <c r="C133" s="588" t="s">
        <v>271</v>
      </c>
      <c r="D133" s="589"/>
      <c r="E133" s="589"/>
      <c r="F133" s="589"/>
      <c r="G133" s="589"/>
      <c r="H133" s="589"/>
      <c r="I133" s="589"/>
      <c r="J133" s="55"/>
      <c r="K133" s="55"/>
      <c r="L133" s="55"/>
      <c r="M133" s="161"/>
      <c r="N133" s="168"/>
      <c r="O133" s="162"/>
      <c r="P133" s="191"/>
      <c r="Q133" s="180"/>
      <c r="R133" s="54"/>
      <c r="S133" s="162"/>
      <c r="T133" s="191"/>
      <c r="U133" s="162"/>
      <c r="V133" s="191"/>
      <c r="W133" s="162"/>
      <c r="X133" s="60"/>
      <c r="Y133" s="74"/>
      <c r="Z133" s="141"/>
    </row>
    <row r="134" spans="1:29" s="53" customFormat="1" ht="24" customHeight="1">
      <c r="A134" s="143">
        <v>1000</v>
      </c>
      <c r="B134" s="142"/>
      <c r="C134" s="146" t="s">
        <v>35</v>
      </c>
      <c r="D134" s="147" t="s">
        <v>272</v>
      </c>
      <c r="E134" s="538"/>
      <c r="F134" s="539"/>
      <c r="G134" s="539"/>
      <c r="H134" s="539"/>
      <c r="I134" s="539"/>
      <c r="J134" s="539"/>
      <c r="K134" s="195" t="s">
        <v>39</v>
      </c>
      <c r="L134" s="195" t="s">
        <v>21</v>
      </c>
      <c r="M134" s="161"/>
      <c r="N134" s="163" t="s">
        <v>40</v>
      </c>
      <c r="O134" s="65"/>
      <c r="P134" s="191" t="s">
        <v>40</v>
      </c>
      <c r="Q134" s="167"/>
      <c r="R134" s="191" t="s">
        <v>40</v>
      </c>
      <c r="S134" s="65"/>
      <c r="T134" s="191" t="s">
        <v>40</v>
      </c>
      <c r="U134" s="65"/>
      <c r="V134" s="191" t="s">
        <v>40</v>
      </c>
      <c r="W134" s="65"/>
      <c r="X134" s="60"/>
      <c r="Y134" s="74"/>
      <c r="Z134" s="141"/>
    </row>
    <row r="135" spans="1:29" s="53" customFormat="1" ht="15" customHeight="1">
      <c r="A135" s="142"/>
      <c r="B135" s="142"/>
      <c r="C135" s="166">
        <f>N135+P135+R135+T135+V135</f>
        <v>0</v>
      </c>
      <c r="D135" s="229"/>
      <c r="E135" s="560" t="s">
        <v>114</v>
      </c>
      <c r="F135" s="513"/>
      <c r="G135" s="513"/>
      <c r="H135" s="513"/>
      <c r="I135" s="513"/>
      <c r="J135" s="513"/>
      <c r="K135" s="196">
        <v>0</v>
      </c>
      <c r="L135" s="216">
        <f>VLOOKUP(E135,Leave_Benefits,2,0)</f>
        <v>0</v>
      </c>
      <c r="M135" s="161"/>
      <c r="N135" s="169">
        <v>0</v>
      </c>
      <c r="O135" s="104">
        <f>K135*(1+L135)*N135</f>
        <v>0</v>
      </c>
      <c r="P135" s="169">
        <v>0</v>
      </c>
      <c r="Q135" s="104">
        <f>K135*(1+L135)*P135*1.03</f>
        <v>0</v>
      </c>
      <c r="R135" s="169">
        <v>0</v>
      </c>
      <c r="S135" s="104">
        <f>K135*(1+L135)*R135*1.03*1.03</f>
        <v>0</v>
      </c>
      <c r="T135" s="169">
        <v>0</v>
      </c>
      <c r="U135" s="104">
        <f>K135*(1+L135)*T135*1.03*1.03*1.03</f>
        <v>0</v>
      </c>
      <c r="V135" s="169">
        <v>0</v>
      </c>
      <c r="W135" s="104">
        <f>K135*(1+L135)*V135*1.03*1.03*1.03*1.03</f>
        <v>0</v>
      </c>
      <c r="X135" s="109">
        <f>SUM(O135+Q135+S135+U135+W135)</f>
        <v>0</v>
      </c>
      <c r="Y135" s="74"/>
      <c r="Z135" s="141"/>
    </row>
    <row r="136" spans="1:29" s="53" customFormat="1" ht="15" customHeight="1">
      <c r="A136" s="142"/>
      <c r="B136" s="142"/>
      <c r="C136" s="166">
        <f>N136+P136+R136+T136+V136</f>
        <v>0</v>
      </c>
      <c r="D136" s="229"/>
      <c r="E136" s="560" t="s">
        <v>114</v>
      </c>
      <c r="F136" s="513"/>
      <c r="G136" s="513"/>
      <c r="H136" s="513"/>
      <c r="I136" s="513"/>
      <c r="J136" s="513"/>
      <c r="K136" s="196">
        <v>0</v>
      </c>
      <c r="L136" s="216">
        <f>VLOOKUP(E136,Leave_Benefits,2,0)</f>
        <v>0</v>
      </c>
      <c r="M136" s="161"/>
      <c r="N136" s="169">
        <v>0</v>
      </c>
      <c r="O136" s="104">
        <f>K136*(1+L136)*N136</f>
        <v>0</v>
      </c>
      <c r="P136" s="169">
        <v>0</v>
      </c>
      <c r="Q136" s="104">
        <f>K136*(1+L136)*P136*1.03</f>
        <v>0</v>
      </c>
      <c r="R136" s="169">
        <v>0</v>
      </c>
      <c r="S136" s="104">
        <f>K136*(1+L136)*R136*1.03*1.03</f>
        <v>0</v>
      </c>
      <c r="T136" s="169">
        <v>0</v>
      </c>
      <c r="U136" s="104">
        <f>K136*(1+L136)*T136*1.03*1.03*1.03</f>
        <v>0</v>
      </c>
      <c r="V136" s="169">
        <v>0</v>
      </c>
      <c r="W136" s="104">
        <f>K136*(1+L136)*V136*1.03*1.03*1.03*1.03</f>
        <v>0</v>
      </c>
      <c r="X136" s="109">
        <f>SUM(O136+Q136+S136+U136+W136)</f>
        <v>0</v>
      </c>
      <c r="Y136" s="74"/>
      <c r="Z136" s="141"/>
    </row>
    <row r="137" spans="1:29" s="53" customFormat="1" ht="6.75" customHeight="1">
      <c r="A137" s="142"/>
      <c r="B137" s="142"/>
      <c r="C137" s="512"/>
      <c r="D137" s="517"/>
      <c r="E137" s="513"/>
      <c r="F137" s="513"/>
      <c r="G137" s="513"/>
      <c r="H137" s="513"/>
      <c r="I137" s="513"/>
      <c r="J137" s="586"/>
      <c r="K137" s="586"/>
      <c r="L137" s="586"/>
      <c r="M137" s="587"/>
      <c r="N137" s="165"/>
      <c r="O137" s="177"/>
      <c r="P137" s="192"/>
      <c r="Q137" s="177"/>
      <c r="R137" s="192"/>
      <c r="S137" s="79"/>
      <c r="T137" s="192"/>
      <c r="U137" s="177"/>
      <c r="V137" s="192"/>
      <c r="W137" s="177"/>
      <c r="X137" s="60"/>
      <c r="Y137" s="74"/>
      <c r="Z137" s="141"/>
    </row>
    <row r="138" spans="1:29" s="53" customFormat="1" ht="15" customHeight="1">
      <c r="A138" s="142"/>
      <c r="B138" s="142"/>
      <c r="C138" s="541"/>
      <c r="D138" s="517"/>
      <c r="E138" s="513"/>
      <c r="F138" s="513"/>
      <c r="G138" s="513"/>
      <c r="H138" s="513"/>
      <c r="I138" s="513"/>
      <c r="J138" s="610" t="s">
        <v>274</v>
      </c>
      <c r="K138" s="621"/>
      <c r="L138" s="621"/>
      <c r="M138" s="622"/>
      <c r="N138" s="321"/>
      <c r="O138" s="317">
        <f>SUM(O135:O136)</f>
        <v>0</v>
      </c>
      <c r="P138" s="321"/>
      <c r="Q138" s="317">
        <f>SUM(Q135:Q136)</f>
        <v>0</v>
      </c>
      <c r="R138" s="321"/>
      <c r="S138" s="317">
        <f>SUM(S135:S136)</f>
        <v>0</v>
      </c>
      <c r="T138" s="321"/>
      <c r="U138" s="317">
        <f>SUM(U135:U136)</f>
        <v>0</v>
      </c>
      <c r="V138" s="321"/>
      <c r="W138" s="317">
        <f>SUM(W135:W136)</f>
        <v>0</v>
      </c>
      <c r="X138" s="230">
        <f>SUM(X135:X136)</f>
        <v>0</v>
      </c>
      <c r="Y138" s="74"/>
      <c r="Z138" s="207">
        <f>O138+Q138+S138+U138+W138</f>
        <v>0</v>
      </c>
    </row>
    <row r="139" spans="1:29" s="53" customFormat="1" ht="6.75" customHeight="1">
      <c r="A139" s="142"/>
      <c r="B139" s="142"/>
      <c r="C139" s="541"/>
      <c r="D139" s="517"/>
      <c r="E139" s="513"/>
      <c r="F139" s="513"/>
      <c r="G139" s="513"/>
      <c r="H139" s="513"/>
      <c r="I139" s="513"/>
      <c r="J139" s="586"/>
      <c r="K139" s="586"/>
      <c r="L139" s="586"/>
      <c r="M139" s="587"/>
      <c r="N139" s="165"/>
      <c r="O139" s="65"/>
      <c r="P139" s="192"/>
      <c r="Q139" s="65"/>
      <c r="R139" s="192"/>
      <c r="S139" s="65"/>
      <c r="T139" s="192"/>
      <c r="U139" s="65"/>
      <c r="V139" s="192"/>
      <c r="W139" s="65"/>
      <c r="X139" s="60"/>
      <c r="Y139" s="74"/>
      <c r="Z139" s="141"/>
    </row>
    <row r="140" spans="1:29" s="53" customFormat="1" ht="30.75" customHeight="1">
      <c r="A140" s="143">
        <v>1900</v>
      </c>
      <c r="B140" s="142"/>
      <c r="C140" s="512"/>
      <c r="D140" s="513"/>
      <c r="E140" s="513"/>
      <c r="F140" s="513"/>
      <c r="G140" s="513"/>
      <c r="H140" s="513"/>
      <c r="I140" s="513"/>
      <c r="J140" s="513"/>
      <c r="K140" s="513"/>
      <c r="L140" s="197" t="s">
        <v>275</v>
      </c>
      <c r="M140" s="161"/>
      <c r="N140" s="165"/>
      <c r="O140" s="65"/>
      <c r="P140" s="192"/>
      <c r="Q140" s="65"/>
      <c r="R140" s="192"/>
      <c r="S140" s="65"/>
      <c r="T140" s="192"/>
      <c r="U140" s="65"/>
      <c r="V140" s="192"/>
      <c r="W140" s="65"/>
      <c r="X140" s="60"/>
      <c r="Y140" s="74"/>
      <c r="Z140" s="141"/>
    </row>
    <row r="141" spans="1:29" s="53" customFormat="1" ht="15" customHeight="1">
      <c r="A141" s="142"/>
      <c r="B141" s="142"/>
      <c r="C141" s="512"/>
      <c r="D141" s="513"/>
      <c r="E141" s="513"/>
      <c r="F141" s="513"/>
      <c r="G141" s="513"/>
      <c r="H141" s="513"/>
      <c r="I141" s="513"/>
      <c r="J141" s="513"/>
      <c r="K141" s="513"/>
      <c r="L141" s="216">
        <f>VLOOKUP(E135,Staff_Benefits,2,0)</f>
        <v>0</v>
      </c>
      <c r="M141" s="161"/>
      <c r="N141" s="524">
        <f>O135*L141</f>
        <v>0</v>
      </c>
      <c r="O141" s="525"/>
      <c r="P141" s="524">
        <f>Q135*L141</f>
        <v>0</v>
      </c>
      <c r="Q141" s="525"/>
      <c r="R141" s="524">
        <f>S135*L141</f>
        <v>0</v>
      </c>
      <c r="S141" s="525"/>
      <c r="T141" s="524">
        <f>U135*L141</f>
        <v>0</v>
      </c>
      <c r="U141" s="525"/>
      <c r="V141" s="524">
        <f>W135*L141</f>
        <v>0</v>
      </c>
      <c r="W141" s="525"/>
      <c r="X141" s="109">
        <f>N141+P141+R141+T141+V141</f>
        <v>0</v>
      </c>
      <c r="Y141" s="74"/>
      <c r="Z141" s="141"/>
    </row>
    <row r="142" spans="1:29" s="53" customFormat="1" ht="15" customHeight="1">
      <c r="A142" s="142"/>
      <c r="B142" s="142"/>
      <c r="C142" s="512"/>
      <c r="D142" s="513"/>
      <c r="E142" s="513"/>
      <c r="F142" s="513"/>
      <c r="G142" s="513"/>
      <c r="H142" s="513"/>
      <c r="I142" s="513"/>
      <c r="J142" s="513"/>
      <c r="K142" s="513"/>
      <c r="L142" s="216">
        <f>VLOOKUP(E136,Staff_Benefits,2,0)</f>
        <v>0</v>
      </c>
      <c r="M142" s="161"/>
      <c r="N142" s="524">
        <f>O136*L142</f>
        <v>0</v>
      </c>
      <c r="O142" s="525"/>
      <c r="P142" s="524">
        <f>Q136*L142</f>
        <v>0</v>
      </c>
      <c r="Q142" s="525"/>
      <c r="R142" s="524">
        <f>S136*L142</f>
        <v>0</v>
      </c>
      <c r="S142" s="525"/>
      <c r="T142" s="524">
        <f>U136*L142</f>
        <v>0</v>
      </c>
      <c r="U142" s="525"/>
      <c r="V142" s="524">
        <f>W136*L142</f>
        <v>0</v>
      </c>
      <c r="W142" s="525"/>
      <c r="X142" s="109">
        <f>N142+P142+R142+T142+V142</f>
        <v>0</v>
      </c>
      <c r="Y142" s="74"/>
      <c r="Z142" s="141"/>
    </row>
    <row r="143" spans="1:29" s="53" customFormat="1" ht="15" customHeight="1">
      <c r="A143" s="142"/>
      <c r="B143" s="142"/>
      <c r="C143" s="609"/>
      <c r="D143" s="599"/>
      <c r="E143" s="599"/>
      <c r="F143" s="599"/>
      <c r="G143" s="599"/>
      <c r="H143" s="599"/>
      <c r="I143" s="546"/>
      <c r="J143" s="610" t="s">
        <v>276</v>
      </c>
      <c r="K143" s="611"/>
      <c r="L143" s="611"/>
      <c r="M143" s="611"/>
      <c r="N143" s="542">
        <f>SUM(N141:N142)</f>
        <v>0</v>
      </c>
      <c r="O143" s="543"/>
      <c r="P143" s="542">
        <f>SUM(P141:P142)</f>
        <v>0</v>
      </c>
      <c r="Q143" s="543"/>
      <c r="R143" s="542">
        <f>SUM(R141:R142)</f>
        <v>0</v>
      </c>
      <c r="S143" s="543"/>
      <c r="T143" s="542">
        <f>SUM(T141:T142)</f>
        <v>0</v>
      </c>
      <c r="U143" s="543"/>
      <c r="V143" s="542">
        <f>SUM(V141:V142)</f>
        <v>0</v>
      </c>
      <c r="W143" s="543"/>
      <c r="X143" s="230">
        <f>SUM(X141:X142)</f>
        <v>0</v>
      </c>
      <c r="Y143" s="74"/>
      <c r="Z143" s="207">
        <f>N143+P143+R143+T143+V143</f>
        <v>0</v>
      </c>
    </row>
    <row r="144" spans="1:29" s="53" customFormat="1" ht="15" customHeight="1">
      <c r="A144" s="142"/>
      <c r="B144" s="142"/>
      <c r="C144" s="69"/>
      <c r="D144" s="619" t="s">
        <v>94</v>
      </c>
      <c r="E144" s="646"/>
      <c r="F144" s="646"/>
      <c r="G144" s="646"/>
      <c r="H144" s="646"/>
      <c r="I144" s="646"/>
      <c r="J144" s="647"/>
      <c r="K144" s="647"/>
      <c r="L144" s="647"/>
      <c r="M144" s="647"/>
      <c r="N144" s="545">
        <f>SUM(O138+N143)</f>
        <v>0</v>
      </c>
      <c r="O144" s="546"/>
      <c r="P144" s="545">
        <f>SUM(Q138+P143)</f>
        <v>0</v>
      </c>
      <c r="Q144" s="546"/>
      <c r="R144" s="545">
        <f>SUM(S138+R143)</f>
        <v>0</v>
      </c>
      <c r="S144" s="546"/>
      <c r="T144" s="545">
        <f>SUM(U138+T143)</f>
        <v>0</v>
      </c>
      <c r="U144" s="546"/>
      <c r="V144" s="545">
        <f>SUM(W138+V143)</f>
        <v>0</v>
      </c>
      <c r="W144" s="546"/>
      <c r="X144" s="179">
        <f>SUM(X138+X143)</f>
        <v>0</v>
      </c>
      <c r="Y144" s="74"/>
      <c r="Z144" s="141">
        <f>SUM(N144+P144+R144+T144+V144)</f>
        <v>0</v>
      </c>
    </row>
    <row r="145" spans="1:29" ht="15" customHeight="1">
      <c r="A145" s="22">
        <v>3014</v>
      </c>
      <c r="B145" s="22"/>
      <c r="C145" s="514" t="s">
        <v>326</v>
      </c>
      <c r="D145" s="603"/>
      <c r="E145" s="603"/>
      <c r="F145" s="603"/>
      <c r="G145" s="603"/>
      <c r="H145" s="603"/>
      <c r="I145" s="603"/>
      <c r="J145" s="603"/>
      <c r="K145" s="603"/>
      <c r="L145" s="603"/>
      <c r="M145" s="604"/>
      <c r="N145" s="57"/>
      <c r="O145" s="113"/>
      <c r="P145" s="54"/>
      <c r="Q145" s="113"/>
      <c r="R145" s="54"/>
      <c r="S145" s="113"/>
      <c r="T145" s="54"/>
      <c r="U145" s="113"/>
      <c r="V145" s="54"/>
      <c r="W145" s="113"/>
      <c r="X145" s="114"/>
      <c r="Z145" s="103"/>
      <c r="AC145" s="115"/>
    </row>
    <row r="146" spans="1:29" ht="15" customHeight="1">
      <c r="C146" s="80" t="s">
        <v>327</v>
      </c>
      <c r="D146" s="518"/>
      <c r="E146" s="518"/>
      <c r="F146" s="518"/>
      <c r="G146" s="518"/>
      <c r="H146" s="518"/>
      <c r="I146" s="518"/>
      <c r="J146" s="518"/>
      <c r="K146" s="518"/>
      <c r="L146" s="518"/>
      <c r="M146" s="624"/>
      <c r="N146" s="524">
        <v>0</v>
      </c>
      <c r="O146" s="528"/>
      <c r="P146" s="524">
        <v>0</v>
      </c>
      <c r="Q146" s="528"/>
      <c r="R146" s="524">
        <v>0</v>
      </c>
      <c r="S146" s="528"/>
      <c r="T146" s="524">
        <v>0</v>
      </c>
      <c r="U146" s="528"/>
      <c r="V146" s="524">
        <v>0</v>
      </c>
      <c r="W146" s="528"/>
      <c r="X146" s="109">
        <f>SUM(N146+P146+R146+T146+V146)</f>
        <v>0</v>
      </c>
      <c r="Z146" s="103"/>
    </row>
    <row r="147" spans="1:29" ht="15" customHeight="1">
      <c r="C147" s="80" t="s">
        <v>328</v>
      </c>
      <c r="D147" s="518"/>
      <c r="E147" s="518"/>
      <c r="F147" s="518"/>
      <c r="G147" s="518"/>
      <c r="H147" s="518"/>
      <c r="I147" s="518"/>
      <c r="J147" s="518"/>
      <c r="K147" s="518"/>
      <c r="L147" s="518"/>
      <c r="M147" s="624"/>
      <c r="N147" s="524">
        <v>0</v>
      </c>
      <c r="O147" s="528"/>
      <c r="P147" s="524">
        <v>0</v>
      </c>
      <c r="Q147" s="528"/>
      <c r="R147" s="524">
        <v>0</v>
      </c>
      <c r="S147" s="528"/>
      <c r="T147" s="524">
        <v>0</v>
      </c>
      <c r="U147" s="528"/>
      <c r="V147" s="524">
        <v>0</v>
      </c>
      <c r="W147" s="528"/>
      <c r="X147" s="109">
        <f>SUM(N147+P147+R147+T147+V147)</f>
        <v>0</v>
      </c>
      <c r="Z147" s="103"/>
    </row>
    <row r="148" spans="1:29" ht="15" customHeight="1">
      <c r="C148" s="80" t="s">
        <v>329</v>
      </c>
      <c r="D148" s="518"/>
      <c r="E148" s="518"/>
      <c r="F148" s="518"/>
      <c r="G148" s="518"/>
      <c r="H148" s="518"/>
      <c r="I148" s="518"/>
      <c r="J148" s="518"/>
      <c r="K148" s="518"/>
      <c r="L148" s="518"/>
      <c r="M148" s="624"/>
      <c r="N148" s="524">
        <v>0</v>
      </c>
      <c r="O148" s="528"/>
      <c r="P148" s="524">
        <v>0</v>
      </c>
      <c r="Q148" s="528"/>
      <c r="R148" s="524">
        <v>0</v>
      </c>
      <c r="S148" s="528"/>
      <c r="T148" s="524">
        <v>0</v>
      </c>
      <c r="U148" s="528"/>
      <c r="V148" s="524">
        <v>0</v>
      </c>
      <c r="W148" s="528"/>
      <c r="X148" s="109">
        <f>SUM(N148+P148+R148+T148+V148)</f>
        <v>0</v>
      </c>
      <c r="Z148" s="103"/>
    </row>
    <row r="149" spans="1:29" ht="15" customHeight="1">
      <c r="C149" s="80" t="s">
        <v>330</v>
      </c>
      <c r="D149" s="518"/>
      <c r="E149" s="518"/>
      <c r="F149" s="518"/>
      <c r="G149" s="518"/>
      <c r="H149" s="518"/>
      <c r="I149" s="518"/>
      <c r="J149" s="518"/>
      <c r="K149" s="518"/>
      <c r="L149" s="518"/>
      <c r="M149" s="624"/>
      <c r="N149" s="524">
        <v>0</v>
      </c>
      <c r="O149" s="528"/>
      <c r="P149" s="524">
        <v>0</v>
      </c>
      <c r="Q149" s="528"/>
      <c r="R149" s="524">
        <v>0</v>
      </c>
      <c r="S149" s="528"/>
      <c r="T149" s="524">
        <v>0</v>
      </c>
      <c r="U149" s="528"/>
      <c r="V149" s="524">
        <v>0</v>
      </c>
      <c r="W149" s="528"/>
      <c r="X149" s="109">
        <f>SUM(N149+P149+R149+T149+V149)</f>
        <v>0</v>
      </c>
      <c r="Z149" s="103"/>
    </row>
    <row r="150" spans="1:29" ht="15" customHeight="1">
      <c r="C150" s="80" t="s">
        <v>331</v>
      </c>
      <c r="D150" s="625"/>
      <c r="E150" s="625"/>
      <c r="F150" s="625"/>
      <c r="G150" s="625"/>
      <c r="H150" s="625"/>
      <c r="I150" s="625"/>
      <c r="J150" s="625"/>
      <c r="K150" s="625"/>
      <c r="L150" s="625"/>
      <c r="M150" s="626"/>
      <c r="N150" s="529">
        <v>0</v>
      </c>
      <c r="O150" s="530"/>
      <c r="P150" s="529">
        <v>0</v>
      </c>
      <c r="Q150" s="530"/>
      <c r="R150" s="529">
        <v>0</v>
      </c>
      <c r="S150" s="530"/>
      <c r="T150" s="529">
        <v>0</v>
      </c>
      <c r="U150" s="530"/>
      <c r="V150" s="529">
        <v>0</v>
      </c>
      <c r="W150" s="530"/>
      <c r="X150" s="109">
        <f>SUM(N150+P150+R150+T150+V150)</f>
        <v>0</v>
      </c>
      <c r="Z150" s="103"/>
    </row>
    <row r="151" spans="1:29" ht="15" customHeight="1">
      <c r="C151" s="116"/>
      <c r="D151" s="117"/>
      <c r="E151" s="117"/>
      <c r="F151" s="117"/>
      <c r="G151" s="117"/>
      <c r="H151" s="117"/>
      <c r="I151" s="117"/>
      <c r="J151" s="117"/>
      <c r="K151" s="117"/>
      <c r="L151" s="117"/>
      <c r="M151" s="461" t="s">
        <v>208</v>
      </c>
      <c r="N151" s="526">
        <f>SUM(N146:N150)</f>
        <v>0</v>
      </c>
      <c r="O151" s="544"/>
      <c r="P151" s="526">
        <f>SUM(P146:P150)</f>
        <v>0</v>
      </c>
      <c r="Q151" s="544"/>
      <c r="R151" s="526">
        <f>SUM(R146:R150)</f>
        <v>0</v>
      </c>
      <c r="S151" s="544"/>
      <c r="T151" s="526">
        <f>SUM(T146:T150)</f>
        <v>0</v>
      </c>
      <c r="U151" s="544"/>
      <c r="V151" s="526">
        <f>SUM(V146:V150)</f>
        <v>0</v>
      </c>
      <c r="W151" s="544"/>
      <c r="X151" s="178">
        <f>SUM(X146:X150)</f>
        <v>0</v>
      </c>
      <c r="Y151" s="15"/>
      <c r="Z151" s="140">
        <f>SUM(N151+P151+R151+T151+V151)</f>
        <v>0</v>
      </c>
    </row>
    <row r="152" spans="1:29" ht="15" customHeight="1">
      <c r="A152" s="22"/>
      <c r="B152" s="22"/>
      <c r="C152" s="514" t="s">
        <v>347</v>
      </c>
      <c r="D152" s="603"/>
      <c r="E152" s="603"/>
      <c r="F152" s="603"/>
      <c r="G152" s="603"/>
      <c r="H152" s="603"/>
      <c r="I152" s="603"/>
      <c r="J152" s="603"/>
      <c r="K152" s="603"/>
      <c r="L152" s="603"/>
      <c r="M152" s="604"/>
      <c r="N152" s="57"/>
      <c r="O152" s="113"/>
      <c r="P152" s="54"/>
      <c r="Q152" s="113"/>
      <c r="R152" s="54"/>
      <c r="S152" s="113"/>
      <c r="T152" s="54"/>
      <c r="U152" s="113"/>
      <c r="V152" s="54"/>
      <c r="W152" s="113"/>
      <c r="X152" s="114"/>
      <c r="Z152" s="103"/>
      <c r="AC152" s="115"/>
    </row>
    <row r="153" spans="1:29" ht="15" customHeight="1">
      <c r="A153" s="22">
        <v>3115</v>
      </c>
      <c r="C153" s="80" t="s">
        <v>349</v>
      </c>
      <c r="D153" s="518"/>
      <c r="E153" s="518"/>
      <c r="F153" s="518"/>
      <c r="G153" s="518"/>
      <c r="H153" s="518"/>
      <c r="I153" s="518"/>
      <c r="J153" s="518"/>
      <c r="K153" s="518"/>
      <c r="L153" s="518"/>
      <c r="M153" s="624"/>
      <c r="N153" s="524">
        <v>0</v>
      </c>
      <c r="O153" s="528"/>
      <c r="P153" s="524">
        <v>0</v>
      </c>
      <c r="Q153" s="528"/>
      <c r="R153" s="524">
        <v>0</v>
      </c>
      <c r="S153" s="528"/>
      <c r="T153" s="524">
        <v>0</v>
      </c>
      <c r="U153" s="528"/>
      <c r="V153" s="524">
        <v>0</v>
      </c>
      <c r="W153" s="528"/>
      <c r="X153" s="109">
        <f>SUM(N153+P153+R153+T153+V153)</f>
        <v>0</v>
      </c>
      <c r="Z153" s="103"/>
    </row>
    <row r="154" spans="1:29" ht="15" customHeight="1">
      <c r="A154" s="22">
        <v>3118</v>
      </c>
      <c r="C154" s="80" t="s">
        <v>350</v>
      </c>
      <c r="D154" s="518"/>
      <c r="E154" s="518"/>
      <c r="F154" s="518"/>
      <c r="G154" s="518"/>
      <c r="H154" s="518"/>
      <c r="I154" s="518"/>
      <c r="J154" s="518"/>
      <c r="K154" s="518"/>
      <c r="L154" s="518"/>
      <c r="M154" s="624"/>
      <c r="N154" s="524">
        <v>0</v>
      </c>
      <c r="O154" s="528"/>
      <c r="P154" s="524">
        <v>0</v>
      </c>
      <c r="Q154" s="528"/>
      <c r="R154" s="524">
        <v>0</v>
      </c>
      <c r="S154" s="528"/>
      <c r="T154" s="524">
        <v>0</v>
      </c>
      <c r="U154" s="528"/>
      <c r="V154" s="524">
        <v>0</v>
      </c>
      <c r="W154" s="528"/>
      <c r="X154" s="109">
        <f>SUM(N154+P154+R154+T154+V154)</f>
        <v>0</v>
      </c>
      <c r="Z154" s="103"/>
    </row>
    <row r="155" spans="1:29" ht="15" customHeight="1">
      <c r="C155" s="116"/>
      <c r="D155" s="117"/>
      <c r="E155" s="117"/>
      <c r="F155" s="117"/>
      <c r="G155" s="117"/>
      <c r="H155" s="117"/>
      <c r="I155" s="117"/>
      <c r="J155" s="117"/>
      <c r="K155" s="117"/>
      <c r="L155" s="117"/>
      <c r="M155" s="461" t="s">
        <v>348</v>
      </c>
      <c r="N155" s="526">
        <f>SUM(N153:N154)</f>
        <v>0</v>
      </c>
      <c r="O155" s="544"/>
      <c r="P155" s="526">
        <f>SUM(P153:P154)</f>
        <v>0</v>
      </c>
      <c r="Q155" s="544"/>
      <c r="R155" s="526">
        <f>SUM(R153:R154)</f>
        <v>0</v>
      </c>
      <c r="S155" s="544"/>
      <c r="T155" s="526">
        <f>SUM(T153:T154)</f>
        <v>0</v>
      </c>
      <c r="U155" s="544"/>
      <c r="V155" s="526">
        <f>SUM(V153:V154)</f>
        <v>0</v>
      </c>
      <c r="W155" s="544"/>
      <c r="X155" s="178">
        <f>SUM(X153:X154)</f>
        <v>0</v>
      </c>
      <c r="Y155" s="15"/>
      <c r="Z155" s="140">
        <f>SUM(N155+P155+R155+T155+V155)</f>
        <v>0</v>
      </c>
    </row>
    <row r="156" spans="1:29" ht="33.75">
      <c r="A156" s="78" t="s">
        <v>3</v>
      </c>
      <c r="B156" s="78"/>
      <c r="C156" s="514" t="s">
        <v>211</v>
      </c>
      <c r="D156" s="515"/>
      <c r="E156" s="515"/>
      <c r="F156" s="515"/>
      <c r="G156" s="515"/>
      <c r="H156" s="515"/>
      <c r="I156" s="515"/>
      <c r="J156" s="515"/>
      <c r="K156" s="515"/>
      <c r="L156" s="515"/>
      <c r="M156" s="605"/>
      <c r="N156" s="88"/>
      <c r="O156" s="102"/>
      <c r="P156" s="80"/>
      <c r="Q156" s="102"/>
      <c r="R156" s="80"/>
      <c r="S156" s="102"/>
      <c r="T156" s="80"/>
      <c r="U156" s="102"/>
      <c r="V156" s="80"/>
      <c r="W156" s="102"/>
      <c r="X156" s="103"/>
      <c r="Z156" s="103"/>
    </row>
    <row r="157" spans="1:29" ht="15" customHeight="1">
      <c r="C157" s="80" t="s">
        <v>44</v>
      </c>
      <c r="D157" s="620" t="str">
        <f>C113</f>
        <v>Subaward #1</v>
      </c>
      <c r="E157" s="617"/>
      <c r="F157" s="617"/>
      <c r="G157" s="617"/>
      <c r="H157" s="617"/>
      <c r="I157" s="617"/>
      <c r="J157" s="617"/>
      <c r="K157" s="617"/>
      <c r="L157" s="617"/>
      <c r="M157" s="618"/>
      <c r="N157" s="524">
        <v>0</v>
      </c>
      <c r="O157" s="525"/>
      <c r="P157" s="524">
        <v>0</v>
      </c>
      <c r="Q157" s="525"/>
      <c r="R157" s="524">
        <v>0</v>
      </c>
      <c r="S157" s="525"/>
      <c r="T157" s="524">
        <v>0</v>
      </c>
      <c r="U157" s="525"/>
      <c r="V157" s="524">
        <v>0</v>
      </c>
      <c r="W157" s="525"/>
      <c r="X157" s="109">
        <f>SUM(N157+P157+R157+T157+V157)</f>
        <v>0</v>
      </c>
      <c r="Z157" s="103"/>
    </row>
    <row r="158" spans="1:29" ht="15" customHeight="1">
      <c r="C158" s="80" t="s">
        <v>45</v>
      </c>
      <c r="D158" s="620" t="str">
        <f>C114</f>
        <v>Subaward #2</v>
      </c>
      <c r="E158" s="617"/>
      <c r="F158" s="617"/>
      <c r="G158" s="617"/>
      <c r="H158" s="617"/>
      <c r="I158" s="617"/>
      <c r="J158" s="617"/>
      <c r="K158" s="617"/>
      <c r="L158" s="617"/>
      <c r="M158" s="618"/>
      <c r="N158" s="524">
        <v>0</v>
      </c>
      <c r="O158" s="525"/>
      <c r="P158" s="524">
        <v>0</v>
      </c>
      <c r="Q158" s="525"/>
      <c r="R158" s="524">
        <v>0</v>
      </c>
      <c r="S158" s="525"/>
      <c r="T158" s="524">
        <v>0</v>
      </c>
      <c r="U158" s="525"/>
      <c r="V158" s="524">
        <v>0</v>
      </c>
      <c r="W158" s="525"/>
      <c r="X158" s="109">
        <f>SUM(N158+P158+R158+T158+V158)</f>
        <v>0</v>
      </c>
      <c r="Z158" s="103"/>
    </row>
    <row r="159" spans="1:29" ht="15" customHeight="1">
      <c r="C159" s="146" t="s">
        <v>46</v>
      </c>
      <c r="D159" s="616" t="str">
        <f>C115</f>
        <v>Subaward #3</v>
      </c>
      <c r="E159" s="617"/>
      <c r="F159" s="617"/>
      <c r="G159" s="617"/>
      <c r="H159" s="617"/>
      <c r="I159" s="617"/>
      <c r="J159" s="617"/>
      <c r="K159" s="617"/>
      <c r="L159" s="617"/>
      <c r="M159" s="618"/>
      <c r="N159" s="524">
        <v>0</v>
      </c>
      <c r="O159" s="525"/>
      <c r="P159" s="524">
        <v>0</v>
      </c>
      <c r="Q159" s="525"/>
      <c r="R159" s="524">
        <v>0</v>
      </c>
      <c r="S159" s="525"/>
      <c r="T159" s="524">
        <v>0</v>
      </c>
      <c r="U159" s="525"/>
      <c r="V159" s="524">
        <v>0</v>
      </c>
      <c r="W159" s="525"/>
      <c r="X159" s="109">
        <f>SUM(N159+P159+R159+T159+V159)</f>
        <v>0</v>
      </c>
      <c r="Y159" s="15"/>
      <c r="Z159" s="23"/>
    </row>
    <row r="160" spans="1:29" ht="15" customHeight="1">
      <c r="C160" s="105" t="s">
        <v>4</v>
      </c>
      <c r="D160" s="606" t="str">
        <f>C116</f>
        <v>Subaward #4</v>
      </c>
      <c r="E160" s="607"/>
      <c r="F160" s="607"/>
      <c r="G160" s="607"/>
      <c r="H160" s="607"/>
      <c r="I160" s="607"/>
      <c r="J160" s="607"/>
      <c r="K160" s="607"/>
      <c r="L160" s="607"/>
      <c r="M160" s="608"/>
      <c r="N160" s="524">
        <v>0</v>
      </c>
      <c r="O160" s="525"/>
      <c r="P160" s="524">
        <v>0</v>
      </c>
      <c r="Q160" s="525"/>
      <c r="R160" s="524">
        <v>0</v>
      </c>
      <c r="S160" s="525"/>
      <c r="T160" s="524">
        <v>0</v>
      </c>
      <c r="U160" s="525"/>
      <c r="V160" s="524">
        <v>0</v>
      </c>
      <c r="W160" s="525"/>
      <c r="X160" s="109">
        <f>SUM(N160+P160+R160+T160+V160)</f>
        <v>0</v>
      </c>
      <c r="Y160" s="15"/>
      <c r="Z160" s="23"/>
    </row>
    <row r="161" spans="1:29" ht="15" customHeight="1">
      <c r="C161" s="106"/>
      <c r="D161" s="107"/>
      <c r="E161" s="107"/>
      <c r="F161" s="619" t="s">
        <v>207</v>
      </c>
      <c r="G161" s="594"/>
      <c r="H161" s="594"/>
      <c r="I161" s="594"/>
      <c r="J161" s="594"/>
      <c r="K161" s="594"/>
      <c r="L161" s="594"/>
      <c r="M161" s="594"/>
      <c r="N161" s="526">
        <f>SUM(N157:N160)</f>
        <v>0</v>
      </c>
      <c r="O161" s="527"/>
      <c r="P161" s="526">
        <f>SUM(P157:P160)</f>
        <v>0</v>
      </c>
      <c r="Q161" s="527"/>
      <c r="R161" s="526">
        <f>SUM(R157:R160)</f>
        <v>0</v>
      </c>
      <c r="S161" s="527"/>
      <c r="T161" s="526">
        <f>SUM(T157:T160)</f>
        <v>0</v>
      </c>
      <c r="U161" s="527"/>
      <c r="V161" s="526">
        <f>SUM(V157:V160)</f>
        <v>0</v>
      </c>
      <c r="W161" s="527"/>
      <c r="X161" s="178">
        <f>SUM(X157:X160)</f>
        <v>0</v>
      </c>
      <c r="Y161" s="15"/>
      <c r="Z161" s="140">
        <f>SUM(N161+P161+R161+T161+V161)</f>
        <v>0</v>
      </c>
    </row>
    <row r="162" spans="1:29" s="12" customFormat="1" ht="15" customHeight="1">
      <c r="A162" s="22">
        <v>5000</v>
      </c>
      <c r="B162" s="22"/>
      <c r="C162" s="24" t="s">
        <v>212</v>
      </c>
      <c r="D162" s="603"/>
      <c r="E162" s="515"/>
      <c r="F162" s="515"/>
      <c r="G162" s="515"/>
      <c r="H162" s="515"/>
      <c r="I162" s="515"/>
      <c r="J162" s="515"/>
      <c r="K162" s="515"/>
      <c r="L162" s="515"/>
      <c r="M162" s="605"/>
      <c r="N162" s="108"/>
      <c r="O162" s="79"/>
      <c r="P162" s="57"/>
      <c r="Q162" s="79"/>
      <c r="R162" s="57"/>
      <c r="S162" s="79"/>
      <c r="T162" s="57"/>
      <c r="U162" s="79"/>
      <c r="V162" s="57"/>
      <c r="W162" s="79"/>
      <c r="X162" s="60"/>
      <c r="Y162" s="15"/>
      <c r="Z162" s="23"/>
      <c r="AC162" s="36"/>
    </row>
    <row r="163" spans="1:29" s="12" customFormat="1" ht="15" customHeight="1">
      <c r="A163" s="22"/>
      <c r="B163" s="22"/>
      <c r="C163" s="536"/>
      <c r="D163" s="537"/>
      <c r="E163" s="537"/>
      <c r="F163" s="537"/>
      <c r="G163" s="537"/>
      <c r="H163" s="537"/>
      <c r="I163" s="537"/>
      <c r="J163" s="537"/>
      <c r="K163" s="537"/>
      <c r="L163" s="537"/>
      <c r="M163" s="593"/>
      <c r="N163" s="524">
        <v>0</v>
      </c>
      <c r="O163" s="525"/>
      <c r="P163" s="524">
        <v>0</v>
      </c>
      <c r="Q163" s="525"/>
      <c r="R163" s="524">
        <v>0</v>
      </c>
      <c r="S163" s="525"/>
      <c r="T163" s="524">
        <v>0</v>
      </c>
      <c r="U163" s="525"/>
      <c r="V163" s="524">
        <v>0</v>
      </c>
      <c r="W163" s="525"/>
      <c r="X163" s="109">
        <f t="shared" ref="X163:X168" si="77">SUM(N163+P163+R163+T163+V163)</f>
        <v>0</v>
      </c>
      <c r="Y163" s="15"/>
      <c r="Z163" s="23"/>
      <c r="AC163" s="36"/>
    </row>
    <row r="164" spans="1:29" s="12" customFormat="1" ht="15" customHeight="1">
      <c r="A164" s="22"/>
      <c r="B164" s="22"/>
      <c r="C164" s="536"/>
      <c r="D164" s="537"/>
      <c r="E164" s="537"/>
      <c r="F164" s="537"/>
      <c r="G164" s="537"/>
      <c r="H164" s="537"/>
      <c r="I164" s="537"/>
      <c r="J164" s="537"/>
      <c r="K164" s="537"/>
      <c r="L164" s="537"/>
      <c r="M164" s="593"/>
      <c r="N164" s="524">
        <v>0</v>
      </c>
      <c r="O164" s="525"/>
      <c r="P164" s="524">
        <v>0</v>
      </c>
      <c r="Q164" s="525"/>
      <c r="R164" s="524">
        <v>0</v>
      </c>
      <c r="S164" s="525"/>
      <c r="T164" s="524">
        <v>0</v>
      </c>
      <c r="U164" s="525"/>
      <c r="V164" s="524">
        <v>0</v>
      </c>
      <c r="W164" s="525"/>
      <c r="X164" s="109">
        <f t="shared" si="77"/>
        <v>0</v>
      </c>
      <c r="Y164" s="15"/>
      <c r="Z164" s="23"/>
    </row>
    <row r="165" spans="1:29" s="12" customFormat="1" ht="15" customHeight="1">
      <c r="A165" s="22"/>
      <c r="B165" s="22"/>
      <c r="C165" s="536"/>
      <c r="D165" s="537"/>
      <c r="E165" s="537"/>
      <c r="F165" s="537"/>
      <c r="G165" s="537"/>
      <c r="H165" s="537"/>
      <c r="I165" s="537"/>
      <c r="J165" s="537"/>
      <c r="K165" s="537"/>
      <c r="L165" s="537"/>
      <c r="M165" s="593"/>
      <c r="N165" s="524">
        <v>0</v>
      </c>
      <c r="O165" s="525"/>
      <c r="P165" s="524">
        <v>0</v>
      </c>
      <c r="Q165" s="525"/>
      <c r="R165" s="524">
        <v>0</v>
      </c>
      <c r="S165" s="525"/>
      <c r="T165" s="524">
        <v>0</v>
      </c>
      <c r="U165" s="525"/>
      <c r="V165" s="524">
        <v>0</v>
      </c>
      <c r="W165" s="525"/>
      <c r="X165" s="109">
        <f t="shared" si="77"/>
        <v>0</v>
      </c>
      <c r="Y165" s="15"/>
      <c r="Z165" s="23"/>
    </row>
    <row r="166" spans="1:29" s="12" customFormat="1" ht="15" customHeight="1">
      <c r="A166" s="22"/>
      <c r="B166" s="22"/>
      <c r="C166" s="600"/>
      <c r="D166" s="537"/>
      <c r="E166" s="537"/>
      <c r="F166" s="537"/>
      <c r="G166" s="537"/>
      <c r="H166" s="537"/>
      <c r="I166" s="537"/>
      <c r="J166" s="537"/>
      <c r="K166" s="537"/>
      <c r="L166" s="537"/>
      <c r="M166" s="593"/>
      <c r="N166" s="524">
        <v>0</v>
      </c>
      <c r="O166" s="525"/>
      <c r="P166" s="524">
        <v>0</v>
      </c>
      <c r="Q166" s="525"/>
      <c r="R166" s="524">
        <v>0</v>
      </c>
      <c r="S166" s="525"/>
      <c r="T166" s="524">
        <v>0</v>
      </c>
      <c r="U166" s="525"/>
      <c r="V166" s="524">
        <v>0</v>
      </c>
      <c r="W166" s="525"/>
      <c r="X166" s="109">
        <f t="shared" si="77"/>
        <v>0</v>
      </c>
      <c r="Y166" s="15"/>
      <c r="Z166" s="23"/>
      <c r="AC166" s="36"/>
    </row>
    <row r="167" spans="1:29" s="12" customFormat="1" ht="15" customHeight="1">
      <c r="A167" s="22"/>
      <c r="B167" s="22"/>
      <c r="C167" s="536"/>
      <c r="D167" s="537"/>
      <c r="E167" s="537"/>
      <c r="F167" s="537"/>
      <c r="G167" s="537"/>
      <c r="H167" s="537"/>
      <c r="I167" s="537"/>
      <c r="J167" s="537"/>
      <c r="K167" s="537"/>
      <c r="L167" s="537"/>
      <c r="M167" s="593"/>
      <c r="N167" s="524">
        <v>0</v>
      </c>
      <c r="O167" s="525"/>
      <c r="P167" s="524">
        <v>0</v>
      </c>
      <c r="Q167" s="525"/>
      <c r="R167" s="524">
        <v>0</v>
      </c>
      <c r="S167" s="525"/>
      <c r="T167" s="524">
        <v>0</v>
      </c>
      <c r="U167" s="525"/>
      <c r="V167" s="524">
        <v>0</v>
      </c>
      <c r="W167" s="525"/>
      <c r="X167" s="109">
        <f t="shared" si="77"/>
        <v>0</v>
      </c>
      <c r="Y167" s="15"/>
      <c r="Z167" s="23"/>
    </row>
    <row r="168" spans="1:29" s="12" customFormat="1" ht="15" customHeight="1">
      <c r="A168" s="22"/>
      <c r="B168" s="22"/>
      <c r="C168" s="590"/>
      <c r="D168" s="591"/>
      <c r="E168" s="591"/>
      <c r="F168" s="591"/>
      <c r="G168" s="591"/>
      <c r="H168" s="591"/>
      <c r="I168" s="591"/>
      <c r="J168" s="591"/>
      <c r="K168" s="591"/>
      <c r="L168" s="591"/>
      <c r="M168" s="592"/>
      <c r="N168" s="524">
        <v>0</v>
      </c>
      <c r="O168" s="525"/>
      <c r="P168" s="524">
        <v>0</v>
      </c>
      <c r="Q168" s="525"/>
      <c r="R168" s="524">
        <v>0</v>
      </c>
      <c r="S168" s="525"/>
      <c r="T168" s="524">
        <v>0</v>
      </c>
      <c r="U168" s="525"/>
      <c r="V168" s="524">
        <v>0</v>
      </c>
      <c r="W168" s="525"/>
      <c r="X168" s="109">
        <f t="shared" si="77"/>
        <v>0</v>
      </c>
      <c r="Y168" s="15"/>
      <c r="Z168" s="23"/>
    </row>
    <row r="169" spans="1:29" s="12" customFormat="1" ht="15" customHeight="1">
      <c r="A169" s="22"/>
      <c r="B169" s="22"/>
      <c r="C169" s="72"/>
      <c r="D169" s="73"/>
      <c r="E169" s="73"/>
      <c r="F169" s="73"/>
      <c r="G169" s="73"/>
      <c r="H169" s="73"/>
      <c r="I169" s="73"/>
      <c r="J169" s="73"/>
      <c r="K169" s="601" t="s">
        <v>205</v>
      </c>
      <c r="L169" s="602"/>
      <c r="M169" s="602"/>
      <c r="N169" s="526">
        <f>SUM(N163:N168)</f>
        <v>0</v>
      </c>
      <c r="O169" s="527"/>
      <c r="P169" s="526">
        <f>SUM(P163:P168)</f>
        <v>0</v>
      </c>
      <c r="Q169" s="527"/>
      <c r="R169" s="526">
        <f>SUM(R163:R168)</f>
        <v>0</v>
      </c>
      <c r="S169" s="527"/>
      <c r="T169" s="526">
        <f>SUM(T163:T168)</f>
        <v>0</v>
      </c>
      <c r="U169" s="527"/>
      <c r="V169" s="526">
        <f>SUM(V163:V168)</f>
        <v>0</v>
      </c>
      <c r="W169" s="527"/>
      <c r="X169" s="178">
        <f>SUM(X163:X168)</f>
        <v>0</v>
      </c>
      <c r="Y169" s="15"/>
      <c r="Z169" s="140">
        <f>SUM(N169+P169+R169+T169+V169)</f>
        <v>0</v>
      </c>
    </row>
    <row r="170" spans="1:29" ht="15" customHeight="1">
      <c r="A170" s="22">
        <v>6000</v>
      </c>
      <c r="B170" s="22"/>
      <c r="C170" s="595" t="s">
        <v>213</v>
      </c>
      <c r="D170" s="515"/>
      <c r="E170" s="597"/>
      <c r="F170" s="597"/>
      <c r="G170" s="597"/>
      <c r="H170" s="597"/>
      <c r="I170" s="597"/>
      <c r="J170" s="596" t="s">
        <v>354</v>
      </c>
      <c r="K170" s="42"/>
      <c r="L170" s="111"/>
      <c r="M170" s="37"/>
      <c r="N170" s="88"/>
      <c r="O170" s="59"/>
      <c r="P170" s="88"/>
      <c r="Q170" s="59"/>
      <c r="R170" s="88"/>
      <c r="S170" s="59"/>
      <c r="T170" s="88"/>
      <c r="U170" s="59"/>
      <c r="V170" s="88"/>
      <c r="W170" s="59"/>
      <c r="X170" s="60"/>
      <c r="Y170" s="41"/>
      <c r="Z170" s="23"/>
    </row>
    <row r="171" spans="1:29" s="12" customFormat="1" ht="22.5">
      <c r="A171" s="22"/>
      <c r="B171" s="22"/>
      <c r="C171" s="133" t="s">
        <v>30</v>
      </c>
      <c r="D171" s="183" t="s">
        <v>27</v>
      </c>
      <c r="E171" s="561"/>
      <c r="F171" s="560"/>
      <c r="G171" s="560"/>
      <c r="H171" s="560"/>
      <c r="I171" s="560"/>
      <c r="J171" s="519"/>
      <c r="K171" s="145" t="s">
        <v>164</v>
      </c>
      <c r="L171" s="134" t="s">
        <v>17</v>
      </c>
      <c r="M171" s="14"/>
      <c r="N171" s="112"/>
      <c r="O171" s="59"/>
      <c r="P171" s="112"/>
      <c r="Q171" s="59"/>
      <c r="R171" s="112"/>
      <c r="S171" s="59"/>
      <c r="T171" s="112"/>
      <c r="U171" s="59"/>
      <c r="V171" s="112"/>
      <c r="W171" s="59"/>
      <c r="X171" s="60"/>
      <c r="Y171" s="15"/>
      <c r="Z171" s="23"/>
    </row>
    <row r="172" spans="1:29" s="12" customFormat="1" ht="15" customHeight="1">
      <c r="A172" s="22"/>
      <c r="B172" s="22"/>
      <c r="C172" s="231"/>
      <c r="D172" s="183" t="s">
        <v>31</v>
      </c>
      <c r="E172" s="561"/>
      <c r="F172" s="560"/>
      <c r="G172" s="560"/>
      <c r="H172" s="560"/>
      <c r="I172" s="560"/>
      <c r="J172" s="184">
        <v>513</v>
      </c>
      <c r="K172" s="81">
        <v>18</v>
      </c>
      <c r="L172" s="198">
        <f>J172*K172</f>
        <v>9234</v>
      </c>
      <c r="M172" s="14"/>
      <c r="N172" s="524">
        <v>0</v>
      </c>
      <c r="O172" s="525"/>
      <c r="P172" s="524">
        <v>0</v>
      </c>
      <c r="Q172" s="525"/>
      <c r="R172" s="524">
        <v>0</v>
      </c>
      <c r="S172" s="525"/>
      <c r="T172" s="524">
        <v>0</v>
      </c>
      <c r="U172" s="525"/>
      <c r="V172" s="524">
        <v>0</v>
      </c>
      <c r="W172" s="525"/>
      <c r="X172" s="109">
        <f>SUM(N172+P172+R172+T172+V172)</f>
        <v>0</v>
      </c>
      <c r="Y172" s="15"/>
      <c r="Z172" s="23"/>
    </row>
    <row r="173" spans="1:29" s="12" customFormat="1" ht="15" customHeight="1">
      <c r="A173" s="22"/>
      <c r="B173" s="22"/>
      <c r="C173" s="231"/>
      <c r="D173" s="183" t="s">
        <v>32</v>
      </c>
      <c r="E173" s="561"/>
      <c r="F173" s="560"/>
      <c r="G173" s="560"/>
      <c r="H173" s="560"/>
      <c r="I173" s="560"/>
      <c r="J173" s="184">
        <v>1079</v>
      </c>
      <c r="K173" s="81">
        <v>18</v>
      </c>
      <c r="L173" s="198">
        <f>J173*K173</f>
        <v>19422</v>
      </c>
      <c r="M173" s="14"/>
      <c r="N173" s="524">
        <v>0</v>
      </c>
      <c r="O173" s="528"/>
      <c r="P173" s="524">
        <v>0</v>
      </c>
      <c r="Q173" s="528"/>
      <c r="R173" s="524">
        <v>0</v>
      </c>
      <c r="S173" s="528"/>
      <c r="T173" s="524">
        <v>0</v>
      </c>
      <c r="U173" s="528"/>
      <c r="V173" s="524">
        <v>0</v>
      </c>
      <c r="W173" s="528"/>
      <c r="X173" s="109">
        <f>SUM(N173+P173+R173+T173+V173)</f>
        <v>0</v>
      </c>
      <c r="Y173" s="15"/>
      <c r="Z173" s="23"/>
    </row>
    <row r="174" spans="1:29" s="12" customFormat="1" ht="15" customHeight="1">
      <c r="A174" s="22"/>
      <c r="B174" s="22"/>
      <c r="C174" s="231"/>
      <c r="D174" s="183" t="s">
        <v>146</v>
      </c>
      <c r="E174" s="598"/>
      <c r="F174" s="599"/>
      <c r="G174" s="599"/>
      <c r="H174" s="599"/>
      <c r="I174" s="599"/>
      <c r="J174" s="184"/>
      <c r="K174" s="81"/>
      <c r="L174" s="198"/>
      <c r="M174" s="14"/>
      <c r="N174" s="532">
        <v>0</v>
      </c>
      <c r="O174" s="533"/>
      <c r="P174" s="532">
        <v>0</v>
      </c>
      <c r="Q174" s="533"/>
      <c r="R174" s="532">
        <v>0</v>
      </c>
      <c r="S174" s="533"/>
      <c r="T174" s="532">
        <v>0</v>
      </c>
      <c r="U174" s="533"/>
      <c r="V174" s="532">
        <v>0</v>
      </c>
      <c r="W174" s="533"/>
      <c r="X174" s="109">
        <f>SUM(N174+P174+R174+T174+V174)</f>
        <v>0</v>
      </c>
      <c r="Y174" s="15"/>
      <c r="Z174" s="23"/>
    </row>
    <row r="175" spans="1:29" s="53" customFormat="1" ht="15" customHeight="1">
      <c r="A175" s="142"/>
      <c r="B175" s="142"/>
      <c r="C175" s="154"/>
      <c r="D175" s="155"/>
      <c r="E175" s="155"/>
      <c r="F175" s="155"/>
      <c r="G175" s="155"/>
      <c r="H175" s="155"/>
      <c r="I175" s="155"/>
      <c r="J175" s="155"/>
      <c r="K175" s="155"/>
      <c r="L175" s="155"/>
      <c r="M175" s="156" t="s">
        <v>206</v>
      </c>
      <c r="N175" s="526">
        <f>SUM(N172:N174)</f>
        <v>0</v>
      </c>
      <c r="O175" s="527"/>
      <c r="P175" s="526">
        <f>SUM(P172:P174)</f>
        <v>0</v>
      </c>
      <c r="Q175" s="527"/>
      <c r="R175" s="526">
        <f>SUM(R172:R174)</f>
        <v>0</v>
      </c>
      <c r="S175" s="527"/>
      <c r="T175" s="526">
        <f>SUM(T172:T174)</f>
        <v>0</v>
      </c>
      <c r="U175" s="527"/>
      <c r="V175" s="526">
        <f>SUM(V172:V174)</f>
        <v>0</v>
      </c>
      <c r="W175" s="527"/>
      <c r="X175" s="182">
        <f>SUM(X172:X174)</f>
        <v>0</v>
      </c>
      <c r="Y175" s="86"/>
      <c r="Z175" s="141">
        <f>SUM(N175+P175+R175+T175+V175)</f>
        <v>0</v>
      </c>
      <c r="AC175" s="36"/>
    </row>
    <row r="176" spans="1:29" s="53" customFormat="1" ht="15.75" customHeight="1">
      <c r="A176" s="142"/>
      <c r="B176" s="142"/>
      <c r="C176" s="121" t="s">
        <v>71</v>
      </c>
      <c r="D176" s="91"/>
      <c r="E176" s="91"/>
      <c r="F176" s="91"/>
      <c r="G176" s="91"/>
      <c r="H176" s="91"/>
      <c r="I176" s="91"/>
      <c r="J176" s="582"/>
      <c r="K176" s="583"/>
      <c r="L176" s="583"/>
      <c r="M176" s="583"/>
      <c r="N176" s="531">
        <f>ROUNDUP(SUM(N144,N151,N161,N169,N175,N155),0)</f>
        <v>0</v>
      </c>
      <c r="O176" s="527"/>
      <c r="P176" s="531">
        <f t="shared" ref="P176" si="78">ROUNDUP(SUM(P144,P151,P161,P169,P175,P155),0)</f>
        <v>0</v>
      </c>
      <c r="Q176" s="527"/>
      <c r="R176" s="531">
        <f t="shared" ref="R176" si="79">ROUNDUP(SUM(R144,R151,R161,R169,R175,R155),0)</f>
        <v>0</v>
      </c>
      <c r="S176" s="527"/>
      <c r="T176" s="531">
        <f t="shared" ref="T176" si="80">ROUNDUP(SUM(T144,T151,T161,T169,T175,T155),0)</f>
        <v>0</v>
      </c>
      <c r="U176" s="527"/>
      <c r="V176" s="531">
        <f t="shared" ref="V176" si="81">ROUNDUP(SUM(V144,V151,V161,V169,V175,V155),0)</f>
        <v>0</v>
      </c>
      <c r="W176" s="527"/>
      <c r="X176" s="181">
        <f>ROUNDUP(SUM(X144,X151,X161,X169,X175,X155),0)</f>
        <v>0</v>
      </c>
      <c r="Y176" s="118"/>
      <c r="Z176" s="141">
        <f>SUM(N176+P176+R176+T176+V176)</f>
        <v>0</v>
      </c>
      <c r="AC176" s="36"/>
    </row>
    <row r="177" spans="1:29" ht="15" customHeight="1">
      <c r="C177" s="80"/>
      <c r="D177" s="81"/>
      <c r="E177" s="581"/>
      <c r="F177" s="594"/>
      <c r="G177" s="594"/>
      <c r="H177" s="594"/>
      <c r="I177" s="594"/>
      <c r="J177" s="594"/>
      <c r="K177" s="594"/>
      <c r="L177" s="594"/>
      <c r="M177" s="594"/>
      <c r="N177" s="88"/>
      <c r="O177" s="89"/>
      <c r="P177" s="88"/>
      <c r="Q177" s="89"/>
      <c r="R177" s="88"/>
      <c r="S177" s="89"/>
      <c r="T177" s="88"/>
      <c r="U177" s="89"/>
      <c r="V177" s="88"/>
      <c r="W177" s="89"/>
      <c r="X177" s="45"/>
      <c r="Y177" s="119"/>
      <c r="Z177" s="23"/>
    </row>
    <row r="178" spans="1:29" ht="15" customHeight="1">
      <c r="C178" s="90" t="s">
        <v>72</v>
      </c>
      <c r="D178" s="91"/>
      <c r="E178" s="91"/>
      <c r="F178" s="91"/>
      <c r="G178" s="91"/>
      <c r="H178" s="91"/>
      <c r="I178" s="91"/>
      <c r="J178" s="91"/>
      <c r="K178" s="91"/>
      <c r="L178" s="91"/>
      <c r="M178" s="92"/>
      <c r="N178" s="522">
        <f>N130+N176</f>
        <v>0</v>
      </c>
      <c r="O178" s="523"/>
      <c r="P178" s="522">
        <f>P130+P176</f>
        <v>0</v>
      </c>
      <c r="Q178" s="523"/>
      <c r="R178" s="522">
        <f>R130+R176</f>
        <v>0</v>
      </c>
      <c r="S178" s="523"/>
      <c r="T178" s="522">
        <f>T130+T176</f>
        <v>0</v>
      </c>
      <c r="U178" s="523"/>
      <c r="V178" s="522">
        <f>V130+V176</f>
        <v>0</v>
      </c>
      <c r="W178" s="523"/>
      <c r="X178" s="181">
        <f>X130+X176</f>
        <v>0</v>
      </c>
      <c r="Y178" s="120"/>
      <c r="Z178" s="140">
        <f>SUM(N178+P178+R178+T178+V178)</f>
        <v>0</v>
      </c>
    </row>
    <row r="179" spans="1:29" ht="15" customHeight="1">
      <c r="C179" s="185"/>
      <c r="D179" s="186"/>
      <c r="E179" s="581"/>
      <c r="F179" s="581"/>
      <c r="G179" s="581"/>
      <c r="H179" s="581"/>
      <c r="I179" s="581"/>
      <c r="J179" s="581"/>
      <c r="K179" s="581"/>
      <c r="L179" s="581"/>
      <c r="M179" s="581"/>
      <c r="N179" s="203"/>
      <c r="O179" s="204"/>
      <c r="P179" s="203"/>
      <c r="Q179" s="204"/>
      <c r="R179" s="203"/>
      <c r="S179" s="204"/>
      <c r="T179" s="203"/>
      <c r="U179" s="204"/>
      <c r="V179" s="203"/>
      <c r="W179" s="204"/>
      <c r="X179" s="187"/>
      <c r="Y179" s="36"/>
      <c r="Z179" s="23"/>
    </row>
    <row r="180" spans="1:29" ht="15" customHeight="1" thickBot="1">
      <c r="C180" s="121" t="s">
        <v>73</v>
      </c>
      <c r="D180" s="122"/>
      <c r="E180" s="122"/>
      <c r="F180" s="122"/>
      <c r="G180" s="122"/>
      <c r="H180" s="122"/>
      <c r="I180" s="122"/>
      <c r="J180" s="122"/>
      <c r="K180" s="122"/>
      <c r="L180" s="122"/>
      <c r="M180" s="101"/>
      <c r="N180" s="522">
        <f>N132+N178</f>
        <v>0</v>
      </c>
      <c r="O180" s="523"/>
      <c r="P180" s="522">
        <f>P132+P178</f>
        <v>0</v>
      </c>
      <c r="Q180" s="523"/>
      <c r="R180" s="522">
        <f>R132+R178</f>
        <v>0</v>
      </c>
      <c r="S180" s="523"/>
      <c r="T180" s="522">
        <f>T132+T178</f>
        <v>0</v>
      </c>
      <c r="U180" s="523"/>
      <c r="V180" s="522">
        <f>V132+V178</f>
        <v>0</v>
      </c>
      <c r="W180" s="523"/>
      <c r="X180" s="181">
        <f>X132+X178</f>
        <v>0</v>
      </c>
      <c r="Y180" s="36"/>
      <c r="Z180" s="139">
        <f>SUM(N180+P180+R180+T180+V180)</f>
        <v>0</v>
      </c>
    </row>
    <row r="181" spans="1:29" ht="17.100000000000001" customHeight="1">
      <c r="C181" s="53"/>
      <c r="D181" s="53"/>
      <c r="M181" s="55"/>
      <c r="N181" s="81"/>
      <c r="O181" s="81"/>
      <c r="Q181" s="81"/>
      <c r="S181" s="81"/>
      <c r="U181" s="81"/>
      <c r="W181" s="81"/>
      <c r="Y181" s="12"/>
    </row>
    <row r="182" spans="1:29" ht="17.100000000000001" customHeight="1">
      <c r="M182" s="55"/>
      <c r="N182" s="81"/>
      <c r="O182" s="81"/>
      <c r="P182" s="481"/>
      <c r="Q182" s="483"/>
      <c r="S182" s="81"/>
      <c r="U182" s="81"/>
      <c r="W182" s="81"/>
      <c r="Y182" s="12"/>
    </row>
    <row r="183" spans="1:29" ht="17.100000000000001" customHeight="1">
      <c r="C183" s="257" t="s">
        <v>231</v>
      </c>
      <c r="M183" s="36"/>
      <c r="N183" s="36"/>
      <c r="O183" s="36"/>
      <c r="P183" s="36"/>
      <c r="Q183" s="36"/>
      <c r="R183" s="36"/>
      <c r="S183" s="36"/>
      <c r="T183" s="36"/>
      <c r="U183" s="36"/>
      <c r="V183" s="36"/>
      <c r="W183" s="36"/>
      <c r="X183" s="36"/>
      <c r="Y183" s="36"/>
    </row>
    <row r="184" spans="1:29" ht="17.100000000000001" customHeight="1">
      <c r="C184" s="257" t="s">
        <v>58</v>
      </c>
      <c r="M184" s="36"/>
      <c r="N184" s="36"/>
      <c r="O184" s="36"/>
      <c r="P184" s="36"/>
      <c r="Q184" s="36"/>
      <c r="R184" s="36"/>
      <c r="S184" s="36"/>
      <c r="T184" s="36"/>
      <c r="U184" s="36"/>
      <c r="V184" s="36"/>
      <c r="W184" s="36"/>
      <c r="X184" s="36"/>
      <c r="Y184" s="36"/>
    </row>
    <row r="185" spans="1:29" ht="17.100000000000001" customHeight="1">
      <c r="C185" s="258"/>
      <c r="D185" s="256"/>
      <c r="E185" s="256"/>
      <c r="F185" s="256"/>
      <c r="G185" s="256"/>
      <c r="H185" s="256"/>
      <c r="I185" s="256"/>
      <c r="J185" s="256"/>
      <c r="K185" s="256"/>
      <c r="L185" s="123"/>
      <c r="M185" s="36"/>
      <c r="N185" s="36"/>
      <c r="O185" s="36"/>
      <c r="P185" s="36"/>
      <c r="Q185" s="36"/>
      <c r="R185" s="36"/>
      <c r="S185" s="36"/>
      <c r="T185" s="36"/>
      <c r="U185" s="36"/>
      <c r="V185" s="36"/>
      <c r="W185" s="36"/>
      <c r="X185" s="36"/>
      <c r="Y185" s="36"/>
    </row>
    <row r="186" spans="1:29" s="115" customFormat="1" ht="17.100000000000001" customHeight="1">
      <c r="A186" s="144"/>
      <c r="B186" s="144"/>
      <c r="C186" s="258" t="s">
        <v>344</v>
      </c>
      <c r="D186" s="148"/>
      <c r="E186" s="148"/>
      <c r="F186" s="148"/>
      <c r="G186" s="148"/>
      <c r="H186" s="148"/>
      <c r="I186" s="148"/>
      <c r="J186" s="148"/>
      <c r="K186" s="148"/>
      <c r="L186" s="124"/>
      <c r="AC186" s="36"/>
    </row>
    <row r="187" spans="1:29" ht="17.100000000000001" customHeight="1">
      <c r="C187" s="260" t="s">
        <v>234</v>
      </c>
      <c r="D187" s="14"/>
      <c r="E187" s="14"/>
      <c r="F187" s="14"/>
      <c r="G187" s="14"/>
      <c r="H187" s="14"/>
      <c r="I187" s="14"/>
      <c r="J187" s="14"/>
      <c r="K187" s="14"/>
      <c r="L187" s="14"/>
      <c r="M187" s="36"/>
      <c r="N187" s="36"/>
      <c r="O187" s="36"/>
      <c r="P187" s="36"/>
      <c r="Q187" s="36"/>
      <c r="R187" s="36"/>
      <c r="S187" s="36"/>
      <c r="T187" s="36"/>
      <c r="U187" s="36"/>
      <c r="V187" s="36"/>
      <c r="W187" s="36"/>
      <c r="X187" s="36"/>
      <c r="Y187" s="36"/>
    </row>
    <row r="188" spans="1:29" ht="17.100000000000001" customHeight="1">
      <c r="C188" s="259" t="s">
        <v>233</v>
      </c>
      <c r="D188" s="14"/>
      <c r="E188" s="14"/>
      <c r="F188" s="14"/>
      <c r="G188" s="14"/>
      <c r="H188" s="14"/>
      <c r="I188" s="14"/>
      <c r="J188" s="14"/>
      <c r="K188" s="14"/>
      <c r="L188" s="14"/>
      <c r="M188" s="36"/>
      <c r="N188" s="36"/>
      <c r="O188" s="36"/>
      <c r="P188" s="36"/>
      <c r="Q188" s="36"/>
      <c r="R188" s="36"/>
      <c r="S188" s="36"/>
      <c r="T188" s="36"/>
      <c r="U188" s="36"/>
      <c r="V188" s="36"/>
      <c r="W188" s="36"/>
      <c r="X188" s="36"/>
      <c r="Y188" s="36"/>
    </row>
    <row r="189" spans="1:29" ht="17.100000000000001" customHeight="1">
      <c r="C189" s="259" t="s">
        <v>346</v>
      </c>
      <c r="D189" s="14"/>
      <c r="E189" s="14"/>
      <c r="F189" s="14"/>
      <c r="G189" s="14"/>
      <c r="H189" s="14"/>
      <c r="I189" s="14"/>
      <c r="J189" s="14"/>
      <c r="K189" s="14"/>
      <c r="L189" s="14"/>
      <c r="M189" s="36"/>
      <c r="N189" s="36"/>
      <c r="O189" s="36"/>
      <c r="P189" s="36"/>
      <c r="Q189" s="36"/>
      <c r="R189" s="36"/>
      <c r="S189" s="36"/>
      <c r="T189" s="36"/>
      <c r="U189" s="36"/>
      <c r="V189" s="36"/>
      <c r="W189" s="36"/>
      <c r="X189" s="36"/>
      <c r="Y189" s="36"/>
    </row>
    <row r="190" spans="1:29" ht="17.100000000000001" customHeight="1">
      <c r="C190" s="260" t="s">
        <v>345</v>
      </c>
      <c r="D190" s="14"/>
      <c r="E190" s="14"/>
      <c r="F190" s="14"/>
      <c r="G190" s="14"/>
      <c r="H190" s="14"/>
      <c r="I190" s="14"/>
      <c r="J190" s="14"/>
      <c r="K190" s="14"/>
      <c r="L190" s="14"/>
      <c r="M190" s="36"/>
      <c r="N190" s="36"/>
      <c r="O190" s="36"/>
      <c r="P190" s="36"/>
      <c r="Q190" s="36"/>
      <c r="R190" s="36"/>
      <c r="S190" s="36"/>
      <c r="T190" s="36"/>
      <c r="U190" s="36"/>
      <c r="V190" s="36"/>
      <c r="W190" s="36"/>
      <c r="X190" s="36"/>
      <c r="Y190" s="36"/>
    </row>
    <row r="191" spans="1:29" ht="17.100000000000001" customHeight="1">
      <c r="C191" s="260" t="s">
        <v>368</v>
      </c>
      <c r="D191" s="14"/>
      <c r="E191" s="14"/>
      <c r="F191" s="14"/>
      <c r="G191" s="14"/>
      <c r="H191" s="14"/>
      <c r="I191" s="14"/>
      <c r="J191" s="14"/>
      <c r="K191" s="14"/>
      <c r="L191" s="14"/>
      <c r="M191" s="36"/>
      <c r="N191" s="36"/>
      <c r="O191" s="503" t="s">
        <v>369</v>
      </c>
      <c r="P191" s="36"/>
      <c r="Q191" s="36"/>
      <c r="R191" s="36"/>
      <c r="S191" s="36"/>
      <c r="T191" s="36"/>
      <c r="U191" s="36"/>
      <c r="V191" s="36"/>
      <c r="W191" s="36"/>
      <c r="X191" s="36"/>
      <c r="Y191" s="36"/>
    </row>
    <row r="192" spans="1:29" ht="17.100000000000001" customHeight="1">
      <c r="D192" s="14"/>
      <c r="E192" s="14"/>
      <c r="F192" s="14"/>
      <c r="G192" s="14"/>
      <c r="H192" s="14"/>
      <c r="I192" s="14"/>
      <c r="J192" s="14"/>
      <c r="K192" s="14"/>
      <c r="L192" s="14"/>
      <c r="M192" s="36"/>
      <c r="N192" s="36"/>
      <c r="O192" s="36"/>
      <c r="P192" s="36"/>
      <c r="Q192" s="36"/>
      <c r="R192" s="36"/>
      <c r="S192" s="36"/>
      <c r="T192" s="36"/>
      <c r="U192" s="36"/>
      <c r="V192" s="36"/>
      <c r="W192" s="36"/>
      <c r="X192" s="36"/>
      <c r="Y192" s="36"/>
    </row>
    <row r="193" spans="3:25" ht="17.100000000000001" customHeight="1">
      <c r="D193" s="14"/>
      <c r="E193" s="14"/>
      <c r="F193" s="14"/>
      <c r="G193" s="14"/>
      <c r="H193" s="14"/>
      <c r="I193" s="14"/>
      <c r="J193" s="14"/>
      <c r="K193" s="14"/>
      <c r="L193" s="14"/>
      <c r="M193" s="36"/>
      <c r="N193" s="36"/>
      <c r="O193" s="36"/>
      <c r="P193" s="36"/>
      <c r="Q193" s="36"/>
      <c r="R193" s="36"/>
      <c r="S193" s="36"/>
      <c r="T193" s="36"/>
      <c r="U193" s="36"/>
      <c r="V193" s="36"/>
      <c r="W193" s="36"/>
      <c r="X193" s="36"/>
      <c r="Y193" s="36"/>
    </row>
    <row r="194" spans="3:25" ht="17.100000000000001" customHeight="1">
      <c r="D194" s="14"/>
      <c r="E194" s="14"/>
      <c r="F194" s="14"/>
      <c r="G194" s="14"/>
      <c r="H194" s="14"/>
      <c r="I194" s="14"/>
      <c r="J194" s="14"/>
      <c r="K194" s="14"/>
      <c r="L194" s="14"/>
      <c r="M194" s="36"/>
      <c r="N194" s="36"/>
      <c r="O194" s="36"/>
      <c r="P194" s="36"/>
      <c r="Q194" s="36"/>
      <c r="R194" s="36"/>
      <c r="S194" s="36"/>
      <c r="T194" s="36"/>
      <c r="U194" s="36"/>
      <c r="V194" s="36"/>
      <c r="W194" s="36"/>
      <c r="X194" s="36"/>
      <c r="Y194" s="36"/>
    </row>
    <row r="195" spans="3:25" ht="17.100000000000001" customHeight="1">
      <c r="D195" s="14"/>
      <c r="E195" s="14"/>
      <c r="F195" s="14"/>
      <c r="G195" s="14"/>
      <c r="H195" s="14"/>
      <c r="I195" s="14"/>
      <c r="J195" s="14"/>
      <c r="K195" s="14"/>
      <c r="L195" s="14"/>
      <c r="M195" s="36"/>
      <c r="N195" s="36"/>
      <c r="O195" s="36"/>
      <c r="P195" s="36"/>
      <c r="Q195" s="36"/>
      <c r="R195" s="36"/>
      <c r="S195" s="36"/>
      <c r="T195" s="36"/>
      <c r="U195" s="36"/>
      <c r="V195" s="36"/>
      <c r="W195" s="36"/>
      <c r="X195" s="36"/>
      <c r="Y195" s="36"/>
    </row>
    <row r="196" spans="3:25" ht="17.100000000000001" customHeight="1">
      <c r="D196" s="14"/>
      <c r="E196" s="14"/>
      <c r="F196" s="14"/>
      <c r="G196" s="14"/>
      <c r="H196" s="14"/>
      <c r="I196" s="14"/>
      <c r="J196" s="14"/>
      <c r="K196" s="14"/>
      <c r="L196" s="14"/>
      <c r="M196" s="36"/>
      <c r="N196" s="36"/>
      <c r="O196" s="36"/>
      <c r="P196" s="36"/>
      <c r="Q196" s="36"/>
      <c r="R196" s="36"/>
      <c r="S196" s="36"/>
      <c r="T196" s="36"/>
      <c r="U196" s="36"/>
      <c r="V196" s="36"/>
      <c r="W196" s="36"/>
      <c r="X196" s="36"/>
      <c r="Y196" s="36"/>
    </row>
    <row r="197" spans="3:25" ht="17.100000000000001" customHeight="1">
      <c r="D197" s="14"/>
      <c r="E197" s="14"/>
      <c r="F197" s="14"/>
      <c r="G197" s="14"/>
      <c r="H197" s="14"/>
      <c r="I197" s="14"/>
      <c r="J197" s="14"/>
      <c r="K197" s="14"/>
      <c r="L197" s="14"/>
      <c r="M197" s="36"/>
      <c r="N197" s="36"/>
      <c r="O197" s="36"/>
      <c r="P197" s="36"/>
      <c r="Q197" s="36"/>
      <c r="R197" s="36"/>
      <c r="S197" s="36"/>
      <c r="T197" s="36"/>
      <c r="U197" s="36"/>
      <c r="V197" s="36"/>
      <c r="W197" s="36"/>
      <c r="X197" s="36"/>
      <c r="Y197" s="36"/>
    </row>
    <row r="198" spans="3:25" ht="17.100000000000001" customHeight="1">
      <c r="C198" s="14"/>
      <c r="D198" s="14"/>
      <c r="E198" s="14"/>
      <c r="F198" s="14"/>
      <c r="G198" s="14"/>
      <c r="H198" s="14"/>
      <c r="I198" s="14"/>
      <c r="J198" s="14"/>
      <c r="K198" s="14"/>
      <c r="L198" s="14"/>
      <c r="M198" s="36"/>
      <c r="N198" s="36"/>
      <c r="O198" s="36"/>
      <c r="P198" s="36"/>
      <c r="Q198" s="36"/>
      <c r="R198" s="36"/>
      <c r="S198" s="36"/>
      <c r="T198" s="36"/>
      <c r="U198" s="36"/>
      <c r="V198" s="36"/>
      <c r="W198" s="36"/>
      <c r="X198" s="36"/>
      <c r="Y198" s="36"/>
    </row>
    <row r="199" spans="3:25" ht="17.100000000000001" customHeight="1">
      <c r="C199" s="14"/>
      <c r="D199" s="14"/>
      <c r="E199" s="14"/>
      <c r="F199" s="14"/>
      <c r="G199" s="14"/>
      <c r="H199" s="14"/>
      <c r="I199" s="14"/>
      <c r="J199" s="14"/>
      <c r="K199" s="14"/>
      <c r="L199" s="14"/>
      <c r="M199" s="36"/>
      <c r="N199" s="36"/>
      <c r="O199" s="36"/>
      <c r="P199" s="36"/>
      <c r="Q199" s="36"/>
      <c r="R199" s="36"/>
      <c r="S199" s="36"/>
      <c r="T199" s="36"/>
      <c r="U199" s="36"/>
      <c r="V199" s="36"/>
      <c r="W199" s="36"/>
      <c r="X199" s="36"/>
      <c r="Y199" s="36"/>
    </row>
    <row r="200" spans="3:25" ht="17.100000000000001" customHeight="1">
      <c r="C200" s="14"/>
      <c r="D200" s="14"/>
      <c r="E200" s="14"/>
      <c r="F200" s="14"/>
      <c r="G200" s="14"/>
      <c r="H200" s="14"/>
      <c r="I200" s="14"/>
      <c r="J200" s="14"/>
      <c r="K200" s="14"/>
      <c r="L200" s="14"/>
      <c r="M200" s="36"/>
      <c r="N200" s="36"/>
      <c r="O200" s="36"/>
      <c r="P200" s="36"/>
      <c r="Q200" s="36"/>
      <c r="R200" s="36"/>
      <c r="S200" s="36"/>
      <c r="T200" s="36"/>
      <c r="U200" s="36"/>
      <c r="V200" s="36"/>
      <c r="W200" s="36"/>
      <c r="X200" s="36"/>
      <c r="Y200" s="36"/>
    </row>
    <row r="201" spans="3:25" ht="17.100000000000001" customHeight="1">
      <c r="C201" s="14"/>
      <c r="D201" s="14"/>
      <c r="E201" s="14"/>
      <c r="F201" s="14"/>
      <c r="G201" s="14"/>
      <c r="H201" s="14"/>
      <c r="I201" s="14"/>
      <c r="J201" s="14"/>
      <c r="K201" s="14"/>
      <c r="L201" s="14"/>
      <c r="M201" s="36"/>
      <c r="N201" s="36"/>
      <c r="O201" s="36"/>
      <c r="P201" s="36"/>
      <c r="Q201" s="36"/>
      <c r="R201" s="36"/>
      <c r="S201" s="126"/>
      <c r="T201" s="36"/>
      <c r="U201" s="36"/>
      <c r="V201" s="36"/>
      <c r="W201" s="36"/>
      <c r="X201" s="36"/>
      <c r="Y201" s="36"/>
    </row>
    <row r="202" spans="3:25" ht="17.100000000000001" customHeight="1">
      <c r="C202" s="14"/>
      <c r="D202" s="14"/>
      <c r="E202" s="14"/>
      <c r="F202" s="14"/>
      <c r="G202" s="14"/>
      <c r="H202" s="14"/>
      <c r="I202" s="14"/>
      <c r="J202" s="14"/>
      <c r="K202" s="14"/>
      <c r="L202" s="14"/>
      <c r="M202" s="36"/>
      <c r="N202" s="36"/>
      <c r="O202" s="36"/>
      <c r="P202" s="36"/>
      <c r="Q202" s="36"/>
      <c r="R202" s="36"/>
      <c r="S202" s="36"/>
      <c r="T202" s="36"/>
      <c r="U202" s="36"/>
      <c r="V202" s="36"/>
      <c r="W202" s="36"/>
      <c r="X202" s="36"/>
      <c r="Y202" s="36"/>
    </row>
    <row r="203" spans="3:25" ht="17.100000000000001" customHeight="1">
      <c r="C203" s="14"/>
      <c r="D203" s="14"/>
      <c r="E203" s="14"/>
      <c r="F203" s="14"/>
      <c r="G203" s="14"/>
      <c r="H203" s="14"/>
      <c r="I203" s="14"/>
      <c r="J203" s="14"/>
      <c r="K203" s="14"/>
      <c r="L203" s="14"/>
      <c r="M203" s="36"/>
      <c r="N203" s="36"/>
      <c r="O203" s="36"/>
      <c r="P203" s="36"/>
      <c r="Q203" s="36"/>
      <c r="R203" s="36"/>
      <c r="S203" s="36"/>
      <c r="T203" s="36"/>
      <c r="U203" s="36"/>
      <c r="V203" s="36"/>
      <c r="W203" s="36"/>
      <c r="X203" s="36"/>
      <c r="Y203" s="36"/>
    </row>
    <row r="204" spans="3:25" ht="17.100000000000001" customHeight="1">
      <c r="C204" s="14"/>
      <c r="D204" s="14"/>
      <c r="E204" s="14"/>
      <c r="F204" s="14"/>
      <c r="G204" s="14"/>
      <c r="H204" s="14"/>
      <c r="I204" s="14"/>
      <c r="J204" s="14"/>
      <c r="K204" s="14"/>
      <c r="L204" s="14"/>
      <c r="M204" s="36"/>
      <c r="N204" s="36"/>
      <c r="O204" s="36"/>
      <c r="P204" s="36"/>
      <c r="Q204" s="36"/>
      <c r="R204" s="36"/>
      <c r="S204" s="36"/>
      <c r="T204" s="36"/>
      <c r="U204" s="36"/>
      <c r="V204" s="36"/>
      <c r="W204" s="36"/>
      <c r="X204" s="36"/>
      <c r="Y204" s="36"/>
    </row>
    <row r="205" spans="3:25" ht="17.100000000000001" customHeight="1">
      <c r="C205" s="14"/>
      <c r="D205" s="14"/>
      <c r="E205" s="14"/>
      <c r="F205" s="14"/>
      <c r="G205" s="14"/>
      <c r="H205" s="14"/>
      <c r="I205" s="14"/>
      <c r="J205" s="14"/>
      <c r="K205" s="14"/>
      <c r="L205" s="14"/>
      <c r="M205" s="36"/>
      <c r="N205" s="36"/>
      <c r="O205" s="36"/>
      <c r="P205" s="36"/>
      <c r="Q205" s="36"/>
      <c r="R205" s="36"/>
      <c r="S205" s="36"/>
      <c r="T205" s="36"/>
      <c r="U205" s="36"/>
      <c r="V205" s="36"/>
      <c r="W205" s="36"/>
      <c r="X205" s="36"/>
      <c r="Y205" s="36"/>
    </row>
    <row r="206" spans="3:25" ht="17.100000000000001" customHeight="1">
      <c r="C206" s="14"/>
      <c r="D206" s="14"/>
      <c r="E206" s="14"/>
      <c r="F206" s="14"/>
      <c r="G206" s="14"/>
      <c r="H206" s="14"/>
      <c r="I206" s="14"/>
      <c r="J206" s="14"/>
      <c r="K206" s="14"/>
      <c r="L206" s="14"/>
      <c r="M206" s="36"/>
      <c r="N206" s="36"/>
      <c r="O206" s="36"/>
      <c r="P206" s="36"/>
      <c r="Q206" s="36"/>
      <c r="R206" s="36"/>
      <c r="S206" s="36"/>
      <c r="T206" s="36"/>
      <c r="U206" s="36"/>
      <c r="V206" s="36"/>
      <c r="W206" s="36"/>
      <c r="X206" s="36"/>
      <c r="Y206" s="36"/>
    </row>
    <row r="208" spans="3:25" ht="17.100000000000001" customHeight="1">
      <c r="C208" s="128" t="s">
        <v>62</v>
      </c>
      <c r="D208" s="128"/>
      <c r="E208" s="128"/>
      <c r="F208" s="128"/>
      <c r="G208" s="128"/>
      <c r="H208" s="128"/>
      <c r="I208" s="128"/>
      <c r="J208" s="128"/>
      <c r="K208" s="128"/>
      <c r="L208" s="128"/>
      <c r="M208" s="129"/>
      <c r="N208" s="129"/>
      <c r="O208" s="129"/>
      <c r="P208" s="129"/>
      <c r="Q208" s="129"/>
      <c r="R208" s="129"/>
      <c r="S208" s="129"/>
      <c r="U208" s="129"/>
      <c r="W208" s="129"/>
    </row>
    <row r="209" spans="3:23" ht="17.100000000000001" customHeight="1">
      <c r="C209" s="130" t="s">
        <v>62</v>
      </c>
      <c r="D209" s="130"/>
      <c r="E209" s="130"/>
      <c r="F209" s="130"/>
      <c r="G209" s="130"/>
      <c r="H209" s="130"/>
      <c r="I209" s="130"/>
      <c r="J209" s="130"/>
      <c r="K209" s="130"/>
      <c r="L209" s="130"/>
      <c r="M209" s="129" t="s">
        <v>62</v>
      </c>
      <c r="N209" s="129" t="s">
        <v>62</v>
      </c>
      <c r="O209" s="129"/>
      <c r="P209" s="129" t="s">
        <v>62</v>
      </c>
      <c r="Q209" s="129"/>
      <c r="R209" s="129" t="s">
        <v>62</v>
      </c>
      <c r="S209" s="129"/>
      <c r="U209" s="129"/>
      <c r="W209" s="129"/>
    </row>
    <row r="210" spans="3:23" ht="17.100000000000001" customHeight="1">
      <c r="C210" s="130" t="s">
        <v>62</v>
      </c>
      <c r="D210" s="130"/>
      <c r="E210" s="130"/>
      <c r="F210" s="130"/>
      <c r="G210" s="130"/>
      <c r="H210" s="130"/>
      <c r="I210" s="130"/>
      <c r="J210" s="130"/>
      <c r="K210" s="130"/>
      <c r="L210" s="130"/>
      <c r="M210" s="129" t="s">
        <v>62</v>
      </c>
      <c r="N210" s="129" t="s">
        <v>62</v>
      </c>
      <c r="O210" s="129"/>
      <c r="P210" s="129" t="s">
        <v>62</v>
      </c>
      <c r="Q210" s="129"/>
      <c r="R210" s="129" t="s">
        <v>62</v>
      </c>
      <c r="S210" s="129"/>
      <c r="U210" s="129"/>
      <c r="W210" s="129"/>
    </row>
    <row r="211" spans="3:23" ht="17.100000000000001" customHeight="1">
      <c r="C211" s="130" t="s">
        <v>62</v>
      </c>
      <c r="D211" s="130"/>
      <c r="E211" s="130"/>
      <c r="F211" s="130"/>
      <c r="G211" s="130"/>
      <c r="H211" s="130"/>
      <c r="I211" s="130"/>
      <c r="J211" s="130"/>
      <c r="K211" s="130"/>
      <c r="L211" s="130"/>
      <c r="M211" s="129"/>
      <c r="N211" s="129"/>
      <c r="O211" s="129"/>
      <c r="P211" s="129"/>
      <c r="Q211" s="129"/>
      <c r="R211" s="129" t="s">
        <v>62</v>
      </c>
      <c r="S211" s="129"/>
      <c r="U211" s="129"/>
      <c r="W211" s="129"/>
    </row>
    <row r="212" spans="3:23" ht="17.100000000000001" customHeight="1">
      <c r="C212" s="131"/>
      <c r="D212" s="131"/>
      <c r="E212" s="131"/>
      <c r="F212" s="131"/>
      <c r="G212" s="131"/>
      <c r="H212" s="131"/>
      <c r="I212" s="131"/>
      <c r="J212" s="131"/>
      <c r="K212" s="131"/>
      <c r="L212" s="131"/>
      <c r="M212" s="129" t="s">
        <v>62</v>
      </c>
      <c r="N212" s="129" t="s">
        <v>62</v>
      </c>
      <c r="O212" s="129"/>
      <c r="P212" s="129" t="s">
        <v>62</v>
      </c>
      <c r="Q212" s="129"/>
      <c r="R212" s="129" t="s">
        <v>62</v>
      </c>
      <c r="S212" s="129"/>
      <c r="U212" s="129"/>
      <c r="W212" s="129"/>
    </row>
  </sheetData>
  <sheetProtection formatCells="0" formatColumns="0" formatRows="0" insertColumns="0" insertRows="0" insertHyperlinks="0" deleteColumns="0" deleteRows="0" selectLockedCells="1"/>
  <mergeCells count="600">
    <mergeCell ref="N155:O155"/>
    <mergeCell ref="P155:Q155"/>
    <mergeCell ref="R155:S155"/>
    <mergeCell ref="T155:U155"/>
    <mergeCell ref="V155:W155"/>
    <mergeCell ref="N153:O153"/>
    <mergeCell ref="P153:Q153"/>
    <mergeCell ref="R153:S153"/>
    <mergeCell ref="T153:U153"/>
    <mergeCell ref="V153:W153"/>
    <mergeCell ref="N154:O154"/>
    <mergeCell ref="P154:Q154"/>
    <mergeCell ref="R154:S154"/>
    <mergeCell ref="T154:U154"/>
    <mergeCell ref="V154:W154"/>
    <mergeCell ref="E90:I90"/>
    <mergeCell ref="J98:M98"/>
    <mergeCell ref="D148:M148"/>
    <mergeCell ref="N117:O117"/>
    <mergeCell ref="P113:Q113"/>
    <mergeCell ref="P114:Q114"/>
    <mergeCell ref="P115:Q115"/>
    <mergeCell ref="P116:Q116"/>
    <mergeCell ref="P117:Q117"/>
    <mergeCell ref="E127:M127"/>
    <mergeCell ref="E115:M115"/>
    <mergeCell ref="E114:M114"/>
    <mergeCell ref="E100:M100"/>
    <mergeCell ref="D144:M144"/>
    <mergeCell ref="C101:D101"/>
    <mergeCell ref="C109:D109"/>
    <mergeCell ref="E101:M101"/>
    <mergeCell ref="P101:Q101"/>
    <mergeCell ref="P103:Q103"/>
    <mergeCell ref="P106:Q106"/>
    <mergeCell ref="P128:Q128"/>
    <mergeCell ref="N105:O105"/>
    <mergeCell ref="N109:O109"/>
    <mergeCell ref="N113:O113"/>
    <mergeCell ref="P44:Q44"/>
    <mergeCell ref="R44:S44"/>
    <mergeCell ref="T44:U44"/>
    <mergeCell ref="V74:W74"/>
    <mergeCell ref="N78:O78"/>
    <mergeCell ref="N88:O88"/>
    <mergeCell ref="D69:L69"/>
    <mergeCell ref="J70:M70"/>
    <mergeCell ref="N89:O89"/>
    <mergeCell ref="N85:O85"/>
    <mergeCell ref="N86:O86"/>
    <mergeCell ref="E73:M73"/>
    <mergeCell ref="J89:M89"/>
    <mergeCell ref="N77:O77"/>
    <mergeCell ref="N79:O79"/>
    <mergeCell ref="N82:O82"/>
    <mergeCell ref="N84:O84"/>
    <mergeCell ref="N87:O87"/>
    <mergeCell ref="N83:O83"/>
    <mergeCell ref="N72:O72"/>
    <mergeCell ref="N81:O81"/>
    <mergeCell ref="E65:J65"/>
    <mergeCell ref="E66:J66"/>
    <mergeCell ref="N74:O74"/>
    <mergeCell ref="Y3:AA3"/>
    <mergeCell ref="Y4:AA4"/>
    <mergeCell ref="R72:S72"/>
    <mergeCell ref="T72:U72"/>
    <mergeCell ref="Y5:AA5"/>
    <mergeCell ref="R74:S74"/>
    <mergeCell ref="T74:U74"/>
    <mergeCell ref="V72:W72"/>
    <mergeCell ref="V44:W44"/>
    <mergeCell ref="A111:A112"/>
    <mergeCell ref="E111:G111"/>
    <mergeCell ref="E123:M123"/>
    <mergeCell ref="E121:M121"/>
    <mergeCell ref="E120:M120"/>
    <mergeCell ref="C117:I117"/>
    <mergeCell ref="C115:D115"/>
    <mergeCell ref="C114:D114"/>
    <mergeCell ref="C113:D113"/>
    <mergeCell ref="E122:M122"/>
    <mergeCell ref="E112:M112"/>
    <mergeCell ref="J117:M117"/>
    <mergeCell ref="C121:D121"/>
    <mergeCell ref="C122:D122"/>
    <mergeCell ref="C119:D119"/>
    <mergeCell ref="E113:M113"/>
    <mergeCell ref="C123:D123"/>
    <mergeCell ref="H111:M111"/>
    <mergeCell ref="E116:M116"/>
    <mergeCell ref="C112:D112"/>
    <mergeCell ref="C108:D108"/>
    <mergeCell ref="C104:D104"/>
    <mergeCell ref="C105:D105"/>
    <mergeCell ref="N101:O101"/>
    <mergeCell ref="N99:O99"/>
    <mergeCell ref="N96:O96"/>
    <mergeCell ref="N95:O95"/>
    <mergeCell ref="N98:O98"/>
    <mergeCell ref="N128:O128"/>
    <mergeCell ref="N102:O102"/>
    <mergeCell ref="N103:O103"/>
    <mergeCell ref="N106:O106"/>
    <mergeCell ref="C106:D106"/>
    <mergeCell ref="C103:D103"/>
    <mergeCell ref="C107:D107"/>
    <mergeCell ref="E104:M104"/>
    <mergeCell ref="E103:M103"/>
    <mergeCell ref="N97:O97"/>
    <mergeCell ref="N127:O127"/>
    <mergeCell ref="N121:O121"/>
    <mergeCell ref="N122:O122"/>
    <mergeCell ref="N123:O123"/>
    <mergeCell ref="N116:O116"/>
    <mergeCell ref="N120:O120"/>
    <mergeCell ref="N92:O92"/>
    <mergeCell ref="N93:O93"/>
    <mergeCell ref="N94:O94"/>
    <mergeCell ref="N104:O104"/>
    <mergeCell ref="C164:M164"/>
    <mergeCell ref="C126:D126"/>
    <mergeCell ref="E131:M131"/>
    <mergeCell ref="E135:J135"/>
    <mergeCell ref="E136:J136"/>
    <mergeCell ref="C127:D127"/>
    <mergeCell ref="C163:M163"/>
    <mergeCell ref="D147:M147"/>
    <mergeCell ref="D146:M146"/>
    <mergeCell ref="D150:M150"/>
    <mergeCell ref="D157:M157"/>
    <mergeCell ref="C152:M152"/>
    <mergeCell ref="D153:M153"/>
    <mergeCell ref="C142:K142"/>
    <mergeCell ref="E129:M129"/>
    <mergeCell ref="D154:M154"/>
    <mergeCell ref="D149:M149"/>
    <mergeCell ref="N125:O125"/>
    <mergeCell ref="N126:O126"/>
    <mergeCell ref="N115:O115"/>
    <mergeCell ref="C165:M165"/>
    <mergeCell ref="D162:M162"/>
    <mergeCell ref="D160:M160"/>
    <mergeCell ref="C143:I143"/>
    <mergeCell ref="J143:M143"/>
    <mergeCell ref="C102:D102"/>
    <mergeCell ref="E102:M102"/>
    <mergeCell ref="C120:D120"/>
    <mergeCell ref="I132:L132"/>
    <mergeCell ref="E106:M106"/>
    <mergeCell ref="E107:M107"/>
    <mergeCell ref="E119:M119"/>
    <mergeCell ref="E124:M124"/>
    <mergeCell ref="C125:D125"/>
    <mergeCell ref="D159:M159"/>
    <mergeCell ref="C156:M156"/>
    <mergeCell ref="F161:M161"/>
    <mergeCell ref="D158:M158"/>
    <mergeCell ref="E110:M110"/>
    <mergeCell ref="C110:D110"/>
    <mergeCell ref="C124:D124"/>
    <mergeCell ref="E105:M105"/>
    <mergeCell ref="J139:M139"/>
    <mergeCell ref="J138:M138"/>
    <mergeCell ref="E179:M179"/>
    <mergeCell ref="J176:M176"/>
    <mergeCell ref="E4:I4"/>
    <mergeCell ref="E5:I5"/>
    <mergeCell ref="E63:J63"/>
    <mergeCell ref="J137:M137"/>
    <mergeCell ref="C133:I133"/>
    <mergeCell ref="E108:M108"/>
    <mergeCell ref="E14:J14"/>
    <mergeCell ref="C168:M168"/>
    <mergeCell ref="C167:M167"/>
    <mergeCell ref="E177:M177"/>
    <mergeCell ref="C170:D170"/>
    <mergeCell ref="E171:I171"/>
    <mergeCell ref="J170:J171"/>
    <mergeCell ref="E170:I170"/>
    <mergeCell ref="E174:I174"/>
    <mergeCell ref="E172:I172"/>
    <mergeCell ref="E173:I173"/>
    <mergeCell ref="E125:M125"/>
    <mergeCell ref="E126:M126"/>
    <mergeCell ref="C166:M166"/>
    <mergeCell ref="K169:M169"/>
    <mergeCell ref="C145:M145"/>
    <mergeCell ref="E10:I10"/>
    <mergeCell ref="E11:I11"/>
    <mergeCell ref="E13:J13"/>
    <mergeCell ref="E12:J12"/>
    <mergeCell ref="N80:O80"/>
    <mergeCell ref="E53:J53"/>
    <mergeCell ref="J52:M52"/>
    <mergeCell ref="E29:J29"/>
    <mergeCell ref="E30:J30"/>
    <mergeCell ref="E31:J31"/>
    <mergeCell ref="E33:J33"/>
    <mergeCell ref="E43:I43"/>
    <mergeCell ref="E49:J49"/>
    <mergeCell ref="E39:J39"/>
    <mergeCell ref="E41:J41"/>
    <mergeCell ref="N44:O44"/>
    <mergeCell ref="E60:J60"/>
    <mergeCell ref="E61:J61"/>
    <mergeCell ref="E45:I45"/>
    <mergeCell ref="E46:J46"/>
    <mergeCell ref="E47:J47"/>
    <mergeCell ref="E52:I52"/>
    <mergeCell ref="J42:M42"/>
    <mergeCell ref="E15:J15"/>
    <mergeCell ref="E16:J16"/>
    <mergeCell ref="E26:J26"/>
    <mergeCell ref="E32:J32"/>
    <mergeCell ref="E27:J27"/>
    <mergeCell ref="E28:J28"/>
    <mergeCell ref="E22:M22"/>
    <mergeCell ref="E17:J17"/>
    <mergeCell ref="E42:I42"/>
    <mergeCell ref="E24:J24"/>
    <mergeCell ref="E38:J38"/>
    <mergeCell ref="E23:M23"/>
    <mergeCell ref="E35:J35"/>
    <mergeCell ref="E25:J25"/>
    <mergeCell ref="E36:J36"/>
    <mergeCell ref="E37:J37"/>
    <mergeCell ref="E34:J34"/>
    <mergeCell ref="J21:M21"/>
    <mergeCell ref="E18:J18"/>
    <mergeCell ref="E19:J19"/>
    <mergeCell ref="E21:I21"/>
    <mergeCell ref="E20:J20"/>
    <mergeCell ref="P74:Q74"/>
    <mergeCell ref="E68:J68"/>
    <mergeCell ref="E75:I75"/>
    <mergeCell ref="P77:Q77"/>
    <mergeCell ref="E67:J67"/>
    <mergeCell ref="P72:Q72"/>
    <mergeCell ref="E48:J48"/>
    <mergeCell ref="E57:J57"/>
    <mergeCell ref="E55:J55"/>
    <mergeCell ref="E56:J56"/>
    <mergeCell ref="E54:J54"/>
    <mergeCell ref="E62:J62"/>
    <mergeCell ref="E50:J50"/>
    <mergeCell ref="E51:J51"/>
    <mergeCell ref="E58:J58"/>
    <mergeCell ref="E59:J59"/>
    <mergeCell ref="P84:Q84"/>
    <mergeCell ref="P85:Q85"/>
    <mergeCell ref="R84:S84"/>
    <mergeCell ref="R85:S85"/>
    <mergeCell ref="R86:S86"/>
    <mergeCell ref="R87:S87"/>
    <mergeCell ref="T77:U77"/>
    <mergeCell ref="T78:U78"/>
    <mergeCell ref="T79:U79"/>
    <mergeCell ref="T80:U80"/>
    <mergeCell ref="T81:U81"/>
    <mergeCell ref="R77:S77"/>
    <mergeCell ref="R78:S78"/>
    <mergeCell ref="R79:S79"/>
    <mergeCell ref="R80:S80"/>
    <mergeCell ref="R81:S81"/>
    <mergeCell ref="R82:S82"/>
    <mergeCell ref="R83:S83"/>
    <mergeCell ref="P82:Q82"/>
    <mergeCell ref="P83:Q83"/>
    <mergeCell ref="P80:Q80"/>
    <mergeCell ref="P81:Q81"/>
    <mergeCell ref="P78:Q78"/>
    <mergeCell ref="P79:Q79"/>
    <mergeCell ref="T84:U84"/>
    <mergeCell ref="T85:U85"/>
    <mergeCell ref="T88:U88"/>
    <mergeCell ref="V77:W77"/>
    <mergeCell ref="V78:W78"/>
    <mergeCell ref="V79:W79"/>
    <mergeCell ref="V80:W80"/>
    <mergeCell ref="V81:W81"/>
    <mergeCell ref="V82:W82"/>
    <mergeCell ref="V83:W83"/>
    <mergeCell ref="V84:W84"/>
    <mergeCell ref="V85:W85"/>
    <mergeCell ref="T82:U82"/>
    <mergeCell ref="T83:U83"/>
    <mergeCell ref="V88:W88"/>
    <mergeCell ref="R88:S88"/>
    <mergeCell ref="T92:U92"/>
    <mergeCell ref="P88:Q88"/>
    <mergeCell ref="P89:Q89"/>
    <mergeCell ref="R89:S89"/>
    <mergeCell ref="R93:S93"/>
    <mergeCell ref="R94:S94"/>
    <mergeCell ref="V86:W86"/>
    <mergeCell ref="V87:W87"/>
    <mergeCell ref="T86:U86"/>
    <mergeCell ref="T87:U87"/>
    <mergeCell ref="P86:Q86"/>
    <mergeCell ref="P87:Q87"/>
    <mergeCell ref="P92:Q92"/>
    <mergeCell ref="P93:Q93"/>
    <mergeCell ref="P94:Q94"/>
    <mergeCell ref="T89:U89"/>
    <mergeCell ref="V89:W89"/>
    <mergeCell ref="V92:W92"/>
    <mergeCell ref="V93:W93"/>
    <mergeCell ref="V94:W94"/>
    <mergeCell ref="R92:S92"/>
    <mergeCell ref="T93:U93"/>
    <mergeCell ref="T94:U94"/>
    <mergeCell ref="P95:Q95"/>
    <mergeCell ref="P96:Q96"/>
    <mergeCell ref="R95:S95"/>
    <mergeCell ref="P99:Q99"/>
    <mergeCell ref="R99:S99"/>
    <mergeCell ref="T99:U99"/>
    <mergeCell ref="T96:U96"/>
    <mergeCell ref="T95:U95"/>
    <mergeCell ref="N114:O114"/>
    <mergeCell ref="N110:O110"/>
    <mergeCell ref="N111:O111"/>
    <mergeCell ref="T105:U105"/>
    <mergeCell ref="R106:S106"/>
    <mergeCell ref="R102:S102"/>
    <mergeCell ref="R103:S103"/>
    <mergeCell ref="P104:Q104"/>
    <mergeCell ref="R105:S105"/>
    <mergeCell ref="P123:Q123"/>
    <mergeCell ref="V101:W101"/>
    <mergeCell ref="V102:W102"/>
    <mergeCell ref="P97:Q97"/>
    <mergeCell ref="R104:S104"/>
    <mergeCell ref="P105:Q105"/>
    <mergeCell ref="V103:W103"/>
    <mergeCell ref="V99:W99"/>
    <mergeCell ref="V104:W104"/>
    <mergeCell ref="T101:U101"/>
    <mergeCell ref="T102:U102"/>
    <mergeCell ref="T103:U103"/>
    <mergeCell ref="P102:Q102"/>
    <mergeCell ref="T115:U115"/>
    <mergeCell ref="T116:U116"/>
    <mergeCell ref="T117:U117"/>
    <mergeCell ref="P122:Q122"/>
    <mergeCell ref="P121:Q121"/>
    <mergeCell ref="V110:W110"/>
    <mergeCell ref="T106:U106"/>
    <mergeCell ref="T104:U104"/>
    <mergeCell ref="V105:W105"/>
    <mergeCell ref="T120:U120"/>
    <mergeCell ref="V111:W111"/>
    <mergeCell ref="P125:Q125"/>
    <mergeCell ref="P127:Q127"/>
    <mergeCell ref="P126:Q126"/>
    <mergeCell ref="R107:S107"/>
    <mergeCell ref="R108:S108"/>
    <mergeCell ref="N124:O124"/>
    <mergeCell ref="R117:S117"/>
    <mergeCell ref="R113:S113"/>
    <mergeCell ref="R114:S114"/>
    <mergeCell ref="P118:Q118"/>
    <mergeCell ref="R118:S118"/>
    <mergeCell ref="P120:Q120"/>
    <mergeCell ref="R115:S115"/>
    <mergeCell ref="R110:S110"/>
    <mergeCell ref="R116:S116"/>
    <mergeCell ref="R109:S109"/>
    <mergeCell ref="P107:Q107"/>
    <mergeCell ref="P111:Q111"/>
    <mergeCell ref="P110:Q110"/>
    <mergeCell ref="P108:Q108"/>
    <mergeCell ref="P109:Q109"/>
    <mergeCell ref="N108:O108"/>
    <mergeCell ref="N107:O107"/>
    <mergeCell ref="N118:O118"/>
    <mergeCell ref="V113:W113"/>
    <mergeCell ref="V114:W114"/>
    <mergeCell ref="V115:W115"/>
    <mergeCell ref="T107:U107"/>
    <mergeCell ref="V107:W107"/>
    <mergeCell ref="V108:W108"/>
    <mergeCell ref="T108:U108"/>
    <mergeCell ref="V106:W106"/>
    <mergeCell ref="V118:W118"/>
    <mergeCell ref="T110:U110"/>
    <mergeCell ref="T118:U118"/>
    <mergeCell ref="T109:U109"/>
    <mergeCell ref="V109:W109"/>
    <mergeCell ref="V117:W117"/>
    <mergeCell ref="V116:W116"/>
    <mergeCell ref="T113:U113"/>
    <mergeCell ref="T114:U114"/>
    <mergeCell ref="V124:W124"/>
    <mergeCell ref="R120:S120"/>
    <mergeCell ref="R124:S124"/>
    <mergeCell ref="R125:S125"/>
    <mergeCell ref="R121:S121"/>
    <mergeCell ref="V120:W120"/>
    <mergeCell ref="R123:S123"/>
    <mergeCell ref="T125:U125"/>
    <mergeCell ref="V128:W128"/>
    <mergeCell ref="V125:W125"/>
    <mergeCell ref="V126:W126"/>
    <mergeCell ref="V127:W127"/>
    <mergeCell ref="R126:S126"/>
    <mergeCell ref="R127:S127"/>
    <mergeCell ref="T128:U128"/>
    <mergeCell ref="T126:U126"/>
    <mergeCell ref="T127:U127"/>
    <mergeCell ref="V121:W121"/>
    <mergeCell ref="V122:W122"/>
    <mergeCell ref="R122:S122"/>
    <mergeCell ref="T122:U122"/>
    <mergeCell ref="V123:W123"/>
    <mergeCell ref="R128:S128"/>
    <mergeCell ref="N150:O150"/>
    <mergeCell ref="P148:Q148"/>
    <mergeCell ref="P149:Q149"/>
    <mergeCell ref="P150:Q150"/>
    <mergeCell ref="V130:W130"/>
    <mergeCell ref="T144:U144"/>
    <mergeCell ref="N147:O147"/>
    <mergeCell ref="N148:O148"/>
    <mergeCell ref="R132:S132"/>
    <mergeCell ref="T142:U142"/>
    <mergeCell ref="R141:S141"/>
    <mergeCell ref="N143:O143"/>
    <mergeCell ref="N144:O144"/>
    <mergeCell ref="P143:Q143"/>
    <mergeCell ref="R143:S143"/>
    <mergeCell ref="R144:S144"/>
    <mergeCell ref="T143:U143"/>
    <mergeCell ref="V142:W142"/>
    <mergeCell ref="R142:S142"/>
    <mergeCell ref="V148:W148"/>
    <mergeCell ref="N146:O146"/>
    <mergeCell ref="V143:W143"/>
    <mergeCell ref="V132:W132"/>
    <mergeCell ref="N149:O149"/>
    <mergeCell ref="T157:U157"/>
    <mergeCell ref="T158:U158"/>
    <mergeCell ref="T159:U159"/>
    <mergeCell ref="V149:W149"/>
    <mergeCell ref="T150:U150"/>
    <mergeCell ref="V150:W150"/>
    <mergeCell ref="R151:S151"/>
    <mergeCell ref="T151:U151"/>
    <mergeCell ref="P144:Q144"/>
    <mergeCell ref="P146:Q146"/>
    <mergeCell ref="P147:Q147"/>
    <mergeCell ref="V144:W144"/>
    <mergeCell ref="V151:W151"/>
    <mergeCell ref="V146:W146"/>
    <mergeCell ref="T148:U148"/>
    <mergeCell ref="R147:S147"/>
    <mergeCell ref="R148:S148"/>
    <mergeCell ref="T146:U146"/>
    <mergeCell ref="T147:U147"/>
    <mergeCell ref="R146:S146"/>
    <mergeCell ref="V147:W147"/>
    <mergeCell ref="R149:S149"/>
    <mergeCell ref="T149:U149"/>
    <mergeCell ref="R158:S158"/>
    <mergeCell ref="V97:W97"/>
    <mergeCell ref="T97:U97"/>
    <mergeCell ref="R97:S97"/>
    <mergeCell ref="V98:W98"/>
    <mergeCell ref="T98:U98"/>
    <mergeCell ref="P98:Q98"/>
    <mergeCell ref="R98:S98"/>
    <mergeCell ref="R101:S101"/>
    <mergeCell ref="R96:S96"/>
    <mergeCell ref="V95:W95"/>
    <mergeCell ref="V96:W96"/>
    <mergeCell ref="N161:O161"/>
    <mergeCell ref="P161:Q161"/>
    <mergeCell ref="R161:S161"/>
    <mergeCell ref="T161:U161"/>
    <mergeCell ref="V161:W161"/>
    <mergeCell ref="N151:O151"/>
    <mergeCell ref="P151:Q151"/>
    <mergeCell ref="V160:W160"/>
    <mergeCell ref="R160:S160"/>
    <mergeCell ref="T160:U160"/>
    <mergeCell ref="P157:Q157"/>
    <mergeCell ref="P159:Q159"/>
    <mergeCell ref="P160:Q160"/>
    <mergeCell ref="N157:O157"/>
    <mergeCell ref="N158:O158"/>
    <mergeCell ref="N159:O159"/>
    <mergeCell ref="P158:Q158"/>
    <mergeCell ref="N160:O160"/>
    <mergeCell ref="V157:W157"/>
    <mergeCell ref="V158:W158"/>
    <mergeCell ref="V159:W159"/>
    <mergeCell ref="R157:S157"/>
    <mergeCell ref="R159:S159"/>
    <mergeCell ref="N163:O163"/>
    <mergeCell ref="N164:O164"/>
    <mergeCell ref="P163:Q163"/>
    <mergeCell ref="T163:U163"/>
    <mergeCell ref="T165:U165"/>
    <mergeCell ref="T167:U167"/>
    <mergeCell ref="P165:Q165"/>
    <mergeCell ref="P166:Q166"/>
    <mergeCell ref="R165:S165"/>
    <mergeCell ref="R166:S166"/>
    <mergeCell ref="P164:Q164"/>
    <mergeCell ref="V180:W180"/>
    <mergeCell ref="V169:W169"/>
    <mergeCell ref="N172:O172"/>
    <mergeCell ref="P172:Q172"/>
    <mergeCell ref="R172:S172"/>
    <mergeCell ref="T172:U172"/>
    <mergeCell ref="V176:W176"/>
    <mergeCell ref="R174:S174"/>
    <mergeCell ref="T178:U178"/>
    <mergeCell ref="V178:W178"/>
    <mergeCell ref="N178:O178"/>
    <mergeCell ref="P178:Q178"/>
    <mergeCell ref="R178:S178"/>
    <mergeCell ref="N176:O176"/>
    <mergeCell ref="T180:U180"/>
    <mergeCell ref="T173:U173"/>
    <mergeCell ref="V173:W173"/>
    <mergeCell ref="P169:Q169"/>
    <mergeCell ref="V166:W166"/>
    <mergeCell ref="R163:S163"/>
    <mergeCell ref="T166:U166"/>
    <mergeCell ref="P167:Q167"/>
    <mergeCell ref="T175:U175"/>
    <mergeCell ref="V175:W175"/>
    <mergeCell ref="V168:W168"/>
    <mergeCell ref="V174:W174"/>
    <mergeCell ref="R176:S176"/>
    <mergeCell ref="T176:U176"/>
    <mergeCell ref="P175:Q175"/>
    <mergeCell ref="R167:S167"/>
    <mergeCell ref="R168:S168"/>
    <mergeCell ref="T174:U174"/>
    <mergeCell ref="V172:W172"/>
    <mergeCell ref="T169:U169"/>
    <mergeCell ref="P174:Q174"/>
    <mergeCell ref="T168:U168"/>
    <mergeCell ref="V163:W163"/>
    <mergeCell ref="R164:S164"/>
    <mergeCell ref="T164:U164"/>
    <mergeCell ref="V164:W164"/>
    <mergeCell ref="V165:W165"/>
    <mergeCell ref="V167:W167"/>
    <mergeCell ref="AB111:AG111"/>
    <mergeCell ref="C116:D116"/>
    <mergeCell ref="N142:O142"/>
    <mergeCell ref="P141:Q141"/>
    <mergeCell ref="P142:Q142"/>
    <mergeCell ref="E134:J134"/>
    <mergeCell ref="T121:U121"/>
    <mergeCell ref="T123:U123"/>
    <mergeCell ref="T124:U124"/>
    <mergeCell ref="N141:O141"/>
    <mergeCell ref="C137:I139"/>
    <mergeCell ref="C140:K140"/>
    <mergeCell ref="N132:O132"/>
    <mergeCell ref="N130:O130"/>
    <mergeCell ref="T130:U130"/>
    <mergeCell ref="P130:Q130"/>
    <mergeCell ref="P132:Q132"/>
    <mergeCell ref="R130:S130"/>
    <mergeCell ref="T141:U141"/>
    <mergeCell ref="P124:Q124"/>
    <mergeCell ref="T132:U132"/>
    <mergeCell ref="R111:S111"/>
    <mergeCell ref="T111:U111"/>
    <mergeCell ref="V141:W141"/>
    <mergeCell ref="E6:I6"/>
    <mergeCell ref="C141:K141"/>
    <mergeCell ref="C100:D100"/>
    <mergeCell ref="E40:J40"/>
    <mergeCell ref="E109:M109"/>
    <mergeCell ref="E64:J64"/>
    <mergeCell ref="R180:S180"/>
    <mergeCell ref="P168:Q168"/>
    <mergeCell ref="N180:O180"/>
    <mergeCell ref="N175:O175"/>
    <mergeCell ref="R175:S175"/>
    <mergeCell ref="N173:O173"/>
    <mergeCell ref="P173:Q173"/>
    <mergeCell ref="N168:O168"/>
    <mergeCell ref="R173:S173"/>
    <mergeCell ref="N169:O169"/>
    <mergeCell ref="R150:S150"/>
    <mergeCell ref="P180:Q180"/>
    <mergeCell ref="P176:Q176"/>
    <mergeCell ref="R169:S169"/>
    <mergeCell ref="N174:O174"/>
    <mergeCell ref="N165:O165"/>
    <mergeCell ref="N166:O166"/>
    <mergeCell ref="N167:O167"/>
  </mergeCells>
  <phoneticPr fontId="0" type="noConversion"/>
  <dataValidations count="8">
    <dataValidation type="list" allowBlank="1" showInputMessage="1" showErrorMessage="1" sqref="I132">
      <formula1>Activity</formula1>
    </dataValidation>
    <dataValidation type="list" allowBlank="1" showInputMessage="1" showErrorMessage="1" sqref="C120:C127 D120">
      <formula1>Commodity</formula1>
    </dataValidation>
    <dataValidation type="list" allowBlank="1" showInputMessage="1" showErrorMessage="1" sqref="C101:C111">
      <formula1>Contractual</formula1>
    </dataValidation>
    <dataValidation type="list" allowBlank="1" showInputMessage="1" showErrorMessage="1" sqref="C77:C88 C92:C97">
      <formula1>Travel</formula1>
    </dataValidation>
    <dataValidation type="list" allowBlank="1" showInputMessage="1" showErrorMessage="1" sqref="E135:J136">
      <formula1>Fabrication</formula1>
    </dataValidation>
    <dataValidation type="list" allowBlank="1" showInputMessage="1" showErrorMessage="1" sqref="E36:J41">
      <formula1>Student</formula1>
    </dataValidation>
    <dataValidation showDropDown="1" showInputMessage="1" showErrorMessage="1" sqref="D14"/>
    <dataValidation type="list" allowBlank="1" showInputMessage="1" showErrorMessage="1" sqref="E14:J19">
      <formula1>SeniorPersonnel</formula1>
    </dataValidation>
  </dataValidations>
  <printOptions horizontalCentered="1"/>
  <pageMargins left="0.25" right="0.25" top="0.75" bottom="0.75" header="0.3" footer="0.3"/>
  <pageSetup scale="75" fitToHeight="0" orientation="landscape" r:id="rId1"/>
  <headerFooter alignWithMargins="0">
    <oddHeader xml:space="preserve">&amp;C&amp;"Arial,Bold"&amp;14
UNIVERSITY OF ALASKA ANCHORAGE&amp;16
</oddHeader>
  </headerFooter>
  <colBreaks count="1" manualBreakCount="1">
    <brk id="25" min="2" max="174" man="1"/>
  </colBreaks>
  <ignoredErrors>
    <ignoredError sqref="X70:X74 O46:X46 Z52 N135:N145 N174:X175 O51:O71 Q51:Q68 S51:S68 U51:U68 N45:W45 X42:X45 O42:W43 O73:W73 V74 Q70:Q71 R51:R72 S70:S71 T51:T72 U70:U71 V51:V72 W70:W71 N156:X156 O135:O149 Q135:X145 P135:P145 N44 P44 R44 T44 V44 N72 N74 P74 R74 T74 P51:P72 W51:X68 O47 O49 Q47 Q49 S47 S49 U47 U49 W47 W49 N111:X119 C14:C19 AE14:AE41 C25:C32 O14:O19 N89:X91 D157:M160 AB113:AH117 M132 N161:X171 Q172 O21:X24 X14:X18 R17:R19 N77:O77 X77:X88 N98:X99 N92:O92 X92:X97 X172 N78:W88 W77 U77 S77 Q77 P77 R77 T77 V77 N93:O97 W92 U92 S92 Q92 P93:W97 P92 R92 T92 V92 Q14:Q19 S14:W19 N151:X151 N177:X180 O176 N147:N148 P147:P148 Q147:X149 Q146 S146 U146 W146:X146 O33:X35 O25 Q25:X25 O26 Q26:X26 O27 Q27:X27 O28 Q28:X28 O29 Q29:X29 O30 Q30:X30 O31 Q31:X31 N121:X132 N120:O120 Q120:X120 P37:P41 X36 R37:R41 T37:T41 V37:V41 X37:X41 O32:P32 R32:X32" unlockedFormula="1"/>
    <ignoredError sqref="O50:X50 Q48 P47:P49 O48 R47:R49 S48 T47:T49 U48 V47:V49 X47:X49 W48" formula="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 selections - DO NOT DELETE'!$A$24:$A$33</xm:f>
          </x14:formula1>
          <xm:sqref>E25:J32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94"/>
  <sheetViews>
    <sheetView workbookViewId="0">
      <selection activeCell="C28" sqref="C28"/>
    </sheetView>
  </sheetViews>
  <sheetFormatPr defaultColWidth="9.33203125" defaultRowHeight="14.25"/>
  <cols>
    <col min="1" max="1" width="38.6640625" style="304" customWidth="1"/>
    <col min="2" max="2" width="11.6640625" style="304" customWidth="1"/>
    <col min="3" max="3" width="5.83203125" style="304" customWidth="1"/>
    <col min="4" max="4" width="29.6640625" style="304" customWidth="1"/>
    <col min="5" max="5" width="13.1640625" style="304" customWidth="1"/>
    <col min="6" max="6" width="10.83203125" style="304" customWidth="1"/>
    <col min="7" max="7" width="15.5" style="304" customWidth="1"/>
    <col min="8" max="16384" width="9.33203125" style="304"/>
  </cols>
  <sheetData>
    <row r="1" spans="1:2" ht="15">
      <c r="A1" s="310" t="s">
        <v>15</v>
      </c>
      <c r="B1" s="307"/>
    </row>
    <row r="2" spans="1:2">
      <c r="A2" s="309" t="s">
        <v>8</v>
      </c>
      <c r="B2" s="307"/>
    </row>
    <row r="3" spans="1:2">
      <c r="A3" s="309" t="s">
        <v>13</v>
      </c>
      <c r="B3" s="307"/>
    </row>
    <row r="4" spans="1:2">
      <c r="A4" s="309" t="s">
        <v>9</v>
      </c>
      <c r="B4" s="307"/>
    </row>
    <row r="5" spans="1:2">
      <c r="A5" s="309" t="s">
        <v>10</v>
      </c>
      <c r="B5" s="307"/>
    </row>
    <row r="6" spans="1:2">
      <c r="A6" s="309" t="s">
        <v>11</v>
      </c>
      <c r="B6" s="307"/>
    </row>
    <row r="7" spans="1:2">
      <c r="A7" s="309" t="s">
        <v>14</v>
      </c>
      <c r="B7" s="307"/>
    </row>
    <row r="8" spans="1:2">
      <c r="A8" s="309" t="s">
        <v>6</v>
      </c>
      <c r="B8" s="307"/>
    </row>
    <row r="9" spans="1:2">
      <c r="A9" s="304" t="s">
        <v>5</v>
      </c>
      <c r="B9" s="307"/>
    </row>
    <row r="10" spans="1:2">
      <c r="A10" s="304" t="s">
        <v>7</v>
      </c>
      <c r="B10" s="307"/>
    </row>
    <row r="11" spans="1:2">
      <c r="A11" s="304" t="s">
        <v>12</v>
      </c>
      <c r="B11" s="307"/>
    </row>
    <row r="13" spans="1:2" ht="15">
      <c r="A13" s="303" t="s">
        <v>256</v>
      </c>
    </row>
    <row r="14" spans="1:2">
      <c r="A14" s="304" t="s">
        <v>114</v>
      </c>
    </row>
    <row r="15" spans="1:2">
      <c r="A15" s="304" t="s">
        <v>95</v>
      </c>
    </row>
    <row r="16" spans="1:2">
      <c r="A16" s="304" t="s">
        <v>99</v>
      </c>
    </row>
    <row r="17" spans="1:1">
      <c r="A17" s="304" t="s">
        <v>96</v>
      </c>
    </row>
    <row r="18" spans="1:1">
      <c r="A18" s="304" t="s">
        <v>98</v>
      </c>
    </row>
    <row r="19" spans="1:1">
      <c r="A19" s="304" t="s">
        <v>97</v>
      </c>
    </row>
    <row r="20" spans="1:1">
      <c r="A20" s="304" t="s">
        <v>100</v>
      </c>
    </row>
    <row r="21" spans="1:1">
      <c r="A21" s="304" t="s">
        <v>101</v>
      </c>
    </row>
    <row r="23" spans="1:1" ht="15">
      <c r="A23" s="303" t="s">
        <v>266</v>
      </c>
    </row>
    <row r="24" spans="1:1">
      <c r="A24" s="304" t="s">
        <v>114</v>
      </c>
    </row>
    <row r="25" spans="1:1">
      <c r="A25" s="304" t="s">
        <v>100</v>
      </c>
    </row>
    <row r="26" spans="1:1">
      <c r="A26" s="304" t="s">
        <v>101</v>
      </c>
    </row>
    <row r="27" spans="1:1">
      <c r="A27" s="304" t="s">
        <v>102</v>
      </c>
    </row>
    <row r="28" spans="1:1">
      <c r="A28" s="304" t="s">
        <v>104</v>
      </c>
    </row>
    <row r="29" spans="1:1">
      <c r="A29" s="304" t="s">
        <v>103</v>
      </c>
    </row>
    <row r="30" spans="1:1">
      <c r="A30" s="304" t="s">
        <v>98</v>
      </c>
    </row>
    <row r="31" spans="1:1">
      <c r="A31" s="304" t="s">
        <v>95</v>
      </c>
    </row>
    <row r="32" spans="1:1">
      <c r="A32" s="304" t="s">
        <v>96</v>
      </c>
    </row>
    <row r="33" spans="1:1">
      <c r="A33" s="304" t="s">
        <v>97</v>
      </c>
    </row>
    <row r="34" spans="1:1" ht="15">
      <c r="A34" s="303" t="s">
        <v>257</v>
      </c>
    </row>
    <row r="35" spans="1:1">
      <c r="A35" s="304" t="s">
        <v>114</v>
      </c>
    </row>
    <row r="36" spans="1:1">
      <c r="A36" s="304" t="s">
        <v>117</v>
      </c>
    </row>
    <row r="37" spans="1:1">
      <c r="A37" s="304" t="s">
        <v>118</v>
      </c>
    </row>
    <row r="38" spans="1:1">
      <c r="A38" s="304" t="s">
        <v>115</v>
      </c>
    </row>
    <row r="39" spans="1:1">
      <c r="A39" s="304" t="s">
        <v>116</v>
      </c>
    </row>
    <row r="41" spans="1:1" ht="15">
      <c r="A41" s="303" t="s">
        <v>258</v>
      </c>
    </row>
    <row r="42" spans="1:1">
      <c r="A42" s="304" t="s">
        <v>114</v>
      </c>
    </row>
    <row r="43" spans="1:1">
      <c r="A43" s="304" t="s">
        <v>102</v>
      </c>
    </row>
    <row r="44" spans="1:1">
      <c r="A44" s="304" t="s">
        <v>104</v>
      </c>
    </row>
    <row r="45" spans="1:1">
      <c r="A45" s="304" t="s">
        <v>103</v>
      </c>
    </row>
    <row r="47" spans="1:1" ht="15">
      <c r="A47" s="303" t="s">
        <v>289</v>
      </c>
    </row>
    <row r="48" spans="1:1">
      <c r="A48" s="305" t="s">
        <v>119</v>
      </c>
    </row>
    <row r="49" spans="1:1">
      <c r="A49" s="305" t="s">
        <v>242</v>
      </c>
    </row>
    <row r="50" spans="1:1">
      <c r="A50" s="305" t="s">
        <v>219</v>
      </c>
    </row>
    <row r="51" spans="1:1">
      <c r="A51" s="305" t="s">
        <v>221</v>
      </c>
    </row>
    <row r="52" spans="1:1">
      <c r="A52" s="305" t="s">
        <v>342</v>
      </c>
    </row>
    <row r="53" spans="1:1">
      <c r="A53" s="304" t="s">
        <v>255</v>
      </c>
    </row>
    <row r="54" spans="1:1">
      <c r="A54" s="304" t="s">
        <v>254</v>
      </c>
    </row>
    <row r="56" spans="1:1" ht="15">
      <c r="A56" s="303" t="s">
        <v>290</v>
      </c>
    </row>
    <row r="57" spans="1:1">
      <c r="A57" s="304" t="s">
        <v>120</v>
      </c>
    </row>
    <row r="58" spans="1:1">
      <c r="A58" s="304" t="s">
        <v>263</v>
      </c>
    </row>
    <row r="59" spans="1:1">
      <c r="A59" s="304" t="s">
        <v>50</v>
      </c>
    </row>
    <row r="60" spans="1:1">
      <c r="A60" s="304" t="s">
        <v>68</v>
      </c>
    </row>
    <row r="61" spans="1:1">
      <c r="A61" s="304" t="s">
        <v>1</v>
      </c>
    </row>
    <row r="62" spans="1:1">
      <c r="A62" s="304" t="s">
        <v>321</v>
      </c>
    </row>
    <row r="63" spans="1:1">
      <c r="A63" s="304" t="s">
        <v>54</v>
      </c>
    </row>
    <row r="64" spans="1:1">
      <c r="A64" s="304" t="s">
        <v>55</v>
      </c>
    </row>
    <row r="65" spans="1:2">
      <c r="A65" s="306" t="s">
        <v>262</v>
      </c>
    </row>
    <row r="66" spans="1:2">
      <c r="A66" s="304" t="s">
        <v>252</v>
      </c>
    </row>
    <row r="67" spans="1:2">
      <c r="A67" s="304" t="s">
        <v>253</v>
      </c>
    </row>
    <row r="68" spans="1:2">
      <c r="A68" s="304" t="s">
        <v>139</v>
      </c>
    </row>
    <row r="69" spans="1:2">
      <c r="A69" s="304" t="s">
        <v>110</v>
      </c>
    </row>
    <row r="70" spans="1:2">
      <c r="B70" s="306"/>
    </row>
    <row r="71" spans="1:2" ht="15">
      <c r="A71" s="303" t="s">
        <v>291</v>
      </c>
      <c r="B71" s="306"/>
    </row>
    <row r="72" spans="1:2">
      <c r="A72" s="304" t="s">
        <v>322</v>
      </c>
      <c r="B72" s="306"/>
    </row>
    <row r="73" spans="1:2">
      <c r="A73" s="304" t="s">
        <v>264</v>
      </c>
      <c r="B73" s="306"/>
    </row>
    <row r="74" spans="1:2">
      <c r="A74" s="304" t="s">
        <v>337</v>
      </c>
    </row>
    <row r="75" spans="1:2">
      <c r="A75" s="304" t="s">
        <v>308</v>
      </c>
    </row>
    <row r="76" spans="1:2">
      <c r="A76" s="306" t="s">
        <v>265</v>
      </c>
    </row>
    <row r="77" spans="1:2">
      <c r="A77" s="306" t="s">
        <v>167</v>
      </c>
      <c r="B77" s="307"/>
    </row>
    <row r="78" spans="1:2">
      <c r="A78" s="306" t="s">
        <v>238</v>
      </c>
      <c r="B78" s="307"/>
    </row>
    <row r="79" spans="1:2">
      <c r="A79" s="306" t="s">
        <v>239</v>
      </c>
      <c r="B79" s="307"/>
    </row>
    <row r="80" spans="1:2">
      <c r="A80" s="304" t="s">
        <v>176</v>
      </c>
      <c r="B80" s="307"/>
    </row>
    <row r="81" spans="1:2">
      <c r="A81" s="304" t="s">
        <v>240</v>
      </c>
      <c r="B81" s="307"/>
    </row>
    <row r="82" spans="1:2">
      <c r="A82" s="304" t="s">
        <v>335</v>
      </c>
      <c r="B82" s="307"/>
    </row>
    <row r="83" spans="1:2">
      <c r="A83" s="306" t="s">
        <v>336</v>
      </c>
    </row>
    <row r="84" spans="1:2">
      <c r="A84" s="304" t="s">
        <v>241</v>
      </c>
      <c r="B84" s="307"/>
    </row>
    <row r="85" spans="1:2">
      <c r="A85" s="304" t="s">
        <v>0</v>
      </c>
      <c r="B85" s="307"/>
    </row>
    <row r="86" spans="1:2">
      <c r="A86" s="304" t="s">
        <v>297</v>
      </c>
      <c r="B86" s="307"/>
    </row>
    <row r="87" spans="1:2">
      <c r="A87" s="304" t="s">
        <v>343</v>
      </c>
      <c r="B87" s="307"/>
    </row>
    <row r="88" spans="1:2">
      <c r="A88" s="304" t="s">
        <v>166</v>
      </c>
      <c r="B88" s="307"/>
    </row>
    <row r="89" spans="1:2">
      <c r="A89" s="306" t="s">
        <v>111</v>
      </c>
      <c r="B89" s="307"/>
    </row>
    <row r="92" spans="1:2">
      <c r="A92" s="309"/>
      <c r="B92" s="307"/>
    </row>
    <row r="93" spans="1:2">
      <c r="B93" s="307"/>
    </row>
    <row r="94" spans="1:2">
      <c r="B94" s="307"/>
    </row>
  </sheetData>
  <sheetProtection selectLockedCells="1" selectUnlockedCells="1"/>
  <phoneticPr fontId="7"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V233"/>
  <sheetViews>
    <sheetView zoomScaleNormal="100" workbookViewId="0">
      <selection activeCell="E19" sqref="E19:J19"/>
    </sheetView>
  </sheetViews>
  <sheetFormatPr defaultColWidth="20.83203125" defaultRowHeight="17.100000000000001" customHeight="1"/>
  <cols>
    <col min="1" max="1" width="5.5" style="67" customWidth="1"/>
    <col min="2" max="2" width="2" style="67" customWidth="1"/>
    <col min="3" max="3" width="30.5" style="36" customWidth="1"/>
    <col min="4" max="4" width="29" style="36" customWidth="1"/>
    <col min="5" max="9" width="3.1640625" style="36" customWidth="1"/>
    <col min="10" max="10" width="10.1640625" style="36" customWidth="1"/>
    <col min="11" max="11" width="6.83203125" style="36" customWidth="1"/>
    <col min="12" max="12" width="7.33203125" style="36" customWidth="1"/>
    <col min="13" max="13" width="6.5" style="39" customWidth="1"/>
    <col min="14" max="14" width="6.83203125" style="127" customWidth="1"/>
    <col min="15" max="15" width="11.83203125" style="127" customWidth="1"/>
    <col min="16" max="16" width="6.83203125" style="81" customWidth="1"/>
    <col min="17" max="17" width="11.83203125" style="127" customWidth="1"/>
    <col min="18" max="18" width="6.83203125" style="81" customWidth="1"/>
    <col min="19" max="19" width="11.83203125" style="127" customWidth="1"/>
    <col min="20" max="20" width="6.83203125" style="81" customWidth="1"/>
    <col min="21" max="21" width="11.83203125" style="127" customWidth="1"/>
    <col min="22" max="22" width="6.83203125" style="81" customWidth="1"/>
    <col min="23" max="23" width="11.83203125" style="127" customWidth="1"/>
    <col min="24" max="24" width="12.33203125" style="81" customWidth="1"/>
    <col min="25" max="25" width="6.83203125" style="14" customWidth="1"/>
    <col min="26" max="26" width="11.83203125" style="36" customWidth="1"/>
    <col min="27" max="27" width="6.83203125" style="36" customWidth="1"/>
    <col min="28" max="28" width="11.83203125" style="36" customWidth="1"/>
    <col min="29" max="29" width="6.83203125" style="36" customWidth="1"/>
    <col min="30" max="30" width="11.83203125" style="36" customWidth="1"/>
    <col min="31" max="31" width="6.83203125" style="36" customWidth="1"/>
    <col min="32" max="32" width="11.83203125" style="36" customWidth="1"/>
    <col min="33" max="33" width="6.83203125" style="36" customWidth="1"/>
    <col min="34" max="35" width="11.83203125" style="36" customWidth="1"/>
    <col min="36" max="36" width="4.33203125" customWidth="1"/>
    <col min="37" max="37" width="9.33203125" style="36" customWidth="1"/>
    <col min="38" max="38" width="4.33203125" style="36" customWidth="1"/>
    <col min="39" max="39" width="9.33203125" style="36" customWidth="1"/>
    <col min="40" max="40" width="4.33203125" style="36" customWidth="1"/>
    <col min="41" max="41" width="25.83203125" style="36" customWidth="1"/>
    <col min="42" max="47" width="12.83203125" style="36" customWidth="1"/>
    <col min="48" max="16384" width="20.83203125" style="36"/>
  </cols>
  <sheetData>
    <row r="1" spans="1:44" ht="17.100000000000001" customHeight="1">
      <c r="C1" s="502" t="s">
        <v>355</v>
      </c>
    </row>
    <row r="3" spans="1:44" s="74" customFormat="1" ht="14.1" customHeight="1">
      <c r="A3" s="143"/>
      <c r="B3" s="143"/>
      <c r="C3" s="462" t="s">
        <v>34</v>
      </c>
      <c r="D3" s="462"/>
      <c r="E3" s="702"/>
      <c r="F3" s="702"/>
      <c r="G3" s="702"/>
      <c r="H3" s="702"/>
      <c r="I3" s="702"/>
      <c r="J3" s="368"/>
      <c r="K3" s="368"/>
      <c r="L3" s="368"/>
      <c r="M3" s="42"/>
      <c r="N3" s="42"/>
      <c r="O3" s="42"/>
      <c r="P3" s="42"/>
      <c r="Q3" s="42"/>
      <c r="R3" s="42"/>
      <c r="S3" s="42"/>
      <c r="T3" s="42"/>
      <c r="U3" s="42"/>
      <c r="W3" s="42"/>
      <c r="X3" s="463"/>
      <c r="Y3" s="707"/>
      <c r="Z3" s="708"/>
    </row>
    <row r="4" spans="1:44" s="74" customFormat="1" ht="14.1" customHeight="1">
      <c r="A4" s="143"/>
      <c r="B4" s="143"/>
      <c r="C4" s="464" t="s">
        <v>38</v>
      </c>
      <c r="D4" s="464"/>
      <c r="E4" s="703"/>
      <c r="F4" s="703"/>
      <c r="G4" s="703"/>
      <c r="H4" s="703"/>
      <c r="I4" s="703"/>
      <c r="J4" s="368"/>
      <c r="K4" s="368"/>
      <c r="L4" s="368"/>
      <c r="M4" s="42"/>
      <c r="N4" s="42"/>
      <c r="O4" s="42"/>
      <c r="P4" s="42"/>
      <c r="Q4" s="42"/>
      <c r="R4" s="42"/>
      <c r="S4" s="42"/>
      <c r="T4" s="42"/>
      <c r="U4" s="42"/>
      <c r="V4" s="42"/>
      <c r="W4" s="42"/>
      <c r="Y4" s="707"/>
      <c r="Z4" s="708"/>
    </row>
    <row r="5" spans="1:44" s="74" customFormat="1" ht="14.1" customHeight="1">
      <c r="A5" s="143"/>
      <c r="B5" s="143"/>
      <c r="C5" s="465" t="s">
        <v>36</v>
      </c>
      <c r="D5" s="464"/>
      <c r="E5" s="703"/>
      <c r="F5" s="703"/>
      <c r="G5" s="703"/>
      <c r="H5" s="703"/>
      <c r="I5" s="703"/>
      <c r="J5" s="368"/>
      <c r="K5" s="368"/>
      <c r="L5" s="368"/>
      <c r="M5" s="42"/>
      <c r="N5" s="466"/>
      <c r="O5" s="42"/>
      <c r="P5" s="466"/>
      <c r="Q5" s="42"/>
      <c r="R5" s="466"/>
      <c r="S5" s="42"/>
      <c r="T5" s="466"/>
      <c r="U5" s="42"/>
      <c r="V5" s="466"/>
      <c r="W5" s="42"/>
      <c r="X5" s="463"/>
      <c r="Y5" s="707"/>
      <c r="Z5" s="708"/>
    </row>
    <row r="6" spans="1:44" s="74" customFormat="1" ht="14.1" customHeight="1" thickBot="1">
      <c r="A6" s="143"/>
      <c r="B6" s="143"/>
      <c r="C6" s="467" t="s">
        <v>37</v>
      </c>
      <c r="D6" s="465"/>
      <c r="E6" s="704"/>
      <c r="F6" s="704"/>
      <c r="G6" s="704"/>
      <c r="H6" s="704"/>
      <c r="I6" s="704"/>
      <c r="J6" s="42"/>
      <c r="K6" s="42"/>
      <c r="L6" s="42"/>
      <c r="Y6" s="76"/>
    </row>
    <row r="7" spans="1:44" s="74" customFormat="1" ht="14.1" hidden="1" customHeight="1" thickBot="1">
      <c r="A7" s="143"/>
      <c r="B7" s="143"/>
      <c r="C7" s="466"/>
      <c r="D7" s="42"/>
      <c r="E7" s="705"/>
      <c r="F7" s="705"/>
      <c r="G7" s="705"/>
      <c r="H7" s="705"/>
      <c r="I7" s="705"/>
      <c r="J7" s="42"/>
      <c r="K7" s="42"/>
      <c r="L7" s="42"/>
      <c r="Y7" s="76"/>
    </row>
    <row r="8" spans="1:44" s="74" customFormat="1" ht="14.1" hidden="1" customHeight="1" thickBot="1">
      <c r="A8" s="143"/>
      <c r="B8" s="143"/>
      <c r="C8" s="468" t="s">
        <v>75</v>
      </c>
      <c r="D8" s="469"/>
      <c r="E8" s="706"/>
      <c r="F8" s="705"/>
      <c r="G8" s="705"/>
      <c r="H8" s="705"/>
      <c r="I8" s="705"/>
      <c r="J8" s="42"/>
      <c r="K8" s="42"/>
      <c r="L8" s="42"/>
      <c r="Y8" s="76"/>
    </row>
    <row r="9" spans="1:44" s="74" customFormat="1" ht="13.5" hidden="1" customHeight="1" thickBot="1">
      <c r="A9" s="143"/>
      <c r="B9" s="143"/>
      <c r="C9" s="470"/>
      <c r="D9" s="470"/>
      <c r="E9" s="705"/>
      <c r="F9" s="705"/>
      <c r="G9" s="705"/>
      <c r="H9" s="705"/>
      <c r="I9" s="705"/>
      <c r="J9" s="470"/>
      <c r="K9" s="470"/>
      <c r="L9" s="470"/>
      <c r="M9" s="471"/>
      <c r="N9" s="471"/>
      <c r="O9" s="471"/>
      <c r="P9" s="471"/>
      <c r="Q9" s="471"/>
      <c r="R9" s="471"/>
      <c r="S9" s="471"/>
      <c r="T9" s="471"/>
      <c r="U9" s="471"/>
      <c r="V9" s="471"/>
      <c r="W9" s="471"/>
      <c r="X9" s="472" t="s">
        <v>62</v>
      </c>
      <c r="Y9" s="76"/>
      <c r="Z9" s="473"/>
      <c r="AK9" s="474" t="s">
        <v>33</v>
      </c>
      <c r="AL9" s="474"/>
      <c r="AM9" s="474" t="s">
        <v>33</v>
      </c>
      <c r="AN9" s="474"/>
    </row>
    <row r="10" spans="1:44" s="12" customFormat="1" ht="14.1" customHeight="1" thickBot="1">
      <c r="A10" s="22"/>
      <c r="B10" s="22"/>
      <c r="C10" s="21"/>
      <c r="D10" s="150"/>
      <c r="E10" s="698"/>
      <c r="F10" s="698"/>
      <c r="G10" s="698"/>
      <c r="H10" s="698"/>
      <c r="I10" s="698"/>
      <c r="J10" s="150"/>
      <c r="K10" s="150"/>
      <c r="L10" s="150"/>
      <c r="M10" s="188"/>
      <c r="N10" s="699" t="s">
        <v>121</v>
      </c>
      <c r="O10" s="700"/>
      <c r="P10" s="700"/>
      <c r="Q10" s="700"/>
      <c r="R10" s="700"/>
      <c r="S10" s="700"/>
      <c r="T10" s="700"/>
      <c r="U10" s="700"/>
      <c r="V10" s="700"/>
      <c r="W10" s="700"/>
      <c r="X10" s="701"/>
      <c r="Y10" s="699" t="s">
        <v>122</v>
      </c>
      <c r="Z10" s="700"/>
      <c r="AA10" s="700"/>
      <c r="AB10" s="700"/>
      <c r="AC10" s="700"/>
      <c r="AD10" s="700"/>
      <c r="AE10" s="700"/>
      <c r="AF10" s="700"/>
      <c r="AG10" s="700"/>
      <c r="AH10" s="700"/>
      <c r="AI10" s="701"/>
      <c r="AK10" s="693" t="s">
        <v>82</v>
      </c>
      <c r="AL10" s="381"/>
      <c r="AM10" s="693" t="s">
        <v>122</v>
      </c>
      <c r="AN10" s="391"/>
    </row>
    <row r="11" spans="1:44" s="12" customFormat="1" ht="14.1" customHeight="1" thickBot="1">
      <c r="A11" s="22"/>
      <c r="B11" s="22"/>
      <c r="C11" s="25"/>
      <c r="D11" s="16"/>
      <c r="E11" s="575"/>
      <c r="F11" s="575"/>
      <c r="G11" s="575"/>
      <c r="H11" s="575"/>
      <c r="I11" s="575"/>
      <c r="J11" s="16"/>
      <c r="K11" s="16"/>
      <c r="L11" s="16"/>
      <c r="M11" s="14"/>
      <c r="N11" s="325"/>
      <c r="O11" s="331" t="s">
        <v>18</v>
      </c>
      <c r="P11" s="328"/>
      <c r="Q11" s="331" t="s">
        <v>19</v>
      </c>
      <c r="R11" s="328"/>
      <c r="S11" s="331" t="s">
        <v>20</v>
      </c>
      <c r="T11" s="328"/>
      <c r="U11" s="331" t="s">
        <v>63</v>
      </c>
      <c r="V11" s="328"/>
      <c r="W11" s="331" t="s">
        <v>64</v>
      </c>
      <c r="X11" s="329"/>
      <c r="Y11" s="324"/>
      <c r="Z11" s="331" t="s">
        <v>18</v>
      </c>
      <c r="AA11" s="328"/>
      <c r="AB11" s="331" t="s">
        <v>19</v>
      </c>
      <c r="AC11" s="328"/>
      <c r="AD11" s="331" t="s">
        <v>20</v>
      </c>
      <c r="AE11" s="328"/>
      <c r="AF11" s="331" t="s">
        <v>63</v>
      </c>
      <c r="AG11" s="328"/>
      <c r="AH11" s="331" t="s">
        <v>64</v>
      </c>
      <c r="AI11" s="329"/>
      <c r="AK11" s="694"/>
      <c r="AL11" s="381"/>
      <c r="AM11" s="695"/>
      <c r="AN11" s="391"/>
    </row>
    <row r="12" spans="1:44" s="12" customFormat="1" ht="21.75" customHeight="1" thickBot="1">
      <c r="A12" s="22" t="s">
        <v>210</v>
      </c>
      <c r="B12" s="22"/>
      <c r="C12" s="152" t="s">
        <v>51</v>
      </c>
      <c r="D12" s="153"/>
      <c r="E12" s="570"/>
      <c r="F12" s="570"/>
      <c r="G12" s="570"/>
      <c r="H12" s="570"/>
      <c r="I12" s="570"/>
      <c r="J12" s="153"/>
      <c r="K12" s="153"/>
      <c r="L12" s="153"/>
      <c r="M12" s="189"/>
      <c r="N12" s="27" t="s">
        <v>40</v>
      </c>
      <c r="O12" s="190"/>
      <c r="P12" s="330" t="s">
        <v>40</v>
      </c>
      <c r="Q12" s="190"/>
      <c r="R12" s="330" t="s">
        <v>40</v>
      </c>
      <c r="S12" s="190"/>
      <c r="T12" s="330" t="s">
        <v>40</v>
      </c>
      <c r="U12" s="190"/>
      <c r="V12" s="330" t="s">
        <v>40</v>
      </c>
      <c r="W12" s="190"/>
      <c r="X12" s="190" t="s">
        <v>209</v>
      </c>
      <c r="Y12" s="330" t="s">
        <v>40</v>
      </c>
      <c r="Z12" s="190"/>
      <c r="AA12" s="330" t="s">
        <v>40</v>
      </c>
      <c r="AB12" s="190"/>
      <c r="AC12" s="330" t="s">
        <v>40</v>
      </c>
      <c r="AD12" s="190"/>
      <c r="AE12" s="330" t="s">
        <v>40</v>
      </c>
      <c r="AF12" s="190"/>
      <c r="AG12" s="330" t="s">
        <v>40</v>
      </c>
      <c r="AH12" s="190"/>
      <c r="AI12" s="190" t="s">
        <v>209</v>
      </c>
      <c r="AK12" s="23"/>
      <c r="AL12" s="381"/>
      <c r="AM12" s="23"/>
      <c r="AN12" s="381"/>
      <c r="AP12" s="690" t="s">
        <v>112</v>
      </c>
      <c r="AQ12" s="691"/>
      <c r="AR12" s="692"/>
    </row>
    <row r="13" spans="1:44" s="12" customFormat="1" ht="27.75" customHeight="1">
      <c r="A13" s="22">
        <v>1000</v>
      </c>
      <c r="B13" s="22"/>
      <c r="C13" s="26" t="s">
        <v>318</v>
      </c>
      <c r="D13" s="14"/>
      <c r="E13" s="573"/>
      <c r="F13" s="574"/>
      <c r="G13" s="574"/>
      <c r="H13" s="574"/>
      <c r="I13" s="574"/>
      <c r="J13" s="574"/>
      <c r="K13" s="29" t="s">
        <v>39</v>
      </c>
      <c r="L13" s="29" t="s">
        <v>21</v>
      </c>
      <c r="M13" s="14"/>
      <c r="N13" s="21"/>
      <c r="O13" s="30"/>
      <c r="P13" s="25"/>
      <c r="Q13" s="30"/>
      <c r="R13" s="25"/>
      <c r="S13" s="30"/>
      <c r="T13" s="25"/>
      <c r="U13" s="30"/>
      <c r="V13" s="25"/>
      <c r="W13" s="30"/>
      <c r="X13" s="31"/>
      <c r="Y13" s="21"/>
      <c r="Z13" s="30"/>
      <c r="AA13" s="25"/>
      <c r="AB13" s="30"/>
      <c r="AC13" s="25"/>
      <c r="AD13" s="30"/>
      <c r="AE13" s="25"/>
      <c r="AF13" s="30"/>
      <c r="AG13" s="25"/>
      <c r="AH13" s="30"/>
      <c r="AI13" s="31"/>
      <c r="AK13" s="23"/>
      <c r="AL13" s="381"/>
      <c r="AM13" s="23"/>
      <c r="AN13" s="381"/>
      <c r="AP13" s="352" t="s">
        <v>105</v>
      </c>
      <c r="AQ13" s="353" t="s">
        <v>106</v>
      </c>
      <c r="AR13" s="354" t="s">
        <v>107</v>
      </c>
    </row>
    <row r="14" spans="1:44" s="12" customFormat="1" ht="15" customHeight="1">
      <c r="A14" s="22"/>
      <c r="B14" s="22"/>
      <c r="C14" s="32" t="s">
        <v>35</v>
      </c>
      <c r="D14" s="201" t="s">
        <v>113</v>
      </c>
      <c r="E14" s="696"/>
      <c r="F14" s="572"/>
      <c r="G14" s="572"/>
      <c r="H14" s="572"/>
      <c r="I14" s="572"/>
      <c r="J14" s="572"/>
      <c r="K14" s="34"/>
      <c r="L14" s="33"/>
      <c r="M14" s="14"/>
      <c r="N14" s="35"/>
      <c r="O14" s="30"/>
      <c r="P14" s="35"/>
      <c r="Q14" s="30"/>
      <c r="R14" s="35"/>
      <c r="S14" s="30"/>
      <c r="T14" s="35"/>
      <c r="U14" s="30"/>
      <c r="V14" s="35"/>
      <c r="W14" s="30"/>
      <c r="X14" s="31"/>
      <c r="Y14" s="35"/>
      <c r="Z14" s="30"/>
      <c r="AA14" s="35"/>
      <c r="AB14" s="30"/>
      <c r="AC14" s="35"/>
      <c r="AD14" s="30"/>
      <c r="AE14" s="35"/>
      <c r="AF14" s="30"/>
      <c r="AG14" s="35"/>
      <c r="AH14" s="30"/>
      <c r="AI14" s="31"/>
      <c r="AK14" s="23"/>
      <c r="AL14" s="381"/>
      <c r="AM14" s="23"/>
      <c r="AN14" s="381"/>
      <c r="AP14" s="336"/>
      <c r="AQ14" s="337"/>
      <c r="AR14" s="338"/>
    </row>
    <row r="15" spans="1:44" ht="15" customHeight="1">
      <c r="C15" s="50">
        <f t="shared" ref="C15:C20" si="0">N15+P15+R15+T15+V15</f>
        <v>0</v>
      </c>
      <c r="D15" s="37"/>
      <c r="E15" s="556" t="s">
        <v>98</v>
      </c>
      <c r="F15" s="697"/>
      <c r="G15" s="697"/>
      <c r="H15" s="697"/>
      <c r="I15" s="697"/>
      <c r="J15" s="697"/>
      <c r="K15" s="38">
        <v>0</v>
      </c>
      <c r="L15" s="208">
        <f t="shared" ref="L15:L20" si="1">VLOOKUP(E15,Leave_Benefits,2,0)</f>
        <v>0.123</v>
      </c>
      <c r="M15" s="37"/>
      <c r="N15" s="164">
        <v>0</v>
      </c>
      <c r="O15" s="82">
        <f t="shared" ref="O15:O20" si="2">K15*(1+L15)*(N15)</f>
        <v>0</v>
      </c>
      <c r="P15" s="164">
        <v>0</v>
      </c>
      <c r="Q15" s="82">
        <f t="shared" ref="Q15:Q20" si="3">K15*(1+L15)*(P15)*1.025</f>
        <v>0</v>
      </c>
      <c r="R15" s="164">
        <v>0</v>
      </c>
      <c r="S15" s="82">
        <f t="shared" ref="S15:S20" si="4">K15*(1+L15)*(R15)*1.025*1.025</f>
        <v>0</v>
      </c>
      <c r="T15" s="164">
        <v>0</v>
      </c>
      <c r="U15" s="82">
        <f t="shared" ref="U15:U20" si="5">K15*(1+L15)*(T15)*1.025*1.025*1.025</f>
        <v>0</v>
      </c>
      <c r="V15" s="164">
        <v>0</v>
      </c>
      <c r="W15" s="82">
        <f t="shared" ref="W15:W20" si="6">K15*(1+L15)*(V15)*1.025*1.025*1.025*1.025</f>
        <v>0</v>
      </c>
      <c r="X15" s="40">
        <f t="shared" ref="X15:X20" si="7">O15+Q15+S15+U15+W15</f>
        <v>0</v>
      </c>
      <c r="Y15" s="291">
        <v>0</v>
      </c>
      <c r="Z15" s="292">
        <f t="shared" ref="Z15:Z20" si="8">K15*(1+L15)*(Y15)</f>
        <v>0</v>
      </c>
      <c r="AA15" s="291">
        <v>0</v>
      </c>
      <c r="AB15" s="292">
        <f t="shared" ref="AB15:AB20" si="9">K15*(1+L15)*(AA15)*1.025</f>
        <v>0</v>
      </c>
      <c r="AC15" s="291">
        <v>0</v>
      </c>
      <c r="AD15" s="292">
        <f t="shared" ref="AD15:AD20" si="10">K15*(1+L15)*(AC15)*1.025*1.025</f>
        <v>0</v>
      </c>
      <c r="AE15" s="291">
        <v>0</v>
      </c>
      <c r="AF15" s="292">
        <f t="shared" ref="AF15:AF20" si="11">K15*(1+L15)*(AE15)*1.025*1.025*1.025</f>
        <v>0</v>
      </c>
      <c r="AG15" s="291">
        <v>0</v>
      </c>
      <c r="AH15" s="292">
        <f t="shared" ref="AH15:AH20" si="12">K15*(1+L15)*(AG15)*1.025*1.025*1.025*1.025</f>
        <v>0</v>
      </c>
      <c r="AI15" s="293">
        <f t="shared" ref="AI15:AI20" si="13">Z15+AB15+AD15+AF15+AH15</f>
        <v>0</v>
      </c>
      <c r="AK15" s="23"/>
      <c r="AL15" s="381"/>
      <c r="AM15" s="23"/>
      <c r="AN15" s="381"/>
      <c r="AP15" s="341"/>
      <c r="AQ15" s="342"/>
      <c r="AR15" s="343">
        <f>AP15*AQ15</f>
        <v>0</v>
      </c>
    </row>
    <row r="16" spans="1:44" ht="15" customHeight="1">
      <c r="C16" s="50">
        <f t="shared" si="0"/>
        <v>0</v>
      </c>
      <c r="D16" s="37"/>
      <c r="E16" s="697" t="s">
        <v>114</v>
      </c>
      <c r="F16" s="697"/>
      <c r="G16" s="697"/>
      <c r="H16" s="697"/>
      <c r="I16" s="697"/>
      <c r="J16" s="697"/>
      <c r="K16" s="38">
        <v>0</v>
      </c>
      <c r="L16" s="208">
        <f t="shared" si="1"/>
        <v>0</v>
      </c>
      <c r="M16" s="37"/>
      <c r="N16" s="164">
        <v>0</v>
      </c>
      <c r="O16" s="82">
        <f t="shared" si="2"/>
        <v>0</v>
      </c>
      <c r="P16" s="164">
        <v>0</v>
      </c>
      <c r="Q16" s="82">
        <f t="shared" si="3"/>
        <v>0</v>
      </c>
      <c r="R16" s="164">
        <v>0</v>
      </c>
      <c r="S16" s="82">
        <f t="shared" si="4"/>
        <v>0</v>
      </c>
      <c r="T16" s="164">
        <v>0</v>
      </c>
      <c r="U16" s="82">
        <f t="shared" si="5"/>
        <v>0</v>
      </c>
      <c r="V16" s="164">
        <v>0</v>
      </c>
      <c r="W16" s="82">
        <f t="shared" si="6"/>
        <v>0</v>
      </c>
      <c r="X16" s="40">
        <f t="shared" si="7"/>
        <v>0</v>
      </c>
      <c r="Y16" s="291">
        <v>0</v>
      </c>
      <c r="Z16" s="292">
        <f t="shared" si="8"/>
        <v>0</v>
      </c>
      <c r="AA16" s="291">
        <v>0</v>
      </c>
      <c r="AB16" s="292">
        <f t="shared" si="9"/>
        <v>0</v>
      </c>
      <c r="AC16" s="291">
        <v>0</v>
      </c>
      <c r="AD16" s="292">
        <f t="shared" si="10"/>
        <v>0</v>
      </c>
      <c r="AE16" s="291">
        <v>0</v>
      </c>
      <c r="AF16" s="292">
        <f t="shared" si="11"/>
        <v>0</v>
      </c>
      <c r="AG16" s="291">
        <v>0</v>
      </c>
      <c r="AH16" s="292">
        <f t="shared" si="12"/>
        <v>0</v>
      </c>
      <c r="AI16" s="293">
        <f t="shared" si="13"/>
        <v>0</v>
      </c>
      <c r="AK16" s="23"/>
      <c r="AL16" s="381"/>
      <c r="AM16" s="23"/>
      <c r="AN16" s="381"/>
      <c r="AP16" s="341"/>
      <c r="AQ16" s="342"/>
      <c r="AR16" s="343">
        <f t="shared" ref="AR16:AR42" si="14">AP16*AQ16</f>
        <v>0</v>
      </c>
    </row>
    <row r="17" spans="1:44" ht="15" customHeight="1">
      <c r="C17" s="50">
        <f t="shared" si="0"/>
        <v>0</v>
      </c>
      <c r="D17" s="37"/>
      <c r="E17" s="556" t="s">
        <v>114</v>
      </c>
      <c r="F17" s="697"/>
      <c r="G17" s="697"/>
      <c r="H17" s="697"/>
      <c r="I17" s="697"/>
      <c r="J17" s="697"/>
      <c r="K17" s="38">
        <v>0</v>
      </c>
      <c r="L17" s="208">
        <f t="shared" si="1"/>
        <v>0</v>
      </c>
      <c r="M17" s="37"/>
      <c r="N17" s="164">
        <v>0</v>
      </c>
      <c r="O17" s="82">
        <f t="shared" si="2"/>
        <v>0</v>
      </c>
      <c r="P17" s="164">
        <v>0</v>
      </c>
      <c r="Q17" s="82">
        <f t="shared" si="3"/>
        <v>0</v>
      </c>
      <c r="R17" s="164">
        <v>0</v>
      </c>
      <c r="S17" s="82">
        <f t="shared" si="4"/>
        <v>0</v>
      </c>
      <c r="T17" s="164">
        <v>0</v>
      </c>
      <c r="U17" s="82">
        <f t="shared" si="5"/>
        <v>0</v>
      </c>
      <c r="V17" s="164">
        <v>0</v>
      </c>
      <c r="W17" s="82">
        <f t="shared" si="6"/>
        <v>0</v>
      </c>
      <c r="X17" s="40">
        <f t="shared" si="7"/>
        <v>0</v>
      </c>
      <c r="Y17" s="291">
        <v>0</v>
      </c>
      <c r="Z17" s="292">
        <f t="shared" si="8"/>
        <v>0</v>
      </c>
      <c r="AA17" s="291">
        <v>0</v>
      </c>
      <c r="AB17" s="292">
        <f t="shared" si="9"/>
        <v>0</v>
      </c>
      <c r="AC17" s="291">
        <v>0</v>
      </c>
      <c r="AD17" s="292">
        <f t="shared" si="10"/>
        <v>0</v>
      </c>
      <c r="AE17" s="291">
        <v>0</v>
      </c>
      <c r="AF17" s="292">
        <f t="shared" si="11"/>
        <v>0</v>
      </c>
      <c r="AG17" s="291">
        <v>0</v>
      </c>
      <c r="AH17" s="292">
        <f t="shared" si="12"/>
        <v>0</v>
      </c>
      <c r="AI17" s="293">
        <f t="shared" si="13"/>
        <v>0</v>
      </c>
      <c r="AK17" s="23"/>
      <c r="AL17" s="381"/>
      <c r="AM17" s="23"/>
      <c r="AN17" s="381"/>
      <c r="AP17" s="341"/>
      <c r="AQ17" s="342"/>
      <c r="AR17" s="343">
        <f t="shared" si="14"/>
        <v>0</v>
      </c>
    </row>
    <row r="18" spans="1:44" ht="15" customHeight="1">
      <c r="C18" s="50">
        <f t="shared" si="0"/>
        <v>0</v>
      </c>
      <c r="D18" s="37"/>
      <c r="E18" s="697" t="s">
        <v>114</v>
      </c>
      <c r="F18" s="697"/>
      <c r="G18" s="697"/>
      <c r="H18" s="697"/>
      <c r="I18" s="697"/>
      <c r="J18" s="697"/>
      <c r="K18" s="38">
        <v>0</v>
      </c>
      <c r="L18" s="208">
        <f t="shared" si="1"/>
        <v>0</v>
      </c>
      <c r="M18" s="37"/>
      <c r="N18" s="164">
        <v>0</v>
      </c>
      <c r="O18" s="82">
        <f t="shared" si="2"/>
        <v>0</v>
      </c>
      <c r="P18" s="164">
        <v>0</v>
      </c>
      <c r="Q18" s="82">
        <f t="shared" si="3"/>
        <v>0</v>
      </c>
      <c r="R18" s="164">
        <v>0</v>
      </c>
      <c r="S18" s="82">
        <f t="shared" si="4"/>
        <v>0</v>
      </c>
      <c r="T18" s="164">
        <v>0</v>
      </c>
      <c r="U18" s="82">
        <f t="shared" si="5"/>
        <v>0</v>
      </c>
      <c r="V18" s="164">
        <v>0</v>
      </c>
      <c r="W18" s="82">
        <f t="shared" si="6"/>
        <v>0</v>
      </c>
      <c r="X18" s="40">
        <f t="shared" si="7"/>
        <v>0</v>
      </c>
      <c r="Y18" s="291">
        <v>0</v>
      </c>
      <c r="Z18" s="292">
        <f t="shared" si="8"/>
        <v>0</v>
      </c>
      <c r="AA18" s="291">
        <v>0</v>
      </c>
      <c r="AB18" s="292">
        <f t="shared" si="9"/>
        <v>0</v>
      </c>
      <c r="AC18" s="291">
        <v>0</v>
      </c>
      <c r="AD18" s="292">
        <f t="shared" si="10"/>
        <v>0</v>
      </c>
      <c r="AE18" s="291">
        <v>0</v>
      </c>
      <c r="AF18" s="292">
        <f t="shared" si="11"/>
        <v>0</v>
      </c>
      <c r="AG18" s="291">
        <v>0</v>
      </c>
      <c r="AH18" s="292">
        <f t="shared" si="12"/>
        <v>0</v>
      </c>
      <c r="AI18" s="293">
        <f t="shared" si="13"/>
        <v>0</v>
      </c>
      <c r="AK18" s="23"/>
      <c r="AL18" s="381"/>
      <c r="AM18" s="23"/>
      <c r="AN18" s="381"/>
      <c r="AP18" s="341"/>
      <c r="AQ18" s="342"/>
      <c r="AR18" s="343">
        <f t="shared" si="14"/>
        <v>0</v>
      </c>
    </row>
    <row r="19" spans="1:44" ht="15" customHeight="1">
      <c r="C19" s="50">
        <f t="shared" si="0"/>
        <v>0</v>
      </c>
      <c r="D19" s="37"/>
      <c r="E19" s="556" t="s">
        <v>114</v>
      </c>
      <c r="F19" s="697"/>
      <c r="G19" s="697"/>
      <c r="H19" s="697"/>
      <c r="I19" s="697"/>
      <c r="J19" s="697"/>
      <c r="K19" s="38">
        <v>0</v>
      </c>
      <c r="L19" s="208">
        <f t="shared" si="1"/>
        <v>0</v>
      </c>
      <c r="M19" s="37"/>
      <c r="N19" s="164">
        <v>0</v>
      </c>
      <c r="O19" s="82">
        <f t="shared" si="2"/>
        <v>0</v>
      </c>
      <c r="P19" s="164">
        <v>0</v>
      </c>
      <c r="Q19" s="82">
        <f t="shared" si="3"/>
        <v>0</v>
      </c>
      <c r="R19" s="164">
        <v>0</v>
      </c>
      <c r="S19" s="82">
        <f t="shared" si="4"/>
        <v>0</v>
      </c>
      <c r="T19" s="164">
        <v>0</v>
      </c>
      <c r="U19" s="82">
        <f t="shared" si="5"/>
        <v>0</v>
      </c>
      <c r="V19" s="164">
        <v>0</v>
      </c>
      <c r="W19" s="82">
        <f t="shared" si="6"/>
        <v>0</v>
      </c>
      <c r="X19" s="40">
        <f t="shared" si="7"/>
        <v>0</v>
      </c>
      <c r="Y19" s="291">
        <v>0</v>
      </c>
      <c r="Z19" s="292">
        <f t="shared" si="8"/>
        <v>0</v>
      </c>
      <c r="AA19" s="291">
        <v>0</v>
      </c>
      <c r="AB19" s="292">
        <f t="shared" si="9"/>
        <v>0</v>
      </c>
      <c r="AC19" s="291">
        <v>0</v>
      </c>
      <c r="AD19" s="292">
        <f t="shared" si="10"/>
        <v>0</v>
      </c>
      <c r="AE19" s="291">
        <v>0</v>
      </c>
      <c r="AF19" s="292">
        <f t="shared" si="11"/>
        <v>0</v>
      </c>
      <c r="AG19" s="291">
        <v>0</v>
      </c>
      <c r="AH19" s="292">
        <f t="shared" si="12"/>
        <v>0</v>
      </c>
      <c r="AI19" s="293">
        <f t="shared" si="13"/>
        <v>0</v>
      </c>
      <c r="AK19" s="23"/>
      <c r="AL19" s="381"/>
      <c r="AM19" s="23"/>
      <c r="AN19" s="381"/>
      <c r="AP19" s="341"/>
      <c r="AQ19" s="342"/>
      <c r="AR19" s="343">
        <f t="shared" si="14"/>
        <v>0</v>
      </c>
    </row>
    <row r="20" spans="1:44" ht="16.5" customHeight="1">
      <c r="C20" s="50">
        <f t="shared" si="0"/>
        <v>0</v>
      </c>
      <c r="D20" s="37"/>
      <c r="E20" s="697" t="s">
        <v>114</v>
      </c>
      <c r="F20" s="697"/>
      <c r="G20" s="697"/>
      <c r="H20" s="697"/>
      <c r="I20" s="697"/>
      <c r="J20" s="697"/>
      <c r="K20" s="38">
        <v>0</v>
      </c>
      <c r="L20" s="208">
        <f t="shared" si="1"/>
        <v>0</v>
      </c>
      <c r="M20" s="37"/>
      <c r="N20" s="164">
        <v>0</v>
      </c>
      <c r="O20" s="82">
        <f t="shared" si="2"/>
        <v>0</v>
      </c>
      <c r="P20" s="164">
        <v>0</v>
      </c>
      <c r="Q20" s="82">
        <f t="shared" si="3"/>
        <v>0</v>
      </c>
      <c r="R20" s="164">
        <v>0</v>
      </c>
      <c r="S20" s="82">
        <f t="shared" si="4"/>
        <v>0</v>
      </c>
      <c r="T20" s="164">
        <v>0</v>
      </c>
      <c r="U20" s="82">
        <f t="shared" si="5"/>
        <v>0</v>
      </c>
      <c r="V20" s="164">
        <v>0</v>
      </c>
      <c r="W20" s="82">
        <f t="shared" si="6"/>
        <v>0</v>
      </c>
      <c r="X20" s="40">
        <f t="shared" si="7"/>
        <v>0</v>
      </c>
      <c r="Y20" s="291">
        <v>0</v>
      </c>
      <c r="Z20" s="292">
        <f t="shared" si="8"/>
        <v>0</v>
      </c>
      <c r="AA20" s="291">
        <v>0</v>
      </c>
      <c r="AB20" s="292">
        <f t="shared" si="9"/>
        <v>0</v>
      </c>
      <c r="AC20" s="291">
        <v>0</v>
      </c>
      <c r="AD20" s="292">
        <f t="shared" si="10"/>
        <v>0</v>
      </c>
      <c r="AE20" s="291">
        <v>0</v>
      </c>
      <c r="AF20" s="292">
        <f t="shared" si="11"/>
        <v>0</v>
      </c>
      <c r="AG20" s="291">
        <v>0</v>
      </c>
      <c r="AH20" s="292">
        <f t="shared" si="12"/>
        <v>0</v>
      </c>
      <c r="AI20" s="293">
        <f t="shared" si="13"/>
        <v>0</v>
      </c>
      <c r="AK20" s="23"/>
      <c r="AL20" s="381"/>
      <c r="AM20" s="23"/>
      <c r="AN20" s="381"/>
      <c r="AP20" s="341"/>
      <c r="AQ20" s="342"/>
      <c r="AR20" s="343">
        <f t="shared" si="14"/>
        <v>0</v>
      </c>
    </row>
    <row r="21" spans="1:44" s="12" customFormat="1" ht="15" customHeight="1">
      <c r="A21" s="22"/>
      <c r="B21" s="22"/>
      <c r="C21" s="64"/>
      <c r="D21" s="225"/>
      <c r="E21" s="559"/>
      <c r="F21" s="559"/>
      <c r="G21" s="559"/>
      <c r="H21" s="559"/>
      <c r="I21" s="559"/>
      <c r="J21" s="566" t="s">
        <v>194</v>
      </c>
      <c r="K21" s="567"/>
      <c r="L21" s="567"/>
      <c r="M21" s="568"/>
      <c r="N21" s="318"/>
      <c r="O21" s="317">
        <f>SUM(ROUNDUP(SUM(O15:O20),0))</f>
        <v>0</v>
      </c>
      <c r="P21" s="318"/>
      <c r="Q21" s="317">
        <f>SUM(ROUNDUP(SUM(Q15:Q20),0))</f>
        <v>0</v>
      </c>
      <c r="R21" s="318"/>
      <c r="S21" s="317">
        <f>SUM(ROUNDUP(SUM(S15:S20),0))</f>
        <v>0</v>
      </c>
      <c r="T21" s="318"/>
      <c r="U21" s="317">
        <f>SUM(ROUNDUP(SUM(U15:U20),0))</f>
        <v>0</v>
      </c>
      <c r="V21" s="318"/>
      <c r="W21" s="317">
        <f>SUM(ROUNDUP(SUM(W15:W20),0))</f>
        <v>0</v>
      </c>
      <c r="X21" s="319">
        <f>SUM(ROUNDUP(SUM(X15:X20),0))</f>
        <v>0</v>
      </c>
      <c r="Y21" s="318"/>
      <c r="Z21" s="317">
        <f>SUM(ROUNDUP(SUM(Z15:Z20),0))</f>
        <v>0</v>
      </c>
      <c r="AA21" s="318"/>
      <c r="AB21" s="317">
        <f>SUM(ROUNDUP(SUM(AB15:AB20),0))</f>
        <v>0</v>
      </c>
      <c r="AC21" s="318"/>
      <c r="AD21" s="317">
        <f>SUM(ROUNDUP(SUM(AD15:AD20),0))</f>
        <v>0</v>
      </c>
      <c r="AE21" s="318"/>
      <c r="AF21" s="317">
        <f>SUM(ROUNDUP(SUM(AF15:AF20),0))</f>
        <v>0</v>
      </c>
      <c r="AG21" s="318"/>
      <c r="AH21" s="317">
        <f>SUM(ROUNDUP(SUM(AH15:AH20),0))</f>
        <v>0</v>
      </c>
      <c r="AI21" s="319">
        <f>SUM(ROUNDUP(SUM(AI15:AI20),0))</f>
        <v>0</v>
      </c>
      <c r="AK21" s="206">
        <f>O21+Q21+S21+U21+W21</f>
        <v>0</v>
      </c>
      <c r="AL21" s="382"/>
      <c r="AM21" s="206">
        <f>Z21+AB21+AD21+AF21+AH21</f>
        <v>0</v>
      </c>
      <c r="AN21" s="382"/>
      <c r="AP21" s="339"/>
      <c r="AQ21" s="103"/>
      <c r="AR21" s="338"/>
    </row>
    <row r="22" spans="1:44" s="12" customFormat="1" ht="6.75" customHeight="1">
      <c r="A22" s="22"/>
      <c r="B22" s="22"/>
      <c r="C22" s="64"/>
      <c r="D22" s="225"/>
      <c r="E22" s="559"/>
      <c r="F22" s="560"/>
      <c r="G22" s="560"/>
      <c r="H22" s="560"/>
      <c r="I22" s="560"/>
      <c r="J22" s="560"/>
      <c r="K22" s="560"/>
      <c r="L22" s="560"/>
      <c r="M22" s="560"/>
      <c r="N22" s="149"/>
      <c r="O22" s="65"/>
      <c r="P22" s="149"/>
      <c r="Q22" s="65"/>
      <c r="R22" s="149"/>
      <c r="S22" s="65"/>
      <c r="T22" s="149"/>
      <c r="U22" s="65"/>
      <c r="V22" s="149"/>
      <c r="W22" s="65"/>
      <c r="X22" s="60"/>
      <c r="Y22" s="149"/>
      <c r="Z22" s="65"/>
      <c r="AA22" s="149"/>
      <c r="AB22" s="65"/>
      <c r="AC22" s="149"/>
      <c r="AD22" s="65"/>
      <c r="AE22" s="149"/>
      <c r="AF22" s="65"/>
      <c r="AG22" s="149"/>
      <c r="AH22" s="65"/>
      <c r="AI22" s="60"/>
      <c r="AK22" s="140"/>
      <c r="AL22" s="383"/>
      <c r="AM22" s="140"/>
      <c r="AN22" s="383"/>
      <c r="AP22" s="336"/>
      <c r="AQ22" s="340"/>
      <c r="AR22" s="338"/>
    </row>
    <row r="23" spans="1:44" s="12" customFormat="1" ht="15" customHeight="1">
      <c r="A23" s="22">
        <v>1000</v>
      </c>
      <c r="B23" s="22"/>
      <c r="C23" s="24" t="s">
        <v>319</v>
      </c>
      <c r="D23" s="226"/>
      <c r="E23" s="564"/>
      <c r="F23" s="560"/>
      <c r="G23" s="560"/>
      <c r="H23" s="560"/>
      <c r="I23" s="560"/>
      <c r="J23" s="560"/>
      <c r="K23" s="560"/>
      <c r="L23" s="560"/>
      <c r="M23" s="560"/>
      <c r="N23" s="43"/>
      <c r="O23" s="66"/>
      <c r="P23" s="43"/>
      <c r="Q23" s="44"/>
      <c r="R23" s="43"/>
      <c r="S23" s="44"/>
      <c r="T23" s="43"/>
      <c r="U23" s="44"/>
      <c r="V23" s="43"/>
      <c r="W23" s="44"/>
      <c r="X23" s="45"/>
      <c r="Y23" s="43"/>
      <c r="Z23" s="66"/>
      <c r="AA23" s="43"/>
      <c r="AB23" s="44"/>
      <c r="AC23" s="43"/>
      <c r="AD23" s="44"/>
      <c r="AE23" s="43"/>
      <c r="AF23" s="44"/>
      <c r="AG23" s="43"/>
      <c r="AH23" s="44"/>
      <c r="AI23" s="45"/>
      <c r="AK23" s="23"/>
      <c r="AL23" s="381"/>
      <c r="AM23" s="23"/>
      <c r="AN23" s="381"/>
      <c r="AP23" s="336"/>
      <c r="AQ23" s="340"/>
      <c r="AR23" s="338"/>
    </row>
    <row r="24" spans="1:44" s="12" customFormat="1" ht="15" customHeight="1">
      <c r="A24" s="22"/>
      <c r="B24" s="22"/>
      <c r="C24" s="46" t="s">
        <v>35</v>
      </c>
      <c r="D24" s="37"/>
      <c r="E24" s="562"/>
      <c r="F24" s="563"/>
      <c r="G24" s="563"/>
      <c r="H24" s="563"/>
      <c r="I24" s="563"/>
      <c r="J24" s="563"/>
      <c r="K24" s="132"/>
      <c r="L24" s="33"/>
      <c r="M24" s="14"/>
      <c r="N24" s="43"/>
      <c r="O24" s="66"/>
      <c r="P24" s="43"/>
      <c r="Q24" s="44"/>
      <c r="R24" s="43"/>
      <c r="S24" s="44"/>
      <c r="T24" s="43"/>
      <c r="U24" s="44"/>
      <c r="V24" s="43"/>
      <c r="W24" s="44"/>
      <c r="X24" s="45"/>
      <c r="Y24" s="43"/>
      <c r="Z24" s="66"/>
      <c r="AA24" s="43"/>
      <c r="AB24" s="44"/>
      <c r="AC24" s="43"/>
      <c r="AD24" s="44"/>
      <c r="AE24" s="43"/>
      <c r="AF24" s="44"/>
      <c r="AG24" s="43"/>
      <c r="AH24" s="44"/>
      <c r="AI24" s="45"/>
      <c r="AK24" s="23"/>
      <c r="AL24" s="381"/>
      <c r="AM24" s="23"/>
      <c r="AN24" s="381"/>
      <c r="AP24" s="336"/>
      <c r="AQ24" s="340"/>
      <c r="AR24" s="338"/>
    </row>
    <row r="25" spans="1:44" s="12" customFormat="1" ht="15" customHeight="1">
      <c r="A25" s="22"/>
      <c r="B25" s="22"/>
      <c r="C25" s="48">
        <f t="shared" ref="C25:C32" si="15">N25+P25+R25+T25+V25</f>
        <v>0</v>
      </c>
      <c r="D25" s="37"/>
      <c r="E25" s="558" t="s">
        <v>98</v>
      </c>
      <c r="F25" s="517"/>
      <c r="G25" s="517"/>
      <c r="H25" s="517"/>
      <c r="I25" s="517"/>
      <c r="J25" s="517"/>
      <c r="K25" s="38">
        <v>0</v>
      </c>
      <c r="L25" s="209">
        <f t="shared" ref="L25:L32" si="16">VLOOKUP(E25,Leave_Benefits,2,0)</f>
        <v>0.123</v>
      </c>
      <c r="M25" s="14"/>
      <c r="N25" s="164">
        <v>0</v>
      </c>
      <c r="O25" s="82">
        <f>K25*(1+L25)*(N25)</f>
        <v>0</v>
      </c>
      <c r="P25" s="164">
        <v>0</v>
      </c>
      <c r="Q25" s="82">
        <f>K25*(1+L25)*(P25)*1.025</f>
        <v>0</v>
      </c>
      <c r="R25" s="164">
        <v>0</v>
      </c>
      <c r="S25" s="82">
        <f>K25*(1+L25)*(R25)*1.025*1.025</f>
        <v>0</v>
      </c>
      <c r="T25" s="164">
        <v>0</v>
      </c>
      <c r="U25" s="82">
        <f>K25*(1+L25)*(T25)*1.025*1.025*1.025</f>
        <v>0</v>
      </c>
      <c r="V25" s="164">
        <v>0</v>
      </c>
      <c r="W25" s="82">
        <f>K25*(1+L25)*V25*1.025*1.025*1.025*1.025</f>
        <v>0</v>
      </c>
      <c r="X25" s="40">
        <f t="shared" ref="X25:X32" si="17">O25+Q25+S25+U25+W25</f>
        <v>0</v>
      </c>
      <c r="Y25" s="291">
        <v>0</v>
      </c>
      <c r="Z25" s="292">
        <f>K25*(1+L25)*(Y25)</f>
        <v>0</v>
      </c>
      <c r="AA25" s="291">
        <v>0</v>
      </c>
      <c r="AB25" s="292">
        <f>K25*(1+L25)*(AA25)*1.025</f>
        <v>0</v>
      </c>
      <c r="AC25" s="291">
        <v>0</v>
      </c>
      <c r="AD25" s="292">
        <f>K25*(1+L25)*(AC25)*1.025*1.025</f>
        <v>0</v>
      </c>
      <c r="AE25" s="291">
        <v>0</v>
      </c>
      <c r="AF25" s="292">
        <f>K25*(1+L25)*(AE25)*1.025*1.025*1.025</f>
        <v>0</v>
      </c>
      <c r="AG25" s="291">
        <v>0</v>
      </c>
      <c r="AH25" s="292">
        <f>K25*(1+L25)*(AG25)*1.025*1.025*1.025*1.025</f>
        <v>0</v>
      </c>
      <c r="AI25" s="293">
        <f t="shared" ref="AI25:AI32" si="18">Z25+AB25+AD25+AF25+AH25</f>
        <v>0</v>
      </c>
      <c r="AK25" s="23"/>
      <c r="AL25" s="381"/>
      <c r="AM25" s="23"/>
      <c r="AN25" s="381"/>
      <c r="AP25" s="336"/>
      <c r="AQ25" s="340"/>
      <c r="AR25" s="338"/>
    </row>
    <row r="26" spans="1:44" s="12" customFormat="1" ht="15" customHeight="1">
      <c r="A26" s="22"/>
      <c r="B26" s="22"/>
      <c r="C26" s="50">
        <f t="shared" si="15"/>
        <v>0</v>
      </c>
      <c r="D26" s="37"/>
      <c r="E26" s="558" t="s">
        <v>114</v>
      </c>
      <c r="F26" s="517"/>
      <c r="G26" s="517"/>
      <c r="H26" s="517"/>
      <c r="I26" s="517"/>
      <c r="J26" s="517"/>
      <c r="K26" s="38">
        <v>0</v>
      </c>
      <c r="L26" s="209">
        <f t="shared" si="16"/>
        <v>0</v>
      </c>
      <c r="M26" s="14"/>
      <c r="N26" s="164">
        <v>0</v>
      </c>
      <c r="O26" s="82">
        <f t="shared" ref="O26:O32" si="19">K26*(1+L26)*(N26)</f>
        <v>0</v>
      </c>
      <c r="P26" s="164">
        <v>0</v>
      </c>
      <c r="Q26" s="82">
        <f t="shared" ref="Q26:Q32" si="20">K26*(1+L26)*(P26)*1.025</f>
        <v>0</v>
      </c>
      <c r="R26" s="164">
        <v>0</v>
      </c>
      <c r="S26" s="82">
        <f t="shared" ref="S26:S32" si="21">K26*(1+L26)*(R26)*1.025*1.025</f>
        <v>0</v>
      </c>
      <c r="T26" s="164">
        <v>0</v>
      </c>
      <c r="U26" s="82">
        <f t="shared" ref="U26:U32" si="22">K26*(1+L26)*(T26)*1.025*1.025*1.025</f>
        <v>0</v>
      </c>
      <c r="V26" s="164">
        <v>0</v>
      </c>
      <c r="W26" s="82">
        <f t="shared" ref="W26:W32" si="23">K26*(1+L26)*V26*1.025*1.025*1.025*1.025</f>
        <v>0</v>
      </c>
      <c r="X26" s="40">
        <f t="shared" si="17"/>
        <v>0</v>
      </c>
      <c r="Y26" s="291">
        <v>0</v>
      </c>
      <c r="Z26" s="292">
        <f>K26*(1+L26)*(Y26)</f>
        <v>0</v>
      </c>
      <c r="AA26" s="291">
        <v>0</v>
      </c>
      <c r="AB26" s="292">
        <f t="shared" ref="AB26:AB32" si="24">K26*(1+L26)*(AA26)*1.025</f>
        <v>0</v>
      </c>
      <c r="AC26" s="291">
        <v>0</v>
      </c>
      <c r="AD26" s="292">
        <f t="shared" ref="AD26:AD32" si="25">K26*(1+L26)*(AC26)*1.025*1.025</f>
        <v>0</v>
      </c>
      <c r="AE26" s="291">
        <v>0</v>
      </c>
      <c r="AF26" s="292">
        <f t="shared" ref="AF26:AF32" si="26">K26*(1+L26)*(AE26)*1.025*1.025*1.025</f>
        <v>0</v>
      </c>
      <c r="AG26" s="291">
        <v>0</v>
      </c>
      <c r="AH26" s="292">
        <f t="shared" ref="AH26:AH32" si="27">K26*(1+L26)*(AG26)*1.025*1.025*1.025*1.025</f>
        <v>0</v>
      </c>
      <c r="AI26" s="293">
        <f t="shared" si="18"/>
        <v>0</v>
      </c>
      <c r="AK26" s="23"/>
      <c r="AL26" s="381"/>
      <c r="AM26" s="23"/>
      <c r="AN26" s="381"/>
      <c r="AP26" s="344"/>
      <c r="AQ26" s="345"/>
      <c r="AR26" s="343">
        <f t="shared" si="14"/>
        <v>0</v>
      </c>
    </row>
    <row r="27" spans="1:44" s="12" customFormat="1" ht="15" customHeight="1">
      <c r="A27" s="22"/>
      <c r="B27" s="22"/>
      <c r="C27" s="50">
        <f t="shared" si="15"/>
        <v>0</v>
      </c>
      <c r="D27" s="37"/>
      <c r="E27" s="558" t="s">
        <v>114</v>
      </c>
      <c r="F27" s="517"/>
      <c r="G27" s="517"/>
      <c r="H27" s="517"/>
      <c r="I27" s="517"/>
      <c r="J27" s="517"/>
      <c r="K27" s="38">
        <v>0</v>
      </c>
      <c r="L27" s="209">
        <f t="shared" si="16"/>
        <v>0</v>
      </c>
      <c r="M27" s="14"/>
      <c r="N27" s="164">
        <v>0</v>
      </c>
      <c r="O27" s="82">
        <f t="shared" si="19"/>
        <v>0</v>
      </c>
      <c r="P27" s="164">
        <v>0</v>
      </c>
      <c r="Q27" s="82">
        <f t="shared" si="20"/>
        <v>0</v>
      </c>
      <c r="R27" s="164">
        <v>0</v>
      </c>
      <c r="S27" s="82">
        <f t="shared" si="21"/>
        <v>0</v>
      </c>
      <c r="T27" s="164">
        <v>0</v>
      </c>
      <c r="U27" s="82">
        <f t="shared" si="22"/>
        <v>0</v>
      </c>
      <c r="V27" s="164">
        <v>0</v>
      </c>
      <c r="W27" s="82">
        <f t="shared" si="23"/>
        <v>0</v>
      </c>
      <c r="X27" s="40">
        <f t="shared" si="17"/>
        <v>0</v>
      </c>
      <c r="Y27" s="291">
        <v>0</v>
      </c>
      <c r="Z27" s="292">
        <f t="shared" ref="Z27:Z32" si="28">K27*(1+L27)*(Y27)</f>
        <v>0</v>
      </c>
      <c r="AA27" s="291">
        <v>0</v>
      </c>
      <c r="AB27" s="292">
        <f t="shared" si="24"/>
        <v>0</v>
      </c>
      <c r="AC27" s="291">
        <v>0</v>
      </c>
      <c r="AD27" s="292">
        <f t="shared" si="25"/>
        <v>0</v>
      </c>
      <c r="AE27" s="291">
        <v>0</v>
      </c>
      <c r="AF27" s="292">
        <f t="shared" si="26"/>
        <v>0</v>
      </c>
      <c r="AG27" s="291">
        <v>0</v>
      </c>
      <c r="AH27" s="292">
        <f t="shared" si="27"/>
        <v>0</v>
      </c>
      <c r="AI27" s="293">
        <f t="shared" si="18"/>
        <v>0</v>
      </c>
      <c r="AK27" s="23"/>
      <c r="AL27" s="381"/>
      <c r="AM27" s="23"/>
      <c r="AN27" s="381"/>
      <c r="AP27" s="344"/>
      <c r="AQ27" s="345"/>
      <c r="AR27" s="343">
        <f t="shared" si="14"/>
        <v>0</v>
      </c>
    </row>
    <row r="28" spans="1:44" s="12" customFormat="1" ht="15" customHeight="1">
      <c r="A28" s="22"/>
      <c r="B28" s="22"/>
      <c r="C28" s="50">
        <f t="shared" si="15"/>
        <v>0</v>
      </c>
      <c r="D28" s="37"/>
      <c r="E28" s="558" t="s">
        <v>114</v>
      </c>
      <c r="F28" s="517"/>
      <c r="G28" s="517"/>
      <c r="H28" s="517"/>
      <c r="I28" s="517"/>
      <c r="J28" s="517"/>
      <c r="K28" s="38">
        <v>0</v>
      </c>
      <c r="L28" s="209">
        <f t="shared" si="16"/>
        <v>0</v>
      </c>
      <c r="M28" s="14"/>
      <c r="N28" s="164">
        <v>0</v>
      </c>
      <c r="O28" s="82">
        <f t="shared" si="19"/>
        <v>0</v>
      </c>
      <c r="P28" s="164">
        <v>0</v>
      </c>
      <c r="Q28" s="82">
        <f t="shared" si="20"/>
        <v>0</v>
      </c>
      <c r="R28" s="164">
        <v>0</v>
      </c>
      <c r="S28" s="82">
        <f t="shared" si="21"/>
        <v>0</v>
      </c>
      <c r="T28" s="164">
        <v>0</v>
      </c>
      <c r="U28" s="82">
        <f t="shared" si="22"/>
        <v>0</v>
      </c>
      <c r="V28" s="164">
        <v>0</v>
      </c>
      <c r="W28" s="82">
        <f t="shared" si="23"/>
        <v>0</v>
      </c>
      <c r="X28" s="40">
        <f t="shared" si="17"/>
        <v>0</v>
      </c>
      <c r="Y28" s="291">
        <v>0</v>
      </c>
      <c r="Z28" s="292">
        <f t="shared" si="28"/>
        <v>0</v>
      </c>
      <c r="AA28" s="291">
        <v>0</v>
      </c>
      <c r="AB28" s="292">
        <f t="shared" si="24"/>
        <v>0</v>
      </c>
      <c r="AC28" s="291">
        <v>0</v>
      </c>
      <c r="AD28" s="292">
        <f t="shared" si="25"/>
        <v>0</v>
      </c>
      <c r="AE28" s="291">
        <v>0</v>
      </c>
      <c r="AF28" s="292">
        <f t="shared" si="26"/>
        <v>0</v>
      </c>
      <c r="AG28" s="291">
        <v>0</v>
      </c>
      <c r="AH28" s="292">
        <f t="shared" si="27"/>
        <v>0</v>
      </c>
      <c r="AI28" s="293">
        <f t="shared" si="18"/>
        <v>0</v>
      </c>
      <c r="AK28" s="23"/>
      <c r="AL28" s="381"/>
      <c r="AM28" s="23"/>
      <c r="AN28" s="381"/>
      <c r="AP28" s="344"/>
      <c r="AQ28" s="345"/>
      <c r="AR28" s="343">
        <f t="shared" si="14"/>
        <v>0</v>
      </c>
    </row>
    <row r="29" spans="1:44" ht="15" customHeight="1">
      <c r="C29" s="50">
        <f t="shared" si="15"/>
        <v>0</v>
      </c>
      <c r="D29" s="37"/>
      <c r="E29" s="558" t="s">
        <v>114</v>
      </c>
      <c r="F29" s="517"/>
      <c r="G29" s="517"/>
      <c r="H29" s="517"/>
      <c r="I29" s="517"/>
      <c r="J29" s="517"/>
      <c r="K29" s="38">
        <v>0</v>
      </c>
      <c r="L29" s="209">
        <f t="shared" si="16"/>
        <v>0</v>
      </c>
      <c r="M29" s="37"/>
      <c r="N29" s="164">
        <v>0</v>
      </c>
      <c r="O29" s="82">
        <f t="shared" si="19"/>
        <v>0</v>
      </c>
      <c r="P29" s="164">
        <v>0</v>
      </c>
      <c r="Q29" s="82">
        <f t="shared" si="20"/>
        <v>0</v>
      </c>
      <c r="R29" s="164">
        <v>0</v>
      </c>
      <c r="S29" s="82">
        <f t="shared" si="21"/>
        <v>0</v>
      </c>
      <c r="T29" s="164">
        <v>0</v>
      </c>
      <c r="U29" s="82">
        <f t="shared" si="22"/>
        <v>0</v>
      </c>
      <c r="V29" s="164">
        <v>0</v>
      </c>
      <c r="W29" s="82">
        <f t="shared" si="23"/>
        <v>0</v>
      </c>
      <c r="X29" s="40">
        <f t="shared" si="17"/>
        <v>0</v>
      </c>
      <c r="Y29" s="291">
        <v>0</v>
      </c>
      <c r="Z29" s="292">
        <f t="shared" si="28"/>
        <v>0</v>
      </c>
      <c r="AA29" s="291">
        <v>0</v>
      </c>
      <c r="AB29" s="292">
        <f t="shared" si="24"/>
        <v>0</v>
      </c>
      <c r="AC29" s="291">
        <v>0</v>
      </c>
      <c r="AD29" s="292">
        <f t="shared" si="25"/>
        <v>0</v>
      </c>
      <c r="AE29" s="291">
        <v>0</v>
      </c>
      <c r="AF29" s="292">
        <f t="shared" si="26"/>
        <v>0</v>
      </c>
      <c r="AG29" s="291">
        <v>0</v>
      </c>
      <c r="AH29" s="292">
        <f t="shared" si="27"/>
        <v>0</v>
      </c>
      <c r="AI29" s="293">
        <f t="shared" si="18"/>
        <v>0</v>
      </c>
      <c r="AK29" s="23"/>
      <c r="AL29" s="381"/>
      <c r="AM29" s="23"/>
      <c r="AN29" s="381"/>
      <c r="AP29" s="344"/>
      <c r="AQ29" s="345"/>
      <c r="AR29" s="343">
        <f t="shared" si="14"/>
        <v>0</v>
      </c>
    </row>
    <row r="30" spans="1:44" ht="15" customHeight="1">
      <c r="C30" s="50">
        <f t="shared" si="15"/>
        <v>0</v>
      </c>
      <c r="D30" s="37"/>
      <c r="E30" s="558" t="s">
        <v>114</v>
      </c>
      <c r="F30" s="517"/>
      <c r="G30" s="517"/>
      <c r="H30" s="517"/>
      <c r="I30" s="517"/>
      <c r="J30" s="517"/>
      <c r="K30" s="38">
        <v>0</v>
      </c>
      <c r="L30" s="209">
        <f t="shared" si="16"/>
        <v>0</v>
      </c>
      <c r="M30" s="37"/>
      <c r="N30" s="164">
        <v>0</v>
      </c>
      <c r="O30" s="82">
        <f t="shared" si="19"/>
        <v>0</v>
      </c>
      <c r="P30" s="164">
        <v>0</v>
      </c>
      <c r="Q30" s="82">
        <f t="shared" si="20"/>
        <v>0</v>
      </c>
      <c r="R30" s="164">
        <v>0</v>
      </c>
      <c r="S30" s="82">
        <f t="shared" si="21"/>
        <v>0</v>
      </c>
      <c r="T30" s="164">
        <v>0</v>
      </c>
      <c r="U30" s="82">
        <f t="shared" si="22"/>
        <v>0</v>
      </c>
      <c r="V30" s="164">
        <v>0</v>
      </c>
      <c r="W30" s="82">
        <f t="shared" si="23"/>
        <v>0</v>
      </c>
      <c r="X30" s="40">
        <f t="shared" si="17"/>
        <v>0</v>
      </c>
      <c r="Y30" s="291">
        <v>0</v>
      </c>
      <c r="Z30" s="292">
        <f t="shared" si="28"/>
        <v>0</v>
      </c>
      <c r="AA30" s="291">
        <v>0</v>
      </c>
      <c r="AB30" s="292">
        <f t="shared" si="24"/>
        <v>0</v>
      </c>
      <c r="AC30" s="291">
        <v>0</v>
      </c>
      <c r="AD30" s="292">
        <f t="shared" si="25"/>
        <v>0</v>
      </c>
      <c r="AE30" s="291">
        <v>0</v>
      </c>
      <c r="AF30" s="292">
        <f t="shared" si="26"/>
        <v>0</v>
      </c>
      <c r="AG30" s="291">
        <v>0</v>
      </c>
      <c r="AH30" s="292">
        <f t="shared" si="27"/>
        <v>0</v>
      </c>
      <c r="AI30" s="293">
        <f t="shared" si="18"/>
        <v>0</v>
      </c>
      <c r="AK30" s="23"/>
      <c r="AL30" s="381"/>
      <c r="AM30" s="23"/>
      <c r="AN30" s="381"/>
      <c r="AP30" s="341"/>
      <c r="AQ30" s="342"/>
      <c r="AR30" s="343">
        <f t="shared" si="14"/>
        <v>0</v>
      </c>
    </row>
    <row r="31" spans="1:44" ht="15" customHeight="1">
      <c r="C31" s="50">
        <f t="shared" si="15"/>
        <v>0</v>
      </c>
      <c r="D31" s="37"/>
      <c r="E31" s="558" t="s">
        <v>114</v>
      </c>
      <c r="F31" s="517"/>
      <c r="G31" s="517"/>
      <c r="H31" s="517"/>
      <c r="I31" s="517"/>
      <c r="J31" s="517"/>
      <c r="K31" s="38">
        <v>0</v>
      </c>
      <c r="L31" s="209">
        <f t="shared" si="16"/>
        <v>0</v>
      </c>
      <c r="M31" s="37"/>
      <c r="N31" s="164">
        <v>0</v>
      </c>
      <c r="O31" s="82">
        <f t="shared" si="19"/>
        <v>0</v>
      </c>
      <c r="P31" s="164">
        <v>0</v>
      </c>
      <c r="Q31" s="82">
        <f t="shared" si="20"/>
        <v>0</v>
      </c>
      <c r="R31" s="164">
        <v>0</v>
      </c>
      <c r="S31" s="82">
        <f t="shared" si="21"/>
        <v>0</v>
      </c>
      <c r="T31" s="164">
        <v>0</v>
      </c>
      <c r="U31" s="82">
        <f t="shared" si="22"/>
        <v>0</v>
      </c>
      <c r="V31" s="164">
        <v>0</v>
      </c>
      <c r="W31" s="82">
        <f t="shared" si="23"/>
        <v>0</v>
      </c>
      <c r="X31" s="40">
        <f t="shared" si="17"/>
        <v>0</v>
      </c>
      <c r="Y31" s="291">
        <v>0</v>
      </c>
      <c r="Z31" s="292">
        <f t="shared" si="28"/>
        <v>0</v>
      </c>
      <c r="AA31" s="291">
        <v>0</v>
      </c>
      <c r="AB31" s="292">
        <f t="shared" si="24"/>
        <v>0</v>
      </c>
      <c r="AC31" s="291">
        <v>0</v>
      </c>
      <c r="AD31" s="292">
        <f t="shared" si="25"/>
        <v>0</v>
      </c>
      <c r="AE31" s="291">
        <v>0</v>
      </c>
      <c r="AF31" s="292">
        <f t="shared" si="26"/>
        <v>0</v>
      </c>
      <c r="AG31" s="291">
        <v>0</v>
      </c>
      <c r="AH31" s="292">
        <f t="shared" si="27"/>
        <v>0</v>
      </c>
      <c r="AI31" s="293">
        <f t="shared" si="18"/>
        <v>0</v>
      </c>
      <c r="AK31" s="23"/>
      <c r="AL31" s="381"/>
      <c r="AM31" s="23"/>
      <c r="AN31" s="381"/>
      <c r="AP31" s="341"/>
      <c r="AQ31" s="342"/>
      <c r="AR31" s="343">
        <f t="shared" si="14"/>
        <v>0</v>
      </c>
    </row>
    <row r="32" spans="1:44" ht="15" customHeight="1">
      <c r="C32" s="50">
        <f t="shared" si="15"/>
        <v>0</v>
      </c>
      <c r="D32" s="49"/>
      <c r="E32" s="558" t="s">
        <v>114</v>
      </c>
      <c r="F32" s="517"/>
      <c r="G32" s="517"/>
      <c r="H32" s="517"/>
      <c r="I32" s="517"/>
      <c r="J32" s="517"/>
      <c r="K32" s="38">
        <v>0</v>
      </c>
      <c r="L32" s="209">
        <f t="shared" si="16"/>
        <v>0</v>
      </c>
      <c r="M32" s="37"/>
      <c r="N32" s="164">
        <v>0</v>
      </c>
      <c r="O32" s="82">
        <f t="shared" si="19"/>
        <v>0</v>
      </c>
      <c r="P32" s="164">
        <v>0</v>
      </c>
      <c r="Q32" s="82">
        <f t="shared" si="20"/>
        <v>0</v>
      </c>
      <c r="R32" s="164">
        <v>0</v>
      </c>
      <c r="S32" s="82">
        <f t="shared" si="21"/>
        <v>0</v>
      </c>
      <c r="T32" s="164">
        <v>0</v>
      </c>
      <c r="U32" s="82">
        <f t="shared" si="22"/>
        <v>0</v>
      </c>
      <c r="V32" s="164">
        <v>0</v>
      </c>
      <c r="W32" s="82">
        <f t="shared" si="23"/>
        <v>0</v>
      </c>
      <c r="X32" s="40">
        <f t="shared" si="17"/>
        <v>0</v>
      </c>
      <c r="Y32" s="291">
        <v>0</v>
      </c>
      <c r="Z32" s="292">
        <f t="shared" si="28"/>
        <v>0</v>
      </c>
      <c r="AA32" s="291">
        <v>0</v>
      </c>
      <c r="AB32" s="292">
        <f t="shared" si="24"/>
        <v>0</v>
      </c>
      <c r="AC32" s="291">
        <v>0</v>
      </c>
      <c r="AD32" s="292">
        <f t="shared" si="25"/>
        <v>0</v>
      </c>
      <c r="AE32" s="291">
        <v>0</v>
      </c>
      <c r="AF32" s="292">
        <f t="shared" si="26"/>
        <v>0</v>
      </c>
      <c r="AG32" s="291">
        <v>0</v>
      </c>
      <c r="AH32" s="292">
        <f t="shared" si="27"/>
        <v>0</v>
      </c>
      <c r="AI32" s="293">
        <f t="shared" si="18"/>
        <v>0</v>
      </c>
      <c r="AK32" s="23"/>
      <c r="AL32" s="381"/>
      <c r="AM32" s="23"/>
      <c r="AN32" s="381"/>
      <c r="AP32" s="341"/>
      <c r="AQ32" s="342"/>
      <c r="AR32" s="343">
        <f t="shared" si="14"/>
        <v>0</v>
      </c>
    </row>
    <row r="33" spans="1:44" ht="17.100000000000001" customHeight="1">
      <c r="C33" s="80"/>
      <c r="D33" s="37"/>
      <c r="E33" s="555"/>
      <c r="F33" s="555"/>
      <c r="G33" s="555"/>
      <c r="H33" s="555"/>
      <c r="I33" s="555"/>
      <c r="J33" s="539"/>
      <c r="K33" s="81"/>
      <c r="L33" s="81"/>
      <c r="M33" s="37"/>
      <c r="N33" s="88"/>
      <c r="O33" s="102"/>
      <c r="P33" s="80"/>
      <c r="Q33" s="102"/>
      <c r="R33" s="80"/>
      <c r="S33" s="102"/>
      <c r="T33" s="80"/>
      <c r="U33" s="102"/>
      <c r="V33" s="80"/>
      <c r="W33" s="102"/>
      <c r="X33" s="103"/>
      <c r="Y33" s="88"/>
      <c r="Z33" s="102"/>
      <c r="AA33" s="80"/>
      <c r="AB33" s="102"/>
      <c r="AC33" s="80"/>
      <c r="AD33" s="102"/>
      <c r="AE33" s="80"/>
      <c r="AF33" s="102"/>
      <c r="AG33" s="80"/>
      <c r="AH33" s="102"/>
      <c r="AI33" s="103"/>
      <c r="AK33" s="103"/>
      <c r="AL33" s="81"/>
      <c r="AM33" s="103"/>
      <c r="AN33" s="81"/>
      <c r="AP33" s="341"/>
      <c r="AQ33" s="342"/>
      <c r="AR33" s="343">
        <f t="shared" si="14"/>
        <v>0</v>
      </c>
    </row>
    <row r="34" spans="1:44" ht="15" customHeight="1">
      <c r="A34" s="22">
        <v>1000</v>
      </c>
      <c r="C34" s="202" t="s">
        <v>320</v>
      </c>
      <c r="D34" s="37"/>
      <c r="E34" s="561"/>
      <c r="F34" s="561"/>
      <c r="G34" s="561"/>
      <c r="H34" s="561"/>
      <c r="I34" s="561"/>
      <c r="J34" s="539"/>
      <c r="K34" s="81"/>
      <c r="L34" s="81"/>
      <c r="M34" s="37"/>
      <c r="N34" s="58"/>
      <c r="O34" s="177"/>
      <c r="P34" s="58"/>
      <c r="Q34" s="177"/>
      <c r="R34" s="58"/>
      <c r="S34" s="177"/>
      <c r="T34" s="58"/>
      <c r="U34" s="177"/>
      <c r="V34" s="58"/>
      <c r="W34" s="177"/>
      <c r="X34" s="60"/>
      <c r="Y34" s="58"/>
      <c r="Z34" s="177"/>
      <c r="AA34" s="58"/>
      <c r="AB34" s="177"/>
      <c r="AC34" s="58"/>
      <c r="AD34" s="177"/>
      <c r="AE34" s="58"/>
      <c r="AF34" s="177"/>
      <c r="AG34" s="58"/>
      <c r="AH34" s="177"/>
      <c r="AI34" s="60"/>
      <c r="AK34" s="23"/>
      <c r="AL34" s="381"/>
      <c r="AM34" s="23"/>
      <c r="AN34" s="381"/>
      <c r="AP34" s="339"/>
      <c r="AQ34" s="103"/>
      <c r="AR34" s="338"/>
    </row>
    <row r="35" spans="1:44" ht="15" customHeight="1">
      <c r="C35" s="51" t="s">
        <v>30</v>
      </c>
      <c r="D35" s="37"/>
      <c r="E35" s="565"/>
      <c r="F35" s="565"/>
      <c r="G35" s="565"/>
      <c r="H35" s="565"/>
      <c r="I35" s="565"/>
      <c r="J35" s="563"/>
      <c r="K35" s="81"/>
      <c r="L35" s="81"/>
      <c r="M35" s="37"/>
      <c r="N35" s="58"/>
      <c r="O35" s="177"/>
      <c r="P35" s="58"/>
      <c r="Q35" s="177"/>
      <c r="R35" s="58"/>
      <c r="S35" s="177"/>
      <c r="T35" s="58"/>
      <c r="U35" s="177"/>
      <c r="V35" s="58"/>
      <c r="W35" s="177"/>
      <c r="X35" s="60"/>
      <c r="Y35" s="58"/>
      <c r="Z35" s="177"/>
      <c r="AA35" s="58"/>
      <c r="AB35" s="177"/>
      <c r="AC35" s="58"/>
      <c r="AD35" s="177"/>
      <c r="AE35" s="58"/>
      <c r="AF35" s="177"/>
      <c r="AG35" s="58"/>
      <c r="AH35" s="177"/>
      <c r="AI35" s="60"/>
      <c r="AK35" s="23"/>
      <c r="AL35" s="381"/>
      <c r="AM35" s="23"/>
      <c r="AN35" s="381"/>
      <c r="AP35" s="339"/>
      <c r="AQ35" s="103"/>
      <c r="AR35" s="338"/>
    </row>
    <row r="36" spans="1:44" ht="15" customHeight="1">
      <c r="C36" s="51">
        <v>1</v>
      </c>
      <c r="D36" s="49"/>
      <c r="E36" s="516" t="s">
        <v>114</v>
      </c>
      <c r="F36" s="517"/>
      <c r="G36" s="517"/>
      <c r="H36" s="517"/>
      <c r="I36" s="517"/>
      <c r="J36" s="517"/>
      <c r="K36" s="52">
        <v>0</v>
      </c>
      <c r="L36" s="210">
        <f t="shared" ref="L36:L41" si="29">VLOOKUP(E36,Leave_Benefits,2,0)</f>
        <v>0</v>
      </c>
      <c r="M36" s="37"/>
      <c r="N36" s="164">
        <v>0</v>
      </c>
      <c r="O36" s="82">
        <f t="shared" ref="O36:O41" si="30">K36*(N36)*(C36)</f>
        <v>0</v>
      </c>
      <c r="P36" s="164">
        <v>0</v>
      </c>
      <c r="Q36" s="82">
        <f t="shared" ref="Q36:Q41" si="31">(K36)*(P36)*(C36)</f>
        <v>0</v>
      </c>
      <c r="R36" s="164">
        <v>0</v>
      </c>
      <c r="S36" s="82">
        <f t="shared" ref="S36:S41" si="32">(K36)*(R36)*(C36)</f>
        <v>0</v>
      </c>
      <c r="T36" s="164">
        <v>0</v>
      </c>
      <c r="U36" s="82">
        <f t="shared" ref="U36:U41" si="33">(K36)*(T36)*(C36)</f>
        <v>0</v>
      </c>
      <c r="V36" s="164">
        <v>0</v>
      </c>
      <c r="W36" s="82">
        <f t="shared" ref="W36:W41" si="34">(K36)*(V36)*(C36)</f>
        <v>0</v>
      </c>
      <c r="X36" s="40">
        <f t="shared" ref="X36:X41" si="35">O36+Q36+S36+U36+W36</f>
        <v>0</v>
      </c>
      <c r="Y36" s="291">
        <v>0</v>
      </c>
      <c r="Z36" s="292">
        <f t="shared" ref="Z36:Z41" si="36">K36*(Y36)*(C36)</f>
        <v>0</v>
      </c>
      <c r="AA36" s="291">
        <v>0</v>
      </c>
      <c r="AB36" s="292">
        <f t="shared" ref="AB36:AB41" si="37">(K36)*(AA36)*(C36)</f>
        <v>0</v>
      </c>
      <c r="AC36" s="291">
        <v>0</v>
      </c>
      <c r="AD36" s="292">
        <f t="shared" ref="AD36:AD41" si="38">(K36)*(AC36)*(C36)</f>
        <v>0</v>
      </c>
      <c r="AE36" s="291">
        <v>0</v>
      </c>
      <c r="AF36" s="292">
        <f t="shared" ref="AF36:AF41" si="39">(K36)*(AE36)*(C36)</f>
        <v>0</v>
      </c>
      <c r="AG36" s="291">
        <v>0</v>
      </c>
      <c r="AH36" s="292">
        <f t="shared" ref="AH36:AH41" si="40">(K36)*(AG36)*(C36)</f>
        <v>0</v>
      </c>
      <c r="AI36" s="293">
        <f t="shared" ref="AI36:AI41" si="41">Z36+AB36+AD36+AF36+AH36</f>
        <v>0</v>
      </c>
      <c r="AK36" s="23"/>
      <c r="AL36" s="381"/>
      <c r="AM36" s="23"/>
      <c r="AN36" s="381"/>
      <c r="AP36" s="339"/>
      <c r="AQ36" s="103"/>
      <c r="AR36" s="338"/>
    </row>
    <row r="37" spans="1:44" ht="15" customHeight="1">
      <c r="C37" s="51">
        <v>1</v>
      </c>
      <c r="D37" s="49"/>
      <c r="E37" s="516" t="s">
        <v>114</v>
      </c>
      <c r="F37" s="517"/>
      <c r="G37" s="517"/>
      <c r="H37" s="517"/>
      <c r="I37" s="517"/>
      <c r="J37" s="517"/>
      <c r="K37" s="52">
        <v>0</v>
      </c>
      <c r="L37" s="210">
        <f t="shared" si="29"/>
        <v>0</v>
      </c>
      <c r="M37" s="37"/>
      <c r="N37" s="164">
        <v>0</v>
      </c>
      <c r="O37" s="82">
        <f t="shared" si="30"/>
        <v>0</v>
      </c>
      <c r="P37" s="164">
        <v>0</v>
      </c>
      <c r="Q37" s="82">
        <f t="shared" si="31"/>
        <v>0</v>
      </c>
      <c r="R37" s="164">
        <v>0</v>
      </c>
      <c r="S37" s="82">
        <f t="shared" si="32"/>
        <v>0</v>
      </c>
      <c r="T37" s="164">
        <v>0</v>
      </c>
      <c r="U37" s="82">
        <f t="shared" si="33"/>
        <v>0</v>
      </c>
      <c r="V37" s="164">
        <v>0</v>
      </c>
      <c r="W37" s="82">
        <f t="shared" si="34"/>
        <v>0</v>
      </c>
      <c r="X37" s="40">
        <f t="shared" si="35"/>
        <v>0</v>
      </c>
      <c r="Y37" s="291">
        <v>0</v>
      </c>
      <c r="Z37" s="292">
        <f t="shared" si="36"/>
        <v>0</v>
      </c>
      <c r="AA37" s="291">
        <v>0</v>
      </c>
      <c r="AB37" s="292">
        <f t="shared" si="37"/>
        <v>0</v>
      </c>
      <c r="AC37" s="291">
        <v>0</v>
      </c>
      <c r="AD37" s="292">
        <f t="shared" si="38"/>
        <v>0</v>
      </c>
      <c r="AE37" s="291">
        <v>0</v>
      </c>
      <c r="AF37" s="292">
        <f t="shared" si="39"/>
        <v>0</v>
      </c>
      <c r="AG37" s="291">
        <v>0</v>
      </c>
      <c r="AH37" s="292">
        <f t="shared" si="40"/>
        <v>0</v>
      </c>
      <c r="AI37" s="293">
        <f t="shared" si="41"/>
        <v>0</v>
      </c>
      <c r="AK37" s="23"/>
      <c r="AL37" s="381"/>
      <c r="AM37" s="23"/>
      <c r="AN37" s="381"/>
      <c r="AP37" s="341"/>
      <c r="AQ37" s="342"/>
      <c r="AR37" s="343">
        <f t="shared" si="14"/>
        <v>0</v>
      </c>
    </row>
    <row r="38" spans="1:44" ht="15" customHeight="1">
      <c r="C38" s="51">
        <v>1</v>
      </c>
      <c r="D38" s="49"/>
      <c r="E38" s="516" t="s">
        <v>114</v>
      </c>
      <c r="F38" s="517"/>
      <c r="G38" s="517"/>
      <c r="H38" s="517"/>
      <c r="I38" s="517"/>
      <c r="J38" s="517"/>
      <c r="K38" s="52">
        <v>0</v>
      </c>
      <c r="L38" s="210">
        <f t="shared" si="29"/>
        <v>0</v>
      </c>
      <c r="M38" s="37"/>
      <c r="N38" s="164">
        <v>0</v>
      </c>
      <c r="O38" s="82">
        <f t="shared" si="30"/>
        <v>0</v>
      </c>
      <c r="P38" s="164">
        <v>0</v>
      </c>
      <c r="Q38" s="82">
        <f t="shared" si="31"/>
        <v>0</v>
      </c>
      <c r="R38" s="164">
        <v>0</v>
      </c>
      <c r="S38" s="82">
        <f t="shared" si="32"/>
        <v>0</v>
      </c>
      <c r="T38" s="164">
        <v>0</v>
      </c>
      <c r="U38" s="82">
        <f t="shared" si="33"/>
        <v>0</v>
      </c>
      <c r="V38" s="164">
        <v>0</v>
      </c>
      <c r="W38" s="82">
        <f t="shared" si="34"/>
        <v>0</v>
      </c>
      <c r="X38" s="40">
        <f t="shared" si="35"/>
        <v>0</v>
      </c>
      <c r="Y38" s="291">
        <v>0</v>
      </c>
      <c r="Z38" s="292">
        <f t="shared" si="36"/>
        <v>0</v>
      </c>
      <c r="AA38" s="291">
        <v>0</v>
      </c>
      <c r="AB38" s="292">
        <f t="shared" si="37"/>
        <v>0</v>
      </c>
      <c r="AC38" s="291">
        <v>0</v>
      </c>
      <c r="AD38" s="292">
        <f t="shared" si="38"/>
        <v>0</v>
      </c>
      <c r="AE38" s="291">
        <v>0</v>
      </c>
      <c r="AF38" s="292">
        <f t="shared" si="39"/>
        <v>0</v>
      </c>
      <c r="AG38" s="291">
        <v>0</v>
      </c>
      <c r="AH38" s="292">
        <f t="shared" si="40"/>
        <v>0</v>
      </c>
      <c r="AI38" s="293">
        <f t="shared" si="41"/>
        <v>0</v>
      </c>
      <c r="AK38" s="23"/>
      <c r="AL38" s="381"/>
      <c r="AM38" s="23"/>
      <c r="AN38" s="381"/>
      <c r="AP38" s="341"/>
      <c r="AQ38" s="342"/>
      <c r="AR38" s="343">
        <f t="shared" si="14"/>
        <v>0</v>
      </c>
    </row>
    <row r="39" spans="1:44" ht="15" customHeight="1">
      <c r="C39" s="51">
        <v>1</v>
      </c>
      <c r="D39" s="49"/>
      <c r="E39" s="516" t="s">
        <v>114</v>
      </c>
      <c r="F39" s="517"/>
      <c r="G39" s="517"/>
      <c r="H39" s="517"/>
      <c r="I39" s="517"/>
      <c r="J39" s="517"/>
      <c r="K39" s="52">
        <v>0</v>
      </c>
      <c r="L39" s="210">
        <f t="shared" si="29"/>
        <v>0</v>
      </c>
      <c r="M39" s="37"/>
      <c r="N39" s="164">
        <v>0</v>
      </c>
      <c r="O39" s="82">
        <f t="shared" si="30"/>
        <v>0</v>
      </c>
      <c r="P39" s="164">
        <v>0</v>
      </c>
      <c r="Q39" s="82">
        <f t="shared" si="31"/>
        <v>0</v>
      </c>
      <c r="R39" s="164">
        <v>0</v>
      </c>
      <c r="S39" s="82">
        <f t="shared" si="32"/>
        <v>0</v>
      </c>
      <c r="T39" s="164">
        <v>0</v>
      </c>
      <c r="U39" s="82">
        <f t="shared" si="33"/>
        <v>0</v>
      </c>
      <c r="V39" s="164">
        <v>0</v>
      </c>
      <c r="W39" s="82">
        <f t="shared" si="34"/>
        <v>0</v>
      </c>
      <c r="X39" s="40">
        <f t="shared" si="35"/>
        <v>0</v>
      </c>
      <c r="Y39" s="291">
        <v>0</v>
      </c>
      <c r="Z39" s="292">
        <f t="shared" si="36"/>
        <v>0</v>
      </c>
      <c r="AA39" s="291">
        <v>0</v>
      </c>
      <c r="AB39" s="292">
        <f t="shared" si="37"/>
        <v>0</v>
      </c>
      <c r="AC39" s="291">
        <v>0</v>
      </c>
      <c r="AD39" s="292">
        <f t="shared" si="38"/>
        <v>0</v>
      </c>
      <c r="AE39" s="291">
        <v>0</v>
      </c>
      <c r="AF39" s="292">
        <f t="shared" si="39"/>
        <v>0</v>
      </c>
      <c r="AG39" s="291">
        <v>0</v>
      </c>
      <c r="AH39" s="292">
        <f t="shared" si="40"/>
        <v>0</v>
      </c>
      <c r="AI39" s="293">
        <f t="shared" si="41"/>
        <v>0</v>
      </c>
      <c r="AK39" s="23"/>
      <c r="AL39" s="381"/>
      <c r="AM39" s="23"/>
      <c r="AN39" s="381"/>
      <c r="AP39" s="341"/>
      <c r="AQ39" s="342"/>
      <c r="AR39" s="343">
        <f t="shared" si="14"/>
        <v>0</v>
      </c>
    </row>
    <row r="40" spans="1:44" ht="15" customHeight="1">
      <c r="C40" s="51">
        <v>1</v>
      </c>
      <c r="D40" s="49"/>
      <c r="E40" s="516" t="s">
        <v>114</v>
      </c>
      <c r="F40" s="517"/>
      <c r="G40" s="517"/>
      <c r="H40" s="517"/>
      <c r="I40" s="517"/>
      <c r="J40" s="517"/>
      <c r="K40" s="52">
        <v>0</v>
      </c>
      <c r="L40" s="210">
        <f t="shared" si="29"/>
        <v>0</v>
      </c>
      <c r="M40" s="37"/>
      <c r="N40" s="164">
        <v>0</v>
      </c>
      <c r="O40" s="82">
        <f t="shared" si="30"/>
        <v>0</v>
      </c>
      <c r="P40" s="164">
        <v>0</v>
      </c>
      <c r="Q40" s="82">
        <f t="shared" si="31"/>
        <v>0</v>
      </c>
      <c r="R40" s="164">
        <v>0</v>
      </c>
      <c r="S40" s="82">
        <f t="shared" si="32"/>
        <v>0</v>
      </c>
      <c r="T40" s="164">
        <v>0</v>
      </c>
      <c r="U40" s="82">
        <f t="shared" si="33"/>
        <v>0</v>
      </c>
      <c r="V40" s="164">
        <v>0</v>
      </c>
      <c r="W40" s="82">
        <f t="shared" si="34"/>
        <v>0</v>
      </c>
      <c r="X40" s="40">
        <f t="shared" si="35"/>
        <v>0</v>
      </c>
      <c r="Y40" s="291">
        <v>0</v>
      </c>
      <c r="Z40" s="292">
        <f t="shared" si="36"/>
        <v>0</v>
      </c>
      <c r="AA40" s="291">
        <v>0</v>
      </c>
      <c r="AB40" s="292">
        <f t="shared" si="37"/>
        <v>0</v>
      </c>
      <c r="AC40" s="291">
        <v>0</v>
      </c>
      <c r="AD40" s="292">
        <f t="shared" si="38"/>
        <v>0</v>
      </c>
      <c r="AE40" s="291">
        <v>0</v>
      </c>
      <c r="AF40" s="292">
        <f t="shared" si="39"/>
        <v>0</v>
      </c>
      <c r="AG40" s="291">
        <v>0</v>
      </c>
      <c r="AH40" s="292">
        <f t="shared" si="40"/>
        <v>0</v>
      </c>
      <c r="AI40" s="293">
        <f t="shared" si="41"/>
        <v>0</v>
      </c>
      <c r="AK40" s="23"/>
      <c r="AL40" s="381"/>
      <c r="AM40" s="23"/>
      <c r="AN40" s="381"/>
      <c r="AP40" s="341"/>
      <c r="AQ40" s="342"/>
      <c r="AR40" s="343">
        <f t="shared" si="14"/>
        <v>0</v>
      </c>
    </row>
    <row r="41" spans="1:44" ht="15" customHeight="1">
      <c r="C41" s="51">
        <v>1</v>
      </c>
      <c r="D41" s="49"/>
      <c r="E41" s="516" t="s">
        <v>114</v>
      </c>
      <c r="F41" s="517"/>
      <c r="G41" s="517"/>
      <c r="H41" s="517"/>
      <c r="I41" s="517"/>
      <c r="J41" s="517"/>
      <c r="K41" s="52">
        <v>0</v>
      </c>
      <c r="L41" s="210">
        <f t="shared" si="29"/>
        <v>0</v>
      </c>
      <c r="M41" s="37"/>
      <c r="N41" s="164">
        <v>0</v>
      </c>
      <c r="O41" s="82">
        <f t="shared" si="30"/>
        <v>0</v>
      </c>
      <c r="P41" s="164">
        <v>0</v>
      </c>
      <c r="Q41" s="82">
        <f t="shared" si="31"/>
        <v>0</v>
      </c>
      <c r="R41" s="164">
        <v>0</v>
      </c>
      <c r="S41" s="82">
        <f t="shared" si="32"/>
        <v>0</v>
      </c>
      <c r="T41" s="164">
        <v>0</v>
      </c>
      <c r="U41" s="82">
        <f t="shared" si="33"/>
        <v>0</v>
      </c>
      <c r="V41" s="164">
        <v>0</v>
      </c>
      <c r="W41" s="82">
        <f t="shared" si="34"/>
        <v>0</v>
      </c>
      <c r="X41" s="40">
        <f t="shared" si="35"/>
        <v>0</v>
      </c>
      <c r="Y41" s="291">
        <v>0</v>
      </c>
      <c r="Z41" s="292">
        <f t="shared" si="36"/>
        <v>0</v>
      </c>
      <c r="AA41" s="291">
        <v>0</v>
      </c>
      <c r="AB41" s="292">
        <f t="shared" si="37"/>
        <v>0</v>
      </c>
      <c r="AC41" s="291">
        <v>0</v>
      </c>
      <c r="AD41" s="292">
        <f t="shared" si="38"/>
        <v>0</v>
      </c>
      <c r="AE41" s="291">
        <v>0</v>
      </c>
      <c r="AF41" s="292">
        <f t="shared" si="39"/>
        <v>0</v>
      </c>
      <c r="AG41" s="291">
        <v>0</v>
      </c>
      <c r="AH41" s="292">
        <f t="shared" si="40"/>
        <v>0</v>
      </c>
      <c r="AI41" s="293">
        <f t="shared" si="41"/>
        <v>0</v>
      </c>
      <c r="AK41" s="23"/>
      <c r="AL41" s="381"/>
      <c r="AM41" s="23"/>
      <c r="AN41" s="381"/>
      <c r="AP41" s="341"/>
      <c r="AQ41" s="342"/>
      <c r="AR41" s="343">
        <f t="shared" si="14"/>
        <v>0</v>
      </c>
    </row>
    <row r="42" spans="1:44" ht="15" customHeight="1" thickBot="1">
      <c r="C42" s="54"/>
      <c r="D42" s="49"/>
      <c r="E42" s="539"/>
      <c r="F42" s="539"/>
      <c r="G42" s="539"/>
      <c r="H42" s="539"/>
      <c r="I42" s="587"/>
      <c r="J42" s="566" t="s">
        <v>195</v>
      </c>
      <c r="K42" s="567"/>
      <c r="L42" s="567"/>
      <c r="M42" s="567"/>
      <c r="N42" s="316"/>
      <c r="O42" s="317">
        <f>ROUNDUP(SUM(O25:O41),0)</f>
        <v>0</v>
      </c>
      <c r="P42" s="318"/>
      <c r="Q42" s="317">
        <f>ROUNDUP(SUM(Q25:Q41),0)</f>
        <v>0</v>
      </c>
      <c r="R42" s="318"/>
      <c r="S42" s="317">
        <f>ROUNDUP(SUM(S25:S41),0)</f>
        <v>0</v>
      </c>
      <c r="T42" s="318"/>
      <c r="U42" s="317">
        <f>ROUNDUP(SUM(U25:U41),0)</f>
        <v>0</v>
      </c>
      <c r="V42" s="318"/>
      <c r="W42" s="317">
        <f>ROUNDUP(SUM(W25:W41),0)</f>
        <v>0</v>
      </c>
      <c r="X42" s="319">
        <f>ROUNDUP(SUM(X25:X41),0)</f>
        <v>0</v>
      </c>
      <c r="Y42" s="316"/>
      <c r="Z42" s="317">
        <f>ROUNDUP(SUM(Z25:Z41),0)</f>
        <v>0</v>
      </c>
      <c r="AA42" s="318"/>
      <c r="AB42" s="317">
        <f>ROUNDUP(SUM(AB25:AB41),0)</f>
        <v>0</v>
      </c>
      <c r="AC42" s="318"/>
      <c r="AD42" s="317">
        <f>ROUNDUP(SUM(AD25:AD41),0)</f>
        <v>0</v>
      </c>
      <c r="AE42" s="318"/>
      <c r="AF42" s="317">
        <f>ROUNDUP(SUM(AF25:AF41),0)</f>
        <v>0</v>
      </c>
      <c r="AG42" s="318"/>
      <c r="AH42" s="317">
        <f>ROUNDUP(SUM(AH25:AH41),0)</f>
        <v>0</v>
      </c>
      <c r="AI42" s="319">
        <f>ROUNDUP(SUM(AI25:AI41),0)</f>
        <v>0</v>
      </c>
      <c r="AK42" s="206">
        <f>O42+Q42+S42+U42+W42</f>
        <v>0</v>
      </c>
      <c r="AL42" s="382"/>
      <c r="AM42" s="206">
        <f>Z42+AB42+AD42+AF42+AH42</f>
        <v>0</v>
      </c>
      <c r="AN42" s="382"/>
      <c r="AP42" s="346"/>
      <c r="AQ42" s="347"/>
      <c r="AR42" s="348">
        <f t="shared" si="14"/>
        <v>0</v>
      </c>
    </row>
    <row r="43" spans="1:44" s="53" customFormat="1" ht="15" customHeight="1">
      <c r="A43" s="142"/>
      <c r="B43" s="142"/>
      <c r="C43" s="54"/>
      <c r="D43" s="49"/>
      <c r="E43" s="630"/>
      <c r="F43" s="630"/>
      <c r="G43" s="630"/>
      <c r="H43" s="630"/>
      <c r="I43" s="630"/>
      <c r="J43" s="630"/>
      <c r="K43" s="630"/>
      <c r="L43" s="630"/>
      <c r="M43" s="663"/>
      <c r="N43" s="57"/>
      <c r="O43" s="59"/>
      <c r="P43" s="57"/>
      <c r="Q43" s="59"/>
      <c r="R43" s="57"/>
      <c r="S43" s="59"/>
      <c r="T43" s="58"/>
      <c r="U43" s="59"/>
      <c r="V43" s="57"/>
      <c r="W43" s="59"/>
      <c r="X43" s="60"/>
      <c r="Y43" s="57"/>
      <c r="Z43" s="59"/>
      <c r="AA43" s="57"/>
      <c r="AB43" s="59"/>
      <c r="AC43" s="57"/>
      <c r="AD43" s="59"/>
      <c r="AE43" s="58"/>
      <c r="AF43" s="59"/>
      <c r="AG43" s="57"/>
      <c r="AH43" s="59"/>
      <c r="AI43" s="60"/>
      <c r="AK43" s="23"/>
      <c r="AL43" s="381"/>
      <c r="AM43" s="23"/>
      <c r="AN43" s="381"/>
    </row>
    <row r="44" spans="1:44" s="12" customFormat="1" ht="15" customHeight="1">
      <c r="A44" s="22"/>
      <c r="B44" s="22"/>
      <c r="C44" s="284"/>
      <c r="D44" s="285"/>
      <c r="E44" s="285"/>
      <c r="F44" s="285"/>
      <c r="G44" s="285"/>
      <c r="H44" s="285"/>
      <c r="I44" s="285"/>
      <c r="J44" s="285"/>
      <c r="K44" s="285"/>
      <c r="L44" s="285"/>
      <c r="M44" s="286" t="s">
        <v>197</v>
      </c>
      <c r="N44" s="550">
        <f>ROUNDUP(SUM(O21,O42),0)</f>
        <v>0</v>
      </c>
      <c r="O44" s="551"/>
      <c r="P44" s="550">
        <f>ROUNDUP(SUM(Q21,Q42),0)</f>
        <v>0</v>
      </c>
      <c r="Q44" s="551"/>
      <c r="R44" s="550">
        <f>ROUNDUP(SUM(S21,S42),0)</f>
        <v>0</v>
      </c>
      <c r="S44" s="551"/>
      <c r="T44" s="550">
        <f>ROUNDUP(SUM(U21,U42),0)</f>
        <v>0</v>
      </c>
      <c r="U44" s="551"/>
      <c r="V44" s="550">
        <f>ROUNDUP(SUM(W21,W42),0)</f>
        <v>0</v>
      </c>
      <c r="W44" s="551"/>
      <c r="X44" s="287">
        <f>ROUNDUP(SUM(X21,X42),0)</f>
        <v>0</v>
      </c>
      <c r="Y44" s="550">
        <f>ROUNDUP(SUM(Z21,Z42),0)</f>
        <v>0</v>
      </c>
      <c r="Z44" s="551"/>
      <c r="AA44" s="550">
        <f>ROUNDUP(SUM(AB21,AB42),0)</f>
        <v>0</v>
      </c>
      <c r="AB44" s="551"/>
      <c r="AC44" s="550">
        <f>ROUNDUP(SUM(AD21,AD42),0)</f>
        <v>0</v>
      </c>
      <c r="AD44" s="551"/>
      <c r="AE44" s="550">
        <f>ROUNDUP(SUM(AF21,AF42),0)</f>
        <v>0</v>
      </c>
      <c r="AF44" s="551"/>
      <c r="AG44" s="550">
        <f>ROUNDUP(SUM(AH21,AH42),0)</f>
        <v>0</v>
      </c>
      <c r="AH44" s="551"/>
      <c r="AI44" s="287">
        <f>ROUNDUP(SUM(AI21,AI42),0)</f>
        <v>0</v>
      </c>
      <c r="AK44" s="140">
        <f>N44+P44+R44+T44+V44</f>
        <v>0</v>
      </c>
      <c r="AL44" s="383"/>
      <c r="AM44" s="140">
        <f>Y44+AA44+AC44+AE44+AG44</f>
        <v>0</v>
      </c>
      <c r="AN44" s="383"/>
    </row>
    <row r="45" spans="1:44" s="12" customFormat="1" ht="15" customHeight="1">
      <c r="A45" s="22">
        <v>1900</v>
      </c>
      <c r="B45" s="22"/>
      <c r="C45" s="26" t="s">
        <v>198</v>
      </c>
      <c r="D45" s="227"/>
      <c r="E45" s="575"/>
      <c r="F45" s="575"/>
      <c r="G45" s="575"/>
      <c r="H45" s="575"/>
      <c r="I45" s="575"/>
      <c r="J45" s="13"/>
      <c r="K45" s="13"/>
      <c r="M45" s="47"/>
      <c r="N45" s="25"/>
      <c r="O45" s="66"/>
      <c r="P45" s="25"/>
      <c r="Q45" s="66"/>
      <c r="R45" s="25"/>
      <c r="S45" s="66"/>
      <c r="T45" s="25"/>
      <c r="U45" s="66"/>
      <c r="V45" s="25"/>
      <c r="W45" s="66"/>
      <c r="X45" s="45"/>
      <c r="Y45" s="25"/>
      <c r="Z45" s="66"/>
      <c r="AA45" s="25"/>
      <c r="AB45" s="66"/>
      <c r="AC45" s="25"/>
      <c r="AD45" s="66"/>
      <c r="AE45" s="25"/>
      <c r="AF45" s="66"/>
      <c r="AG45" s="25"/>
      <c r="AH45" s="66"/>
      <c r="AI45" s="45"/>
      <c r="AK45" s="23"/>
      <c r="AL45" s="381"/>
      <c r="AM45" s="23"/>
      <c r="AN45" s="381"/>
    </row>
    <row r="46" spans="1:44" s="12" customFormat="1" ht="15" customHeight="1">
      <c r="A46" s="22"/>
      <c r="B46" s="22"/>
      <c r="C46" s="26" t="s">
        <v>318</v>
      </c>
      <c r="D46" s="218">
        <f t="shared" ref="D46:E51" si="42">D15</f>
        <v>0</v>
      </c>
      <c r="E46" s="520" t="str">
        <f t="shared" si="42"/>
        <v>FN - Faculty (Non-Union, &lt;12 mo.)</v>
      </c>
      <c r="F46" s="552"/>
      <c r="G46" s="552"/>
      <c r="H46" s="552"/>
      <c r="I46" s="552"/>
      <c r="J46" s="552"/>
      <c r="K46" s="134"/>
      <c r="L46" s="211">
        <f t="shared" ref="L46:L51" si="43">VLOOKUP(E46,Staff_Benefits,2,0)</f>
        <v>0.27600000000000002</v>
      </c>
      <c r="M46" s="14"/>
      <c r="N46" s="68"/>
      <c r="O46" s="82">
        <f t="shared" ref="O46:O51" si="44">O15*$L46</f>
        <v>0</v>
      </c>
      <c r="P46" s="68"/>
      <c r="Q46" s="82">
        <f t="shared" ref="Q46:Q51" si="45">Q15*$L46</f>
        <v>0</v>
      </c>
      <c r="R46" s="68"/>
      <c r="S46" s="82">
        <f t="shared" ref="S46:S51" si="46">S15*$L46</f>
        <v>0</v>
      </c>
      <c r="T46" s="68"/>
      <c r="U46" s="82">
        <f t="shared" ref="U46:U51" si="47">U15*$L46</f>
        <v>0</v>
      </c>
      <c r="V46" s="68"/>
      <c r="W46" s="82">
        <f t="shared" ref="W46:W51" si="48">W15*$L46</f>
        <v>0</v>
      </c>
      <c r="X46" s="40">
        <f t="shared" ref="X46:X51" si="49">SUM(O46+Q46+S46+U46+W46)</f>
        <v>0</v>
      </c>
      <c r="Y46" s="294"/>
      <c r="Z46" s="292">
        <f t="shared" ref="Z46:Z51" si="50">Z15*$L46</f>
        <v>0</v>
      </c>
      <c r="AA46" s="294"/>
      <c r="AB46" s="292">
        <f t="shared" ref="AB46:AB51" si="51">AB15*$L46</f>
        <v>0</v>
      </c>
      <c r="AC46" s="294"/>
      <c r="AD46" s="292">
        <f t="shared" ref="AD46:AD51" si="52">AD15*$L46</f>
        <v>0</v>
      </c>
      <c r="AE46" s="294"/>
      <c r="AF46" s="292">
        <f t="shared" ref="AF46:AF51" si="53">AF15*$L46</f>
        <v>0</v>
      </c>
      <c r="AG46" s="294"/>
      <c r="AH46" s="292">
        <f t="shared" ref="AH46:AH51" si="54">AH15*$L46</f>
        <v>0</v>
      </c>
      <c r="AI46" s="293">
        <f t="shared" ref="AI46:AI51" si="55">SUM(Z46+AB46+AD46+AF46+AH46)</f>
        <v>0</v>
      </c>
      <c r="AK46" s="23"/>
      <c r="AL46" s="381"/>
      <c r="AM46" s="23"/>
      <c r="AN46" s="381"/>
    </row>
    <row r="47" spans="1:44" s="12" customFormat="1" ht="15" customHeight="1">
      <c r="A47" s="22"/>
      <c r="B47" s="22"/>
      <c r="C47" s="26"/>
      <c r="D47" s="218">
        <f t="shared" si="42"/>
        <v>0</v>
      </c>
      <c r="E47" s="520" t="str">
        <f t="shared" si="42"/>
        <v>Select E-Class</v>
      </c>
      <c r="F47" s="552"/>
      <c r="G47" s="552"/>
      <c r="H47" s="552"/>
      <c r="I47" s="552"/>
      <c r="J47" s="552"/>
      <c r="K47" s="134"/>
      <c r="L47" s="211">
        <f t="shared" si="43"/>
        <v>0</v>
      </c>
      <c r="M47" s="14"/>
      <c r="N47" s="68"/>
      <c r="O47" s="82">
        <f t="shared" si="44"/>
        <v>0</v>
      </c>
      <c r="P47" s="68"/>
      <c r="Q47" s="82">
        <f t="shared" si="45"/>
        <v>0</v>
      </c>
      <c r="R47" s="68"/>
      <c r="S47" s="82">
        <f t="shared" si="46"/>
        <v>0</v>
      </c>
      <c r="T47" s="68"/>
      <c r="U47" s="82">
        <f t="shared" si="47"/>
        <v>0</v>
      </c>
      <c r="V47" s="68"/>
      <c r="W47" s="82">
        <f t="shared" si="48"/>
        <v>0</v>
      </c>
      <c r="X47" s="40">
        <f t="shared" si="49"/>
        <v>0</v>
      </c>
      <c r="Y47" s="294"/>
      <c r="Z47" s="292">
        <f t="shared" si="50"/>
        <v>0</v>
      </c>
      <c r="AA47" s="294"/>
      <c r="AB47" s="292">
        <f t="shared" si="51"/>
        <v>0</v>
      </c>
      <c r="AC47" s="294"/>
      <c r="AD47" s="292">
        <f t="shared" si="52"/>
        <v>0</v>
      </c>
      <c r="AE47" s="294"/>
      <c r="AF47" s="292">
        <f t="shared" si="53"/>
        <v>0</v>
      </c>
      <c r="AG47" s="294"/>
      <c r="AH47" s="292">
        <f t="shared" si="54"/>
        <v>0</v>
      </c>
      <c r="AI47" s="293">
        <f t="shared" si="55"/>
        <v>0</v>
      </c>
      <c r="AK47" s="23"/>
      <c r="AL47" s="381"/>
      <c r="AM47" s="23"/>
      <c r="AN47" s="381"/>
    </row>
    <row r="48" spans="1:44" s="12" customFormat="1" ht="15" customHeight="1">
      <c r="A48" s="22"/>
      <c r="B48" s="22"/>
      <c r="C48" s="26"/>
      <c r="D48" s="218">
        <f t="shared" si="42"/>
        <v>0</v>
      </c>
      <c r="E48" s="520" t="str">
        <f t="shared" si="42"/>
        <v>Select E-Class</v>
      </c>
      <c r="F48" s="552"/>
      <c r="G48" s="552"/>
      <c r="H48" s="552"/>
      <c r="I48" s="552"/>
      <c r="J48" s="552"/>
      <c r="K48" s="134"/>
      <c r="L48" s="211">
        <f t="shared" si="43"/>
        <v>0</v>
      </c>
      <c r="M48" s="14"/>
      <c r="N48" s="68"/>
      <c r="O48" s="82">
        <f t="shared" si="44"/>
        <v>0</v>
      </c>
      <c r="P48" s="68"/>
      <c r="Q48" s="82">
        <f t="shared" si="45"/>
        <v>0</v>
      </c>
      <c r="R48" s="68"/>
      <c r="S48" s="82">
        <f t="shared" si="46"/>
        <v>0</v>
      </c>
      <c r="T48" s="68"/>
      <c r="U48" s="82">
        <f t="shared" si="47"/>
        <v>0</v>
      </c>
      <c r="V48" s="68"/>
      <c r="W48" s="82">
        <f t="shared" si="48"/>
        <v>0</v>
      </c>
      <c r="X48" s="40">
        <f t="shared" si="49"/>
        <v>0</v>
      </c>
      <c r="Y48" s="294"/>
      <c r="Z48" s="292">
        <f t="shared" si="50"/>
        <v>0</v>
      </c>
      <c r="AA48" s="294"/>
      <c r="AB48" s="292">
        <f t="shared" si="51"/>
        <v>0</v>
      </c>
      <c r="AC48" s="294"/>
      <c r="AD48" s="292">
        <f t="shared" si="52"/>
        <v>0</v>
      </c>
      <c r="AE48" s="294"/>
      <c r="AF48" s="292">
        <f t="shared" si="53"/>
        <v>0</v>
      </c>
      <c r="AG48" s="294"/>
      <c r="AH48" s="292">
        <f t="shared" si="54"/>
        <v>0</v>
      </c>
      <c r="AI48" s="293">
        <f t="shared" si="55"/>
        <v>0</v>
      </c>
      <c r="AK48" s="23"/>
      <c r="AL48" s="381"/>
      <c r="AM48" s="23"/>
      <c r="AN48" s="381"/>
    </row>
    <row r="49" spans="1:40" s="12" customFormat="1" ht="15" customHeight="1">
      <c r="A49" s="22"/>
      <c r="B49" s="22"/>
      <c r="C49" s="26"/>
      <c r="D49" s="218">
        <f t="shared" si="42"/>
        <v>0</v>
      </c>
      <c r="E49" s="520" t="str">
        <f t="shared" si="42"/>
        <v>Select E-Class</v>
      </c>
      <c r="F49" s="552"/>
      <c r="G49" s="552"/>
      <c r="H49" s="552"/>
      <c r="I49" s="552"/>
      <c r="J49" s="552"/>
      <c r="K49" s="134"/>
      <c r="L49" s="211">
        <f t="shared" si="43"/>
        <v>0</v>
      </c>
      <c r="M49" s="14"/>
      <c r="N49" s="68"/>
      <c r="O49" s="82">
        <f t="shared" si="44"/>
        <v>0</v>
      </c>
      <c r="P49" s="68"/>
      <c r="Q49" s="82">
        <f t="shared" si="45"/>
        <v>0</v>
      </c>
      <c r="R49" s="68"/>
      <c r="S49" s="82">
        <f t="shared" si="46"/>
        <v>0</v>
      </c>
      <c r="T49" s="68"/>
      <c r="U49" s="82">
        <f t="shared" si="47"/>
        <v>0</v>
      </c>
      <c r="V49" s="68"/>
      <c r="W49" s="82">
        <f t="shared" si="48"/>
        <v>0</v>
      </c>
      <c r="X49" s="40">
        <f t="shared" si="49"/>
        <v>0</v>
      </c>
      <c r="Y49" s="294"/>
      <c r="Z49" s="292">
        <f t="shared" si="50"/>
        <v>0</v>
      </c>
      <c r="AA49" s="294"/>
      <c r="AB49" s="292">
        <f t="shared" si="51"/>
        <v>0</v>
      </c>
      <c r="AC49" s="294"/>
      <c r="AD49" s="292">
        <f t="shared" si="52"/>
        <v>0</v>
      </c>
      <c r="AE49" s="294"/>
      <c r="AF49" s="292">
        <f t="shared" si="53"/>
        <v>0</v>
      </c>
      <c r="AG49" s="294"/>
      <c r="AH49" s="292">
        <f t="shared" si="54"/>
        <v>0</v>
      </c>
      <c r="AI49" s="293">
        <f t="shared" si="55"/>
        <v>0</v>
      </c>
      <c r="AK49" s="23"/>
      <c r="AL49" s="381"/>
      <c r="AM49" s="23"/>
      <c r="AN49" s="381"/>
    </row>
    <row r="50" spans="1:40" s="12" customFormat="1" ht="15" customHeight="1">
      <c r="A50" s="22"/>
      <c r="B50" s="22"/>
      <c r="C50" s="26"/>
      <c r="D50" s="218">
        <f t="shared" si="42"/>
        <v>0</v>
      </c>
      <c r="E50" s="520" t="str">
        <f t="shared" si="42"/>
        <v>Select E-Class</v>
      </c>
      <c r="F50" s="552"/>
      <c r="G50" s="552"/>
      <c r="H50" s="552"/>
      <c r="I50" s="552"/>
      <c r="J50" s="552"/>
      <c r="K50" s="134"/>
      <c r="L50" s="211">
        <f t="shared" si="43"/>
        <v>0</v>
      </c>
      <c r="M50" s="14"/>
      <c r="N50" s="68"/>
      <c r="O50" s="82">
        <f t="shared" si="44"/>
        <v>0</v>
      </c>
      <c r="P50" s="68"/>
      <c r="Q50" s="82">
        <f t="shared" si="45"/>
        <v>0</v>
      </c>
      <c r="R50" s="68"/>
      <c r="S50" s="82">
        <f t="shared" si="46"/>
        <v>0</v>
      </c>
      <c r="T50" s="68"/>
      <c r="U50" s="82">
        <f t="shared" si="47"/>
        <v>0</v>
      </c>
      <c r="V50" s="68"/>
      <c r="W50" s="82">
        <f t="shared" si="48"/>
        <v>0</v>
      </c>
      <c r="X50" s="40">
        <f t="shared" si="49"/>
        <v>0</v>
      </c>
      <c r="Y50" s="294"/>
      <c r="Z50" s="292">
        <f t="shared" si="50"/>
        <v>0</v>
      </c>
      <c r="AA50" s="294"/>
      <c r="AB50" s="292">
        <f t="shared" si="51"/>
        <v>0</v>
      </c>
      <c r="AC50" s="294"/>
      <c r="AD50" s="292">
        <f t="shared" si="52"/>
        <v>0</v>
      </c>
      <c r="AE50" s="294"/>
      <c r="AF50" s="292">
        <f t="shared" si="53"/>
        <v>0</v>
      </c>
      <c r="AG50" s="294"/>
      <c r="AH50" s="292">
        <f t="shared" si="54"/>
        <v>0</v>
      </c>
      <c r="AI50" s="293">
        <f t="shared" si="55"/>
        <v>0</v>
      </c>
      <c r="AK50" s="23"/>
      <c r="AL50" s="381"/>
      <c r="AM50" s="23"/>
      <c r="AN50" s="381"/>
    </row>
    <row r="51" spans="1:40" s="12" customFormat="1" ht="15" customHeight="1">
      <c r="A51" s="22"/>
      <c r="B51" s="22"/>
      <c r="C51" s="26"/>
      <c r="D51" s="218">
        <f t="shared" si="42"/>
        <v>0</v>
      </c>
      <c r="E51" s="520" t="str">
        <f t="shared" si="42"/>
        <v>Select E-Class</v>
      </c>
      <c r="F51" s="552"/>
      <c r="G51" s="552"/>
      <c r="H51" s="552"/>
      <c r="I51" s="552"/>
      <c r="J51" s="552"/>
      <c r="K51" s="134"/>
      <c r="L51" s="211">
        <f t="shared" si="43"/>
        <v>0</v>
      </c>
      <c r="M51" s="42"/>
      <c r="N51" s="68"/>
      <c r="O51" s="82">
        <f t="shared" si="44"/>
        <v>0</v>
      </c>
      <c r="P51" s="68"/>
      <c r="Q51" s="82">
        <f t="shared" si="45"/>
        <v>0</v>
      </c>
      <c r="R51" s="68"/>
      <c r="S51" s="82">
        <f t="shared" si="46"/>
        <v>0</v>
      </c>
      <c r="T51" s="68"/>
      <c r="U51" s="82">
        <f t="shared" si="47"/>
        <v>0</v>
      </c>
      <c r="V51" s="68"/>
      <c r="W51" s="82">
        <f t="shared" si="48"/>
        <v>0</v>
      </c>
      <c r="X51" s="40">
        <f t="shared" si="49"/>
        <v>0</v>
      </c>
      <c r="Y51" s="294"/>
      <c r="Z51" s="292">
        <f t="shared" si="50"/>
        <v>0</v>
      </c>
      <c r="AA51" s="294"/>
      <c r="AB51" s="292">
        <f t="shared" si="51"/>
        <v>0</v>
      </c>
      <c r="AC51" s="294"/>
      <c r="AD51" s="292">
        <f t="shared" si="52"/>
        <v>0</v>
      </c>
      <c r="AE51" s="294"/>
      <c r="AF51" s="292">
        <f t="shared" si="53"/>
        <v>0</v>
      </c>
      <c r="AG51" s="294"/>
      <c r="AH51" s="292">
        <f t="shared" si="54"/>
        <v>0</v>
      </c>
      <c r="AI51" s="293">
        <f t="shared" si="55"/>
        <v>0</v>
      </c>
      <c r="AK51" s="23"/>
      <c r="AL51" s="381"/>
      <c r="AM51" s="23"/>
      <c r="AN51" s="381"/>
    </row>
    <row r="52" spans="1:40" s="12" customFormat="1" ht="15" customHeight="1">
      <c r="A52" s="22"/>
      <c r="B52" s="22"/>
      <c r="C52" s="26"/>
      <c r="D52" s="218"/>
      <c r="E52" s="520"/>
      <c r="F52" s="579"/>
      <c r="G52" s="579"/>
      <c r="H52" s="579"/>
      <c r="I52" s="580"/>
      <c r="J52" s="576" t="s">
        <v>194</v>
      </c>
      <c r="K52" s="577"/>
      <c r="L52" s="577"/>
      <c r="M52" s="578"/>
      <c r="N52" s="320"/>
      <c r="O52" s="317">
        <f>SUM(O46:O51)</f>
        <v>0</v>
      </c>
      <c r="P52" s="320"/>
      <c r="Q52" s="317">
        <f>SUM(Q46:Q51)</f>
        <v>0</v>
      </c>
      <c r="R52" s="320"/>
      <c r="S52" s="317">
        <f>SUM(S46:S51)</f>
        <v>0</v>
      </c>
      <c r="T52" s="320"/>
      <c r="U52" s="317">
        <f>SUM(U46:U51)</f>
        <v>0</v>
      </c>
      <c r="V52" s="320"/>
      <c r="W52" s="317">
        <f>SUM(W46:W51)</f>
        <v>0</v>
      </c>
      <c r="X52" s="230">
        <f>SUM(X46:X51)</f>
        <v>0</v>
      </c>
      <c r="Y52" s="320"/>
      <c r="Z52" s="317">
        <f>SUM(Z46:Z51)</f>
        <v>0</v>
      </c>
      <c r="AA52" s="320"/>
      <c r="AB52" s="317">
        <f>SUM(AB46:AB51)</f>
        <v>0</v>
      </c>
      <c r="AC52" s="320"/>
      <c r="AD52" s="317">
        <f>SUM(AD46:AD51)</f>
        <v>0</v>
      </c>
      <c r="AE52" s="320"/>
      <c r="AF52" s="317">
        <f>SUM(AF46:AF51)</f>
        <v>0</v>
      </c>
      <c r="AG52" s="320"/>
      <c r="AH52" s="317">
        <f>SUM(AH46:AH51)</f>
        <v>0</v>
      </c>
      <c r="AI52" s="230">
        <f>SUM(AI46:AI51)</f>
        <v>0</v>
      </c>
      <c r="AK52" s="205">
        <f>O52+Q52+S52+U52+W52</f>
        <v>0</v>
      </c>
      <c r="AL52" s="384"/>
      <c r="AM52" s="205">
        <f>Z52+AB52+AD52+AF52+AH52</f>
        <v>0</v>
      </c>
      <c r="AN52" s="384"/>
    </row>
    <row r="53" spans="1:40" s="12" customFormat="1" ht="15" customHeight="1">
      <c r="A53" s="22"/>
      <c r="B53" s="22"/>
      <c r="C53" s="26" t="s">
        <v>319</v>
      </c>
      <c r="D53" s="37"/>
      <c r="E53" s="575"/>
      <c r="F53" s="575"/>
      <c r="G53" s="575"/>
      <c r="H53" s="575"/>
      <c r="I53" s="575"/>
      <c r="J53" s="539"/>
      <c r="K53" s="134"/>
      <c r="L53" s="200"/>
      <c r="M53" s="14"/>
      <c r="N53" s="212"/>
      <c r="O53" s="213"/>
      <c r="P53" s="212"/>
      <c r="Q53" s="213"/>
      <c r="R53" s="212"/>
      <c r="S53" s="213"/>
      <c r="T53" s="212"/>
      <c r="U53" s="213"/>
      <c r="V53" s="212"/>
      <c r="W53" s="213"/>
      <c r="X53" s="214"/>
      <c r="Y53" s="212"/>
      <c r="Z53" s="213"/>
      <c r="AA53" s="212"/>
      <c r="AB53" s="213"/>
      <c r="AC53" s="212"/>
      <c r="AD53" s="213"/>
      <c r="AE53" s="212"/>
      <c r="AF53" s="213"/>
      <c r="AG53" s="212"/>
      <c r="AH53" s="213"/>
      <c r="AI53" s="214"/>
      <c r="AK53" s="23"/>
      <c r="AL53" s="381"/>
      <c r="AM53" s="23"/>
      <c r="AN53" s="381"/>
    </row>
    <row r="54" spans="1:40" s="12" customFormat="1" ht="15" customHeight="1">
      <c r="A54" s="22"/>
      <c r="B54" s="22"/>
      <c r="C54" s="26"/>
      <c r="D54" s="219">
        <f t="shared" ref="D54:E61" si="56">D25</f>
        <v>0</v>
      </c>
      <c r="E54" s="554" t="str">
        <f t="shared" si="56"/>
        <v>FN - Faculty (Non-Union, &lt;12 mo.)</v>
      </c>
      <c r="F54" s="554"/>
      <c r="G54" s="554"/>
      <c r="H54" s="554"/>
      <c r="I54" s="554"/>
      <c r="J54" s="689"/>
      <c r="K54" s="134"/>
      <c r="L54" s="211">
        <f t="shared" ref="L54:L61" si="57">VLOOKUP(E54,Staff_Benefits,2,0)</f>
        <v>0.27600000000000002</v>
      </c>
      <c r="M54" s="14"/>
      <c r="N54" s="68"/>
      <c r="O54" s="82">
        <f t="shared" ref="O54:O61" si="58">O25*$L54</f>
        <v>0</v>
      </c>
      <c r="P54" s="68"/>
      <c r="Q54" s="82">
        <f t="shared" ref="Q54:Q61" si="59">Q25*$L54</f>
        <v>0</v>
      </c>
      <c r="R54" s="68"/>
      <c r="S54" s="82">
        <f t="shared" ref="S54:S61" si="60">S25*$L54</f>
        <v>0</v>
      </c>
      <c r="T54" s="68"/>
      <c r="U54" s="82">
        <f t="shared" ref="U54:U61" si="61">U25*$L54</f>
        <v>0</v>
      </c>
      <c r="V54" s="68"/>
      <c r="W54" s="82">
        <f t="shared" ref="W54:W61" si="62">W25*$L54</f>
        <v>0</v>
      </c>
      <c r="X54" s="40">
        <f t="shared" ref="X54:X61" si="63">SUM(O54+Q54+S54+U54+W54)</f>
        <v>0</v>
      </c>
      <c r="Y54" s="294"/>
      <c r="Z54" s="292">
        <f t="shared" ref="Z54:Z61" si="64">Z25*$L54</f>
        <v>0</v>
      </c>
      <c r="AA54" s="294"/>
      <c r="AB54" s="292">
        <f t="shared" ref="AB54:AB61" si="65">AB25*$L54</f>
        <v>0</v>
      </c>
      <c r="AC54" s="294"/>
      <c r="AD54" s="292">
        <f t="shared" ref="AD54:AD61" si="66">AD25*$L54</f>
        <v>0</v>
      </c>
      <c r="AE54" s="294"/>
      <c r="AF54" s="292">
        <f t="shared" ref="AF54:AF61" si="67">AF25*$L54</f>
        <v>0</v>
      </c>
      <c r="AG54" s="294"/>
      <c r="AH54" s="292">
        <f t="shared" ref="AH54:AH61" si="68">AH25*$L54</f>
        <v>0</v>
      </c>
      <c r="AI54" s="293">
        <f t="shared" ref="AI54:AI61" si="69">SUM(Z54+AB54+AD54+AF54+AH54)</f>
        <v>0</v>
      </c>
      <c r="AK54" s="23"/>
      <c r="AL54" s="381"/>
      <c r="AM54" s="23"/>
      <c r="AN54" s="381"/>
    </row>
    <row r="55" spans="1:40" s="12" customFormat="1" ht="15" customHeight="1">
      <c r="A55" s="22"/>
      <c r="B55" s="22"/>
      <c r="C55" s="26"/>
      <c r="D55" s="219">
        <f t="shared" si="56"/>
        <v>0</v>
      </c>
      <c r="E55" s="553" t="str">
        <f t="shared" si="56"/>
        <v>Select E-Class</v>
      </c>
      <c r="F55" s="553"/>
      <c r="G55" s="553"/>
      <c r="H55" s="553"/>
      <c r="I55" s="553"/>
      <c r="J55" s="689"/>
      <c r="K55" s="134"/>
      <c r="L55" s="211">
        <f t="shared" si="57"/>
        <v>0</v>
      </c>
      <c r="M55" s="14"/>
      <c r="N55" s="68"/>
      <c r="O55" s="82">
        <f t="shared" si="58"/>
        <v>0</v>
      </c>
      <c r="P55" s="68"/>
      <c r="Q55" s="82">
        <f t="shared" si="59"/>
        <v>0</v>
      </c>
      <c r="R55" s="68"/>
      <c r="S55" s="82">
        <f t="shared" si="60"/>
        <v>0</v>
      </c>
      <c r="T55" s="68"/>
      <c r="U55" s="82">
        <f t="shared" si="61"/>
        <v>0</v>
      </c>
      <c r="V55" s="68"/>
      <c r="W55" s="82">
        <f t="shared" si="62"/>
        <v>0</v>
      </c>
      <c r="X55" s="40">
        <f t="shared" si="63"/>
        <v>0</v>
      </c>
      <c r="Y55" s="294"/>
      <c r="Z55" s="292">
        <f t="shared" si="64"/>
        <v>0</v>
      </c>
      <c r="AA55" s="294"/>
      <c r="AB55" s="292">
        <f t="shared" si="65"/>
        <v>0</v>
      </c>
      <c r="AC55" s="294"/>
      <c r="AD55" s="292">
        <f t="shared" si="66"/>
        <v>0</v>
      </c>
      <c r="AE55" s="294"/>
      <c r="AF55" s="292">
        <f t="shared" si="67"/>
        <v>0</v>
      </c>
      <c r="AG55" s="294"/>
      <c r="AH55" s="292">
        <f t="shared" si="68"/>
        <v>0</v>
      </c>
      <c r="AI55" s="293">
        <f t="shared" si="69"/>
        <v>0</v>
      </c>
      <c r="AK55" s="23"/>
      <c r="AL55" s="381"/>
      <c r="AM55" s="23"/>
      <c r="AN55" s="381"/>
    </row>
    <row r="56" spans="1:40" s="12" customFormat="1" ht="15" customHeight="1">
      <c r="A56" s="22"/>
      <c r="B56" s="22"/>
      <c r="C56" s="26"/>
      <c r="D56" s="219">
        <f t="shared" si="56"/>
        <v>0</v>
      </c>
      <c r="E56" s="553" t="str">
        <f t="shared" si="56"/>
        <v>Select E-Class</v>
      </c>
      <c r="F56" s="689"/>
      <c r="G56" s="689"/>
      <c r="H56" s="689"/>
      <c r="I56" s="689"/>
      <c r="J56" s="689"/>
      <c r="K56" s="134"/>
      <c r="L56" s="211">
        <f t="shared" si="57"/>
        <v>0</v>
      </c>
      <c r="M56" s="14"/>
      <c r="N56" s="68"/>
      <c r="O56" s="82">
        <f t="shared" si="58"/>
        <v>0</v>
      </c>
      <c r="P56" s="68"/>
      <c r="Q56" s="82">
        <f t="shared" si="59"/>
        <v>0</v>
      </c>
      <c r="R56" s="68"/>
      <c r="S56" s="82">
        <f t="shared" si="60"/>
        <v>0</v>
      </c>
      <c r="T56" s="68"/>
      <c r="U56" s="82">
        <f t="shared" si="61"/>
        <v>0</v>
      </c>
      <c r="V56" s="68"/>
      <c r="W56" s="82">
        <f t="shared" si="62"/>
        <v>0</v>
      </c>
      <c r="X56" s="40">
        <f t="shared" si="63"/>
        <v>0</v>
      </c>
      <c r="Y56" s="294"/>
      <c r="Z56" s="292">
        <f t="shared" si="64"/>
        <v>0</v>
      </c>
      <c r="AA56" s="294"/>
      <c r="AB56" s="292">
        <f t="shared" si="65"/>
        <v>0</v>
      </c>
      <c r="AC56" s="294"/>
      <c r="AD56" s="292">
        <f t="shared" si="66"/>
        <v>0</v>
      </c>
      <c r="AE56" s="294"/>
      <c r="AF56" s="292">
        <f t="shared" si="67"/>
        <v>0</v>
      </c>
      <c r="AG56" s="294"/>
      <c r="AH56" s="292">
        <f t="shared" si="68"/>
        <v>0</v>
      </c>
      <c r="AI56" s="293">
        <f t="shared" si="69"/>
        <v>0</v>
      </c>
      <c r="AK56" s="23"/>
      <c r="AL56" s="381"/>
      <c r="AM56" s="23"/>
      <c r="AN56" s="381"/>
    </row>
    <row r="57" spans="1:40" s="12" customFormat="1" ht="15" customHeight="1">
      <c r="A57" s="22"/>
      <c r="B57" s="22"/>
      <c r="C57" s="26"/>
      <c r="D57" s="219">
        <f t="shared" si="56"/>
        <v>0</v>
      </c>
      <c r="E57" s="553" t="str">
        <f t="shared" si="56"/>
        <v>Select E-Class</v>
      </c>
      <c r="F57" s="689"/>
      <c r="G57" s="689"/>
      <c r="H57" s="689"/>
      <c r="I57" s="689"/>
      <c r="J57" s="689"/>
      <c r="K57" s="134"/>
      <c r="L57" s="211">
        <f t="shared" si="57"/>
        <v>0</v>
      </c>
      <c r="M57" s="14"/>
      <c r="N57" s="68"/>
      <c r="O57" s="82">
        <f t="shared" si="58"/>
        <v>0</v>
      </c>
      <c r="P57" s="68"/>
      <c r="Q57" s="82">
        <f t="shared" si="59"/>
        <v>0</v>
      </c>
      <c r="R57" s="217"/>
      <c r="S57" s="82">
        <f t="shared" si="60"/>
        <v>0</v>
      </c>
      <c r="T57" s="68"/>
      <c r="U57" s="82">
        <f t="shared" si="61"/>
        <v>0</v>
      </c>
      <c r="V57" s="68"/>
      <c r="W57" s="82">
        <f t="shared" si="62"/>
        <v>0</v>
      </c>
      <c r="X57" s="40">
        <f t="shared" si="63"/>
        <v>0</v>
      </c>
      <c r="Y57" s="294"/>
      <c r="Z57" s="292">
        <f t="shared" si="64"/>
        <v>0</v>
      </c>
      <c r="AA57" s="294"/>
      <c r="AB57" s="292">
        <f t="shared" si="65"/>
        <v>0</v>
      </c>
      <c r="AC57" s="295"/>
      <c r="AD57" s="292">
        <f t="shared" si="66"/>
        <v>0</v>
      </c>
      <c r="AE57" s="294"/>
      <c r="AF57" s="292">
        <f t="shared" si="67"/>
        <v>0</v>
      </c>
      <c r="AG57" s="294"/>
      <c r="AH57" s="292">
        <f t="shared" si="68"/>
        <v>0</v>
      </c>
      <c r="AI57" s="293">
        <f t="shared" si="69"/>
        <v>0</v>
      </c>
      <c r="AK57" s="23"/>
      <c r="AL57" s="381"/>
      <c r="AM57" s="23"/>
      <c r="AN57" s="381"/>
    </row>
    <row r="58" spans="1:40" s="12" customFormat="1" ht="15" customHeight="1">
      <c r="A58" s="22"/>
      <c r="B58" s="22"/>
      <c r="C58" s="26"/>
      <c r="D58" s="219">
        <f t="shared" si="56"/>
        <v>0</v>
      </c>
      <c r="E58" s="553" t="str">
        <f t="shared" si="56"/>
        <v>Select E-Class</v>
      </c>
      <c r="F58" s="689"/>
      <c r="G58" s="689"/>
      <c r="H58" s="689"/>
      <c r="I58" s="689"/>
      <c r="J58" s="689"/>
      <c r="K58" s="134"/>
      <c r="L58" s="211">
        <f t="shared" si="57"/>
        <v>0</v>
      </c>
      <c r="M58" s="14"/>
      <c r="N58" s="68"/>
      <c r="O58" s="82">
        <f t="shared" si="58"/>
        <v>0</v>
      </c>
      <c r="P58" s="68"/>
      <c r="Q58" s="82">
        <f t="shared" si="59"/>
        <v>0</v>
      </c>
      <c r="R58" s="68"/>
      <c r="S58" s="82">
        <f t="shared" si="60"/>
        <v>0</v>
      </c>
      <c r="T58" s="68"/>
      <c r="U58" s="82">
        <f t="shared" si="61"/>
        <v>0</v>
      </c>
      <c r="V58" s="68"/>
      <c r="W58" s="82">
        <f t="shared" si="62"/>
        <v>0</v>
      </c>
      <c r="X58" s="40">
        <f t="shared" si="63"/>
        <v>0</v>
      </c>
      <c r="Y58" s="294"/>
      <c r="Z58" s="292">
        <f t="shared" si="64"/>
        <v>0</v>
      </c>
      <c r="AA58" s="294"/>
      <c r="AB58" s="292">
        <f t="shared" si="65"/>
        <v>0</v>
      </c>
      <c r="AC58" s="294"/>
      <c r="AD58" s="292">
        <f t="shared" si="66"/>
        <v>0</v>
      </c>
      <c r="AE58" s="294"/>
      <c r="AF58" s="292">
        <f t="shared" si="67"/>
        <v>0</v>
      </c>
      <c r="AG58" s="294"/>
      <c r="AH58" s="292">
        <f t="shared" si="68"/>
        <v>0</v>
      </c>
      <c r="AI58" s="293">
        <f t="shared" si="69"/>
        <v>0</v>
      </c>
      <c r="AK58" s="23"/>
      <c r="AL58" s="381"/>
      <c r="AM58" s="23"/>
      <c r="AN58" s="381"/>
    </row>
    <row r="59" spans="1:40" s="12" customFormat="1" ht="15" customHeight="1">
      <c r="A59" s="22"/>
      <c r="B59" s="22"/>
      <c r="C59" s="26"/>
      <c r="D59" s="219">
        <f t="shared" si="56"/>
        <v>0</v>
      </c>
      <c r="E59" s="553" t="str">
        <f t="shared" si="56"/>
        <v>Select E-Class</v>
      </c>
      <c r="F59" s="689"/>
      <c r="G59" s="689"/>
      <c r="H59" s="689"/>
      <c r="I59" s="689"/>
      <c r="J59" s="689"/>
      <c r="K59" s="134"/>
      <c r="L59" s="211">
        <f t="shared" si="57"/>
        <v>0</v>
      </c>
      <c r="M59" s="14"/>
      <c r="N59" s="68"/>
      <c r="O59" s="82">
        <f t="shared" si="58"/>
        <v>0</v>
      </c>
      <c r="P59" s="68"/>
      <c r="Q59" s="82">
        <f t="shared" si="59"/>
        <v>0</v>
      </c>
      <c r="R59" s="68"/>
      <c r="S59" s="82">
        <f t="shared" si="60"/>
        <v>0</v>
      </c>
      <c r="T59" s="68"/>
      <c r="U59" s="82">
        <f t="shared" si="61"/>
        <v>0</v>
      </c>
      <c r="V59" s="68"/>
      <c r="W59" s="82">
        <f t="shared" si="62"/>
        <v>0</v>
      </c>
      <c r="X59" s="40">
        <f t="shared" si="63"/>
        <v>0</v>
      </c>
      <c r="Y59" s="294"/>
      <c r="Z59" s="292">
        <f t="shared" si="64"/>
        <v>0</v>
      </c>
      <c r="AA59" s="294"/>
      <c r="AB59" s="292">
        <f t="shared" si="65"/>
        <v>0</v>
      </c>
      <c r="AC59" s="294"/>
      <c r="AD59" s="292">
        <f t="shared" si="66"/>
        <v>0</v>
      </c>
      <c r="AE59" s="294"/>
      <c r="AF59" s="292">
        <f t="shared" si="67"/>
        <v>0</v>
      </c>
      <c r="AG59" s="294"/>
      <c r="AH59" s="292">
        <f t="shared" si="68"/>
        <v>0</v>
      </c>
      <c r="AI59" s="293">
        <f t="shared" si="69"/>
        <v>0</v>
      </c>
      <c r="AK59" s="23"/>
      <c r="AL59" s="381"/>
      <c r="AM59" s="23"/>
      <c r="AN59" s="381"/>
    </row>
    <row r="60" spans="1:40" s="12" customFormat="1" ht="15" customHeight="1">
      <c r="A60" s="22"/>
      <c r="B60" s="22"/>
      <c r="C60" s="26"/>
      <c r="D60" s="219">
        <f t="shared" si="56"/>
        <v>0</v>
      </c>
      <c r="E60" s="553" t="str">
        <f t="shared" si="56"/>
        <v>Select E-Class</v>
      </c>
      <c r="F60" s="689"/>
      <c r="G60" s="689"/>
      <c r="H60" s="689"/>
      <c r="I60" s="689"/>
      <c r="J60" s="689"/>
      <c r="K60" s="134"/>
      <c r="L60" s="211">
        <f t="shared" si="57"/>
        <v>0</v>
      </c>
      <c r="M60" s="14"/>
      <c r="N60" s="68"/>
      <c r="O60" s="82">
        <f t="shared" si="58"/>
        <v>0</v>
      </c>
      <c r="P60" s="68"/>
      <c r="Q60" s="82">
        <f t="shared" si="59"/>
        <v>0</v>
      </c>
      <c r="R60" s="68"/>
      <c r="S60" s="82">
        <f t="shared" si="60"/>
        <v>0</v>
      </c>
      <c r="T60" s="68"/>
      <c r="U60" s="82">
        <f t="shared" si="61"/>
        <v>0</v>
      </c>
      <c r="V60" s="68"/>
      <c r="W60" s="82">
        <f t="shared" si="62"/>
        <v>0</v>
      </c>
      <c r="X60" s="40">
        <f t="shared" si="63"/>
        <v>0</v>
      </c>
      <c r="Y60" s="294"/>
      <c r="Z60" s="292">
        <f t="shared" si="64"/>
        <v>0</v>
      </c>
      <c r="AA60" s="294"/>
      <c r="AB60" s="292">
        <f t="shared" si="65"/>
        <v>0</v>
      </c>
      <c r="AC60" s="294"/>
      <c r="AD60" s="292">
        <f t="shared" si="66"/>
        <v>0</v>
      </c>
      <c r="AE60" s="294"/>
      <c r="AF60" s="292">
        <f t="shared" si="67"/>
        <v>0</v>
      </c>
      <c r="AG60" s="294"/>
      <c r="AH60" s="292">
        <f t="shared" si="68"/>
        <v>0</v>
      </c>
      <c r="AI60" s="293">
        <f t="shared" si="69"/>
        <v>0</v>
      </c>
      <c r="AK60" s="23"/>
      <c r="AL60" s="381"/>
      <c r="AM60" s="23"/>
      <c r="AN60" s="381"/>
    </row>
    <row r="61" spans="1:40" s="12" customFormat="1" ht="15" customHeight="1">
      <c r="A61" s="22"/>
      <c r="B61" s="22"/>
      <c r="C61" s="26"/>
      <c r="D61" s="219">
        <f t="shared" si="56"/>
        <v>0</v>
      </c>
      <c r="E61" s="553" t="str">
        <f t="shared" si="56"/>
        <v>Select E-Class</v>
      </c>
      <c r="F61" s="689"/>
      <c r="G61" s="689"/>
      <c r="H61" s="689"/>
      <c r="I61" s="689"/>
      <c r="J61" s="689"/>
      <c r="K61" s="134"/>
      <c r="L61" s="211">
        <f t="shared" si="57"/>
        <v>0</v>
      </c>
      <c r="M61" s="14"/>
      <c r="N61" s="68"/>
      <c r="O61" s="82">
        <f t="shared" si="58"/>
        <v>0</v>
      </c>
      <c r="P61" s="68"/>
      <c r="Q61" s="82">
        <f t="shared" si="59"/>
        <v>0</v>
      </c>
      <c r="R61" s="68"/>
      <c r="S61" s="82">
        <f t="shared" si="60"/>
        <v>0</v>
      </c>
      <c r="T61" s="68"/>
      <c r="U61" s="82">
        <f t="shared" si="61"/>
        <v>0</v>
      </c>
      <c r="V61" s="68"/>
      <c r="W61" s="82">
        <f t="shared" si="62"/>
        <v>0</v>
      </c>
      <c r="X61" s="40">
        <f t="shared" si="63"/>
        <v>0</v>
      </c>
      <c r="Y61" s="294"/>
      <c r="Z61" s="292">
        <f t="shared" si="64"/>
        <v>0</v>
      </c>
      <c r="AA61" s="294"/>
      <c r="AB61" s="292">
        <f t="shared" si="65"/>
        <v>0</v>
      </c>
      <c r="AC61" s="294"/>
      <c r="AD61" s="292">
        <f t="shared" si="66"/>
        <v>0</v>
      </c>
      <c r="AE61" s="294"/>
      <c r="AF61" s="292">
        <f t="shared" si="67"/>
        <v>0</v>
      </c>
      <c r="AG61" s="294"/>
      <c r="AH61" s="292">
        <f t="shared" si="68"/>
        <v>0</v>
      </c>
      <c r="AI61" s="293">
        <f t="shared" si="69"/>
        <v>0</v>
      </c>
      <c r="AK61" s="23"/>
      <c r="AL61" s="381"/>
      <c r="AM61" s="23"/>
      <c r="AN61" s="381"/>
    </row>
    <row r="62" spans="1:40" s="12" customFormat="1" ht="15" customHeight="1">
      <c r="A62" s="22"/>
      <c r="B62" s="22"/>
      <c r="C62" s="26" t="s">
        <v>320</v>
      </c>
      <c r="D62" s="37"/>
      <c r="E62" s="555"/>
      <c r="F62" s="555"/>
      <c r="G62" s="555"/>
      <c r="H62" s="555"/>
      <c r="I62" s="555"/>
      <c r="J62" s="539"/>
      <c r="K62" s="134"/>
      <c r="L62" s="200"/>
      <c r="M62" s="14"/>
      <c r="N62" s="212"/>
      <c r="O62" s="213"/>
      <c r="P62" s="215"/>
      <c r="Q62" s="213"/>
      <c r="R62" s="215"/>
      <c r="S62" s="213"/>
      <c r="T62" s="215"/>
      <c r="U62" s="213"/>
      <c r="V62" s="215"/>
      <c r="W62" s="213"/>
      <c r="X62" s="214"/>
      <c r="Y62" s="212"/>
      <c r="Z62" s="213"/>
      <c r="AA62" s="215"/>
      <c r="AB62" s="213"/>
      <c r="AC62" s="215"/>
      <c r="AD62" s="213"/>
      <c r="AE62" s="215"/>
      <c r="AF62" s="213"/>
      <c r="AG62" s="215"/>
      <c r="AH62" s="213"/>
      <c r="AI62" s="214"/>
      <c r="AK62" s="23"/>
      <c r="AL62" s="381"/>
      <c r="AM62" s="23"/>
      <c r="AN62" s="381"/>
    </row>
    <row r="63" spans="1:40" s="12" customFormat="1" ht="15" customHeight="1">
      <c r="A63" s="22"/>
      <c r="B63" s="22"/>
      <c r="C63" s="26"/>
      <c r="D63" s="219">
        <f t="shared" ref="D63:E68" si="70">D36</f>
        <v>0</v>
      </c>
      <c r="E63" s="553" t="str">
        <f t="shared" si="70"/>
        <v>Select E-Class</v>
      </c>
      <c r="F63" s="553"/>
      <c r="G63" s="553"/>
      <c r="H63" s="553"/>
      <c r="I63" s="553"/>
      <c r="J63" s="689"/>
      <c r="K63" s="134"/>
      <c r="L63" s="211">
        <f t="shared" ref="L63:L68" si="71">VLOOKUP(E63,Staff_Benefits,2,0)</f>
        <v>0</v>
      </c>
      <c r="M63" s="14"/>
      <c r="N63" s="68"/>
      <c r="O63" s="82">
        <f t="shared" ref="O63:O68" si="72">(O36)*$L63</f>
        <v>0</v>
      </c>
      <c r="P63" s="68"/>
      <c r="Q63" s="82">
        <f t="shared" ref="Q63:Q68" si="73">(Q36)*$L63</f>
        <v>0</v>
      </c>
      <c r="R63" s="68"/>
      <c r="S63" s="82">
        <f t="shared" ref="S63:S68" si="74">(S36)*$L63</f>
        <v>0</v>
      </c>
      <c r="T63" s="68"/>
      <c r="U63" s="82">
        <f t="shared" ref="U63:U68" si="75">(U36)*$L63</f>
        <v>0</v>
      </c>
      <c r="V63" s="68"/>
      <c r="W63" s="82">
        <f t="shared" ref="W63:W68" si="76">(W36)*$L63</f>
        <v>0</v>
      </c>
      <c r="X63" s="40">
        <f t="shared" ref="X63:X69" si="77">SUM(O63+Q63+S63+U63+W63)</f>
        <v>0</v>
      </c>
      <c r="Y63" s="294"/>
      <c r="Z63" s="292">
        <f t="shared" ref="Z63:Z68" si="78">(Z36)*$L63</f>
        <v>0</v>
      </c>
      <c r="AA63" s="294"/>
      <c r="AB63" s="292">
        <f t="shared" ref="AB63:AB68" si="79">(AB36)*$L63</f>
        <v>0</v>
      </c>
      <c r="AC63" s="294"/>
      <c r="AD63" s="292">
        <f t="shared" ref="AD63:AD68" si="80">(AD36)*$L63</f>
        <v>0</v>
      </c>
      <c r="AE63" s="294"/>
      <c r="AF63" s="292">
        <f t="shared" ref="AF63:AF68" si="81">(AF36)*$L63</f>
        <v>0</v>
      </c>
      <c r="AG63" s="294"/>
      <c r="AH63" s="292">
        <f t="shared" ref="AH63:AH68" si="82">(AH36)*$L63</f>
        <v>0</v>
      </c>
      <c r="AI63" s="293">
        <f t="shared" ref="AI63:AI69" si="83">SUM(Z63+AB63+AD63+AF63+AH63)</f>
        <v>0</v>
      </c>
      <c r="AK63" s="23"/>
      <c r="AL63" s="381"/>
      <c r="AM63" s="23"/>
      <c r="AN63" s="381"/>
    </row>
    <row r="64" spans="1:40" s="12" customFormat="1" ht="15" customHeight="1">
      <c r="A64" s="22"/>
      <c r="B64" s="22"/>
      <c r="C64" s="26"/>
      <c r="D64" s="219">
        <f t="shared" si="70"/>
        <v>0</v>
      </c>
      <c r="E64" s="520" t="str">
        <f t="shared" si="70"/>
        <v>Select E-Class</v>
      </c>
      <c r="F64" s="520"/>
      <c r="G64" s="520"/>
      <c r="H64" s="520"/>
      <c r="I64" s="520"/>
      <c r="J64" s="689"/>
      <c r="K64" s="134"/>
      <c r="L64" s="211">
        <f t="shared" si="71"/>
        <v>0</v>
      </c>
      <c r="M64" s="14"/>
      <c r="N64" s="68"/>
      <c r="O64" s="82">
        <f t="shared" si="72"/>
        <v>0</v>
      </c>
      <c r="P64" s="68"/>
      <c r="Q64" s="82">
        <f t="shared" si="73"/>
        <v>0</v>
      </c>
      <c r="R64" s="68"/>
      <c r="S64" s="82">
        <f t="shared" si="74"/>
        <v>0</v>
      </c>
      <c r="T64" s="68"/>
      <c r="U64" s="82">
        <f t="shared" si="75"/>
        <v>0</v>
      </c>
      <c r="V64" s="68"/>
      <c r="W64" s="82">
        <f t="shared" si="76"/>
        <v>0</v>
      </c>
      <c r="X64" s="40">
        <f t="shared" si="77"/>
        <v>0</v>
      </c>
      <c r="Y64" s="294"/>
      <c r="Z64" s="292">
        <f t="shared" si="78"/>
        <v>0</v>
      </c>
      <c r="AA64" s="294"/>
      <c r="AB64" s="292">
        <f t="shared" si="79"/>
        <v>0</v>
      </c>
      <c r="AC64" s="294"/>
      <c r="AD64" s="292">
        <f t="shared" si="80"/>
        <v>0</v>
      </c>
      <c r="AE64" s="294"/>
      <c r="AF64" s="292">
        <f t="shared" si="81"/>
        <v>0</v>
      </c>
      <c r="AG64" s="294"/>
      <c r="AH64" s="292">
        <f t="shared" si="82"/>
        <v>0</v>
      </c>
      <c r="AI64" s="293">
        <f t="shared" si="83"/>
        <v>0</v>
      </c>
      <c r="AK64" s="23"/>
      <c r="AL64" s="381"/>
      <c r="AM64" s="23"/>
      <c r="AN64" s="381"/>
    </row>
    <row r="65" spans="1:40" s="12" customFormat="1" ht="15" customHeight="1">
      <c r="A65" s="22"/>
      <c r="B65" s="22"/>
      <c r="C65" s="26"/>
      <c r="D65" s="219">
        <f t="shared" si="70"/>
        <v>0</v>
      </c>
      <c r="E65" s="520" t="str">
        <f t="shared" si="70"/>
        <v>Select E-Class</v>
      </c>
      <c r="F65" s="689"/>
      <c r="G65" s="689"/>
      <c r="H65" s="689"/>
      <c r="I65" s="689"/>
      <c r="J65" s="689"/>
      <c r="K65" s="134"/>
      <c r="L65" s="211">
        <f t="shared" si="71"/>
        <v>0</v>
      </c>
      <c r="M65" s="14"/>
      <c r="N65" s="68"/>
      <c r="O65" s="82">
        <f t="shared" si="72"/>
        <v>0</v>
      </c>
      <c r="P65" s="68"/>
      <c r="Q65" s="82">
        <f t="shared" si="73"/>
        <v>0</v>
      </c>
      <c r="R65" s="68"/>
      <c r="S65" s="82">
        <f t="shared" si="74"/>
        <v>0</v>
      </c>
      <c r="T65" s="68"/>
      <c r="U65" s="82">
        <f t="shared" si="75"/>
        <v>0</v>
      </c>
      <c r="V65" s="68"/>
      <c r="W65" s="82">
        <f t="shared" si="76"/>
        <v>0</v>
      </c>
      <c r="X65" s="40">
        <f t="shared" si="77"/>
        <v>0</v>
      </c>
      <c r="Y65" s="294"/>
      <c r="Z65" s="292">
        <f t="shared" si="78"/>
        <v>0</v>
      </c>
      <c r="AA65" s="294"/>
      <c r="AB65" s="292">
        <f t="shared" si="79"/>
        <v>0</v>
      </c>
      <c r="AC65" s="294"/>
      <c r="AD65" s="292">
        <f t="shared" si="80"/>
        <v>0</v>
      </c>
      <c r="AE65" s="294"/>
      <c r="AF65" s="292">
        <f t="shared" si="81"/>
        <v>0</v>
      </c>
      <c r="AG65" s="294"/>
      <c r="AH65" s="292">
        <f t="shared" si="82"/>
        <v>0</v>
      </c>
      <c r="AI65" s="293">
        <f t="shared" si="83"/>
        <v>0</v>
      </c>
      <c r="AK65" s="23"/>
      <c r="AL65" s="381"/>
      <c r="AM65" s="23"/>
      <c r="AN65" s="381"/>
    </row>
    <row r="66" spans="1:40" s="12" customFormat="1" ht="15" customHeight="1">
      <c r="A66" s="22"/>
      <c r="B66" s="22"/>
      <c r="C66" s="26"/>
      <c r="D66" s="219">
        <f t="shared" si="70"/>
        <v>0</v>
      </c>
      <c r="E66" s="520" t="str">
        <f t="shared" si="70"/>
        <v>Select E-Class</v>
      </c>
      <c r="F66" s="689"/>
      <c r="G66" s="689"/>
      <c r="H66" s="689"/>
      <c r="I66" s="689"/>
      <c r="J66" s="689"/>
      <c r="K66" s="134"/>
      <c r="L66" s="211">
        <f t="shared" si="71"/>
        <v>0</v>
      </c>
      <c r="M66" s="14"/>
      <c r="N66" s="68"/>
      <c r="O66" s="82">
        <f t="shared" si="72"/>
        <v>0</v>
      </c>
      <c r="P66" s="68"/>
      <c r="Q66" s="82">
        <f t="shared" si="73"/>
        <v>0</v>
      </c>
      <c r="R66" s="68"/>
      <c r="S66" s="82">
        <f t="shared" si="74"/>
        <v>0</v>
      </c>
      <c r="T66" s="68"/>
      <c r="U66" s="82">
        <f t="shared" si="75"/>
        <v>0</v>
      </c>
      <c r="V66" s="68"/>
      <c r="W66" s="82">
        <f t="shared" si="76"/>
        <v>0</v>
      </c>
      <c r="X66" s="40">
        <f t="shared" si="77"/>
        <v>0</v>
      </c>
      <c r="Y66" s="294"/>
      <c r="Z66" s="292">
        <f t="shared" si="78"/>
        <v>0</v>
      </c>
      <c r="AA66" s="294"/>
      <c r="AB66" s="292">
        <f t="shared" si="79"/>
        <v>0</v>
      </c>
      <c r="AC66" s="294"/>
      <c r="AD66" s="292">
        <f t="shared" si="80"/>
        <v>0</v>
      </c>
      <c r="AE66" s="294"/>
      <c r="AF66" s="292">
        <f t="shared" si="81"/>
        <v>0</v>
      </c>
      <c r="AG66" s="294"/>
      <c r="AH66" s="292">
        <f t="shared" si="82"/>
        <v>0</v>
      </c>
      <c r="AI66" s="293">
        <f t="shared" si="83"/>
        <v>0</v>
      </c>
      <c r="AK66" s="23"/>
      <c r="AL66" s="381"/>
      <c r="AM66" s="23"/>
      <c r="AN66" s="381"/>
    </row>
    <row r="67" spans="1:40" s="12" customFormat="1" ht="15" customHeight="1">
      <c r="A67" s="22"/>
      <c r="B67" s="22"/>
      <c r="C67" s="26"/>
      <c r="D67" s="219">
        <f t="shared" si="70"/>
        <v>0</v>
      </c>
      <c r="E67" s="520" t="str">
        <f t="shared" si="70"/>
        <v>Select E-Class</v>
      </c>
      <c r="F67" s="689"/>
      <c r="G67" s="689"/>
      <c r="H67" s="689"/>
      <c r="I67" s="689"/>
      <c r="J67" s="689"/>
      <c r="K67" s="134"/>
      <c r="L67" s="211">
        <f t="shared" si="71"/>
        <v>0</v>
      </c>
      <c r="M67" s="14"/>
      <c r="N67" s="68"/>
      <c r="O67" s="82">
        <f t="shared" si="72"/>
        <v>0</v>
      </c>
      <c r="P67" s="68"/>
      <c r="Q67" s="82">
        <f t="shared" si="73"/>
        <v>0</v>
      </c>
      <c r="R67" s="68"/>
      <c r="S67" s="82">
        <f t="shared" si="74"/>
        <v>0</v>
      </c>
      <c r="T67" s="68"/>
      <c r="U67" s="82">
        <f t="shared" si="75"/>
        <v>0</v>
      </c>
      <c r="V67" s="68"/>
      <c r="W67" s="82">
        <f t="shared" si="76"/>
        <v>0</v>
      </c>
      <c r="X67" s="40">
        <f t="shared" si="77"/>
        <v>0</v>
      </c>
      <c r="Y67" s="294"/>
      <c r="Z67" s="292">
        <f t="shared" si="78"/>
        <v>0</v>
      </c>
      <c r="AA67" s="294"/>
      <c r="AB67" s="292">
        <f t="shared" si="79"/>
        <v>0</v>
      </c>
      <c r="AC67" s="294"/>
      <c r="AD67" s="292">
        <f t="shared" si="80"/>
        <v>0</v>
      </c>
      <c r="AE67" s="294"/>
      <c r="AF67" s="292">
        <f t="shared" si="81"/>
        <v>0</v>
      </c>
      <c r="AG67" s="294"/>
      <c r="AH67" s="292">
        <f t="shared" si="82"/>
        <v>0</v>
      </c>
      <c r="AI67" s="293">
        <f t="shared" si="83"/>
        <v>0</v>
      </c>
      <c r="AK67" s="23"/>
      <c r="AL67" s="381"/>
      <c r="AM67" s="23"/>
      <c r="AN67" s="381"/>
    </row>
    <row r="68" spans="1:40" s="12" customFormat="1" ht="15" customHeight="1">
      <c r="A68" s="22"/>
      <c r="B68" s="22"/>
      <c r="C68" s="26"/>
      <c r="D68" s="219">
        <f t="shared" si="70"/>
        <v>0</v>
      </c>
      <c r="E68" s="520" t="str">
        <f t="shared" si="70"/>
        <v>Select E-Class</v>
      </c>
      <c r="F68" s="689"/>
      <c r="G68" s="689"/>
      <c r="H68" s="689"/>
      <c r="I68" s="689"/>
      <c r="J68" s="689"/>
      <c r="K68" s="134"/>
      <c r="L68" s="211">
        <f t="shared" si="71"/>
        <v>0</v>
      </c>
      <c r="M68" s="14"/>
      <c r="N68" s="68"/>
      <c r="O68" s="82">
        <f t="shared" si="72"/>
        <v>0</v>
      </c>
      <c r="P68" s="68"/>
      <c r="Q68" s="82">
        <f t="shared" si="73"/>
        <v>0</v>
      </c>
      <c r="R68" s="68"/>
      <c r="S68" s="82">
        <f t="shared" si="74"/>
        <v>0</v>
      </c>
      <c r="T68" s="68"/>
      <c r="U68" s="82">
        <f t="shared" si="75"/>
        <v>0</v>
      </c>
      <c r="V68" s="68"/>
      <c r="W68" s="82">
        <f t="shared" si="76"/>
        <v>0</v>
      </c>
      <c r="X68" s="40">
        <f t="shared" si="77"/>
        <v>0</v>
      </c>
      <c r="Y68" s="294"/>
      <c r="Z68" s="292">
        <f t="shared" si="78"/>
        <v>0</v>
      </c>
      <c r="AA68" s="294"/>
      <c r="AB68" s="292">
        <f t="shared" si="79"/>
        <v>0</v>
      </c>
      <c r="AC68" s="294"/>
      <c r="AD68" s="292">
        <f t="shared" si="80"/>
        <v>0</v>
      </c>
      <c r="AE68" s="294"/>
      <c r="AF68" s="292">
        <f t="shared" si="81"/>
        <v>0</v>
      </c>
      <c r="AG68" s="294"/>
      <c r="AH68" s="292">
        <f t="shared" si="82"/>
        <v>0</v>
      </c>
      <c r="AI68" s="293">
        <f t="shared" si="83"/>
        <v>0</v>
      </c>
      <c r="AK68" s="23"/>
      <c r="AL68" s="381"/>
      <c r="AM68" s="23"/>
      <c r="AN68" s="381"/>
    </row>
    <row r="69" spans="1:40" s="12" customFormat="1" ht="15" customHeight="1">
      <c r="A69" s="22"/>
      <c r="B69" s="22"/>
      <c r="C69" s="26" t="s">
        <v>287</v>
      </c>
      <c r="D69" s="641" t="s">
        <v>357</v>
      </c>
      <c r="E69" s="641"/>
      <c r="F69" s="641"/>
      <c r="G69" s="641"/>
      <c r="H69" s="641"/>
      <c r="I69" s="641"/>
      <c r="J69" s="642"/>
      <c r="K69" s="642"/>
      <c r="L69" s="642"/>
      <c r="M69" s="14"/>
      <c r="N69" s="68"/>
      <c r="O69" s="82">
        <v>0</v>
      </c>
      <c r="P69" s="68"/>
      <c r="Q69" s="82">
        <v>0</v>
      </c>
      <c r="R69" s="68"/>
      <c r="S69" s="82">
        <v>0</v>
      </c>
      <c r="T69" s="68"/>
      <c r="U69" s="82">
        <v>0</v>
      </c>
      <c r="V69" s="68"/>
      <c r="W69" s="82">
        <v>0</v>
      </c>
      <c r="X69" s="40">
        <f t="shared" si="77"/>
        <v>0</v>
      </c>
      <c r="Y69" s="294"/>
      <c r="Z69" s="292">
        <v>0</v>
      </c>
      <c r="AA69" s="294"/>
      <c r="AB69" s="292">
        <v>0</v>
      </c>
      <c r="AC69" s="294"/>
      <c r="AD69" s="292">
        <v>0</v>
      </c>
      <c r="AE69" s="294"/>
      <c r="AF69" s="292">
        <v>0</v>
      </c>
      <c r="AG69" s="294"/>
      <c r="AH69" s="292">
        <v>0</v>
      </c>
      <c r="AI69" s="293">
        <f t="shared" si="83"/>
        <v>0</v>
      </c>
      <c r="AK69" s="23"/>
      <c r="AL69" s="381"/>
      <c r="AM69" s="23"/>
      <c r="AN69" s="381"/>
    </row>
    <row r="70" spans="1:40" s="12" customFormat="1" ht="15" customHeight="1">
      <c r="A70" s="22"/>
      <c r="B70" s="22"/>
      <c r="C70" s="26"/>
      <c r="D70" s="183"/>
      <c r="E70" s="539"/>
      <c r="F70" s="539"/>
      <c r="G70" s="539"/>
      <c r="H70" s="539"/>
      <c r="I70" s="587"/>
      <c r="J70" s="576" t="s">
        <v>195</v>
      </c>
      <c r="K70" s="577"/>
      <c r="L70" s="577"/>
      <c r="M70" s="578"/>
      <c r="N70" s="320"/>
      <c r="O70" s="317">
        <f>SUM(O54:O69)</f>
        <v>0</v>
      </c>
      <c r="P70" s="320"/>
      <c r="Q70" s="317">
        <f>SUM(Q54:Q69)</f>
        <v>0</v>
      </c>
      <c r="R70" s="320"/>
      <c r="S70" s="317">
        <f>SUM(S54:S69)</f>
        <v>0</v>
      </c>
      <c r="T70" s="320"/>
      <c r="U70" s="317">
        <f>SUM(U54:U69)</f>
        <v>0</v>
      </c>
      <c r="V70" s="320"/>
      <c r="W70" s="317">
        <f>SUM(W54:W69)</f>
        <v>0</v>
      </c>
      <c r="X70" s="230">
        <f>SUM(X54:X69)</f>
        <v>0</v>
      </c>
      <c r="Y70" s="320"/>
      <c r="Z70" s="317">
        <f>SUM(Z54:Z69)</f>
        <v>0</v>
      </c>
      <c r="AA70" s="320"/>
      <c r="AB70" s="317">
        <f>SUM(AB54:AB69)</f>
        <v>0</v>
      </c>
      <c r="AC70" s="320"/>
      <c r="AD70" s="317">
        <f>SUM(AD54:AD69)</f>
        <v>0</v>
      </c>
      <c r="AE70" s="320"/>
      <c r="AF70" s="317">
        <f>SUM(AF54:AF69)</f>
        <v>0</v>
      </c>
      <c r="AG70" s="320"/>
      <c r="AH70" s="317">
        <f>SUM(AH54:AH69)</f>
        <v>0</v>
      </c>
      <c r="AI70" s="230">
        <f>SUM(AI54:AI69)</f>
        <v>0</v>
      </c>
      <c r="AK70" s="205">
        <f>O70+Q70+S70+U70+W70</f>
        <v>0</v>
      </c>
      <c r="AL70" s="384"/>
      <c r="AM70" s="205">
        <f>Z70+AB70+AD70+AF70+AH70</f>
        <v>0</v>
      </c>
      <c r="AN70" s="384"/>
    </row>
    <row r="71" spans="1:40" s="12" customFormat="1" ht="15" customHeight="1">
      <c r="A71" s="22"/>
      <c r="B71" s="22"/>
      <c r="C71" s="26"/>
      <c r="D71" s="228"/>
      <c r="E71" s="630"/>
      <c r="F71" s="630"/>
      <c r="G71" s="630"/>
      <c r="H71" s="630"/>
      <c r="I71" s="630"/>
      <c r="J71" s="630"/>
      <c r="K71" s="630"/>
      <c r="L71" s="630"/>
      <c r="M71" s="663"/>
      <c r="N71" s="223"/>
      <c r="O71" s="79"/>
      <c r="P71" s="223"/>
      <c r="Q71" s="79"/>
      <c r="R71" s="223"/>
      <c r="S71" s="79"/>
      <c r="T71" s="223"/>
      <c r="U71" s="79"/>
      <c r="V71" s="223"/>
      <c r="W71" s="79"/>
      <c r="X71" s="60"/>
      <c r="Y71" s="223"/>
      <c r="Z71" s="79"/>
      <c r="AA71" s="223"/>
      <c r="AB71" s="79"/>
      <c r="AC71" s="223"/>
      <c r="AD71" s="79"/>
      <c r="AE71" s="223"/>
      <c r="AF71" s="79"/>
      <c r="AG71" s="223"/>
      <c r="AH71" s="79"/>
      <c r="AI71" s="60"/>
      <c r="AK71" s="23"/>
      <c r="AL71" s="381"/>
      <c r="AM71" s="23"/>
      <c r="AN71" s="381"/>
    </row>
    <row r="72" spans="1:40" s="12" customFormat="1" ht="15" customHeight="1">
      <c r="A72" s="22"/>
      <c r="B72" s="22"/>
      <c r="C72" s="288"/>
      <c r="D72" s="289"/>
      <c r="E72" s="289"/>
      <c r="F72" s="289"/>
      <c r="G72" s="289"/>
      <c r="H72" s="289"/>
      <c r="I72" s="289"/>
      <c r="J72" s="289"/>
      <c r="K72" s="289"/>
      <c r="L72" s="289"/>
      <c r="M72" s="286" t="s">
        <v>199</v>
      </c>
      <c r="N72" s="550">
        <f>ROUNDUP(SUM(O52, O70),0)</f>
        <v>0</v>
      </c>
      <c r="O72" s="551"/>
      <c r="P72" s="550">
        <f>ROUNDUP(SUM(Q52,Q70),0)</f>
        <v>0</v>
      </c>
      <c r="Q72" s="551"/>
      <c r="R72" s="550">
        <f>ROUNDUP(SUM(S52,S70),0)</f>
        <v>0</v>
      </c>
      <c r="S72" s="551"/>
      <c r="T72" s="550">
        <f>ROUNDUP(SUM(U52, U70),0)</f>
        <v>0</v>
      </c>
      <c r="U72" s="551"/>
      <c r="V72" s="550">
        <f>ROUNDUP(SUM(W52, W70),0)</f>
        <v>0</v>
      </c>
      <c r="W72" s="551"/>
      <c r="X72" s="287">
        <f>ROUNDUP(SUM(X52, X70),0)</f>
        <v>0</v>
      </c>
      <c r="Y72" s="550">
        <f>ROUNDUP(SUM(Z52, Z70),0)</f>
        <v>0</v>
      </c>
      <c r="Z72" s="551"/>
      <c r="AA72" s="550">
        <f>ROUNDUP(SUM(AB52,AB70),0)</f>
        <v>0</v>
      </c>
      <c r="AB72" s="551"/>
      <c r="AC72" s="550">
        <f>ROUNDUP(SUM(AD52,AD70),0)</f>
        <v>0</v>
      </c>
      <c r="AD72" s="551"/>
      <c r="AE72" s="550">
        <f>ROUNDUP(SUM(AF52, AF70),0)</f>
        <v>0</v>
      </c>
      <c r="AF72" s="551"/>
      <c r="AG72" s="550">
        <f>ROUNDUP(SUM(AH52, AH70),0)</f>
        <v>0</v>
      </c>
      <c r="AH72" s="551"/>
      <c r="AI72" s="287">
        <f>ROUNDUP(SUM(AI52, AI70),0)</f>
        <v>0</v>
      </c>
      <c r="AK72" s="140">
        <f>N72+P72+R72+T72+V72</f>
        <v>0</v>
      </c>
      <c r="AL72" s="383"/>
      <c r="AM72" s="140">
        <f>Y72+AA72+AC72+AE72+AG72</f>
        <v>0</v>
      </c>
      <c r="AN72" s="383"/>
    </row>
    <row r="73" spans="1:40" s="12" customFormat="1" ht="15" customHeight="1">
      <c r="A73" s="22"/>
      <c r="B73" s="22"/>
      <c r="C73" s="688"/>
      <c r="D73" s="594"/>
      <c r="E73" s="594"/>
      <c r="F73" s="594"/>
      <c r="G73" s="594"/>
      <c r="H73" s="594"/>
      <c r="I73" s="594"/>
      <c r="J73" s="594"/>
      <c r="K73" s="594"/>
      <c r="L73" s="594"/>
      <c r="M73" s="548"/>
      <c r="N73" s="25"/>
      <c r="O73" s="66"/>
      <c r="P73" s="25"/>
      <c r="Q73" s="66"/>
      <c r="R73" s="25"/>
      <c r="S73" s="66"/>
      <c r="T73" s="25"/>
      <c r="U73" s="71"/>
      <c r="V73" s="25"/>
      <c r="W73" s="66"/>
      <c r="X73" s="45"/>
      <c r="Y73" s="25"/>
      <c r="Z73" s="66"/>
      <c r="AA73" s="25"/>
      <c r="AB73" s="66"/>
      <c r="AC73" s="25"/>
      <c r="AD73" s="66"/>
      <c r="AE73" s="25"/>
      <c r="AF73" s="71"/>
      <c r="AG73" s="25"/>
      <c r="AH73" s="66"/>
      <c r="AI73" s="45"/>
      <c r="AK73" s="23"/>
      <c r="AL73" s="381"/>
      <c r="AM73" s="23"/>
      <c r="AN73" s="381"/>
    </row>
    <row r="74" spans="1:40" s="12" customFormat="1" ht="15" customHeight="1">
      <c r="A74" s="22"/>
      <c r="B74" s="22"/>
      <c r="C74" s="72"/>
      <c r="D74" s="73"/>
      <c r="E74" s="73"/>
      <c r="F74" s="73"/>
      <c r="G74" s="73"/>
      <c r="H74" s="73"/>
      <c r="I74" s="73"/>
      <c r="J74" s="73"/>
      <c r="K74" s="73"/>
      <c r="L74" s="73"/>
      <c r="M74" s="63" t="s">
        <v>200</v>
      </c>
      <c r="N74" s="526">
        <f>ROUNDUP(SUM(N44,N72),0)</f>
        <v>0</v>
      </c>
      <c r="O74" s="548"/>
      <c r="P74" s="526">
        <f>ROUNDUP(SUM(P44,P72),0)</f>
        <v>0</v>
      </c>
      <c r="Q74" s="548"/>
      <c r="R74" s="526">
        <f>ROUNDUP(SUM(R44,R72),0)</f>
        <v>0</v>
      </c>
      <c r="S74" s="548"/>
      <c r="T74" s="526">
        <f>ROUNDUP(SUM(T44,T72),0)</f>
        <v>0</v>
      </c>
      <c r="U74" s="548"/>
      <c r="V74" s="526">
        <f>ROUNDUP(SUM(V44,V72),0)</f>
        <v>0</v>
      </c>
      <c r="W74" s="548"/>
      <c r="X74" s="178">
        <f>ROUNDUP(SUM(X44,X72),0)</f>
        <v>0</v>
      </c>
      <c r="Y74" s="526">
        <f>ROUNDUP(SUM(Y44,Y72),0)</f>
        <v>0</v>
      </c>
      <c r="Z74" s="548"/>
      <c r="AA74" s="526">
        <f>ROUNDUP(SUM(AA44,AA72),0)</f>
        <v>0</v>
      </c>
      <c r="AB74" s="548"/>
      <c r="AC74" s="526">
        <f>ROUNDUP(SUM(AC44,AC72),0)</f>
        <v>0</v>
      </c>
      <c r="AD74" s="548"/>
      <c r="AE74" s="526">
        <f>ROUNDUP(SUM(AE44,AE72),0)</f>
        <v>0</v>
      </c>
      <c r="AF74" s="548"/>
      <c r="AG74" s="526">
        <f>ROUNDUP(SUM(AG44,AG72),0)</f>
        <v>0</v>
      </c>
      <c r="AH74" s="548"/>
      <c r="AI74" s="178">
        <f>ROUNDUP(SUM(AI44,AI72),0)</f>
        <v>0</v>
      </c>
      <c r="AK74" s="140">
        <f>N74+P74+R74+T74+V74</f>
        <v>0</v>
      </c>
      <c r="AL74" s="383"/>
      <c r="AM74" s="140">
        <f>Y74+AA74+AC74+AE74+AG74</f>
        <v>0</v>
      </c>
      <c r="AN74" s="383"/>
    </row>
    <row r="75" spans="1:40" s="74" customFormat="1" ht="26.25" customHeight="1">
      <c r="A75" s="143">
        <v>2000</v>
      </c>
      <c r="B75" s="143"/>
      <c r="C75" s="172" t="s">
        <v>108</v>
      </c>
      <c r="D75" s="173"/>
      <c r="E75" s="684" t="s">
        <v>165</v>
      </c>
      <c r="F75" s="684"/>
      <c r="G75" s="684"/>
      <c r="H75" s="684"/>
      <c r="I75" s="684"/>
      <c r="J75" s="173"/>
      <c r="K75" s="173"/>
      <c r="L75" s="173"/>
      <c r="M75" s="174"/>
      <c r="N75" s="175"/>
      <c r="O75" s="176"/>
      <c r="P75" s="175"/>
      <c r="Q75" s="176"/>
      <c r="R75" s="175"/>
      <c r="S75" s="176"/>
      <c r="T75" s="175"/>
      <c r="U75" s="176"/>
      <c r="V75" s="175"/>
      <c r="W75" s="176"/>
      <c r="X75" s="171"/>
      <c r="Y75" s="175"/>
      <c r="Z75" s="176"/>
      <c r="AA75" s="175"/>
      <c r="AB75" s="176"/>
      <c r="AC75" s="175"/>
      <c r="AD75" s="176"/>
      <c r="AE75" s="175"/>
      <c r="AF75" s="176"/>
      <c r="AG75" s="175"/>
      <c r="AH75" s="176"/>
      <c r="AI75" s="171"/>
      <c r="AK75" s="77"/>
      <c r="AL75" s="385"/>
      <c r="AM75" s="77"/>
      <c r="AN75" s="385"/>
    </row>
    <row r="76" spans="1:40" s="12" customFormat="1" ht="34.5" customHeight="1">
      <c r="A76" s="22"/>
      <c r="B76" s="22"/>
      <c r="C76" s="24" t="s">
        <v>325</v>
      </c>
      <c r="D76" s="14" t="s">
        <v>41</v>
      </c>
      <c r="E76" s="151" t="s">
        <v>159</v>
      </c>
      <c r="F76" s="151" t="s">
        <v>160</v>
      </c>
      <c r="G76" s="151" t="s">
        <v>161</v>
      </c>
      <c r="H76" s="151" t="s">
        <v>162</v>
      </c>
      <c r="I76" s="151" t="s">
        <v>163</v>
      </c>
      <c r="J76" s="81"/>
      <c r="K76" s="29" t="s">
        <v>155</v>
      </c>
      <c r="L76" s="682"/>
      <c r="M76" s="683"/>
      <c r="N76" s="75"/>
      <c r="O76" s="79"/>
      <c r="P76" s="57"/>
      <c r="Q76" s="79"/>
      <c r="R76" s="57"/>
      <c r="S76" s="79"/>
      <c r="T76" s="57"/>
      <c r="U76" s="79"/>
      <c r="V76" s="57"/>
      <c r="W76" s="79"/>
      <c r="X76" s="60"/>
      <c r="Y76" s="75"/>
      <c r="Z76" s="79"/>
      <c r="AA76" s="57"/>
      <c r="AB76" s="79"/>
      <c r="AC76" s="57"/>
      <c r="AD76" s="79"/>
      <c r="AE76" s="57"/>
      <c r="AF76" s="79"/>
      <c r="AG76" s="57"/>
      <c r="AH76" s="79"/>
      <c r="AI76" s="60"/>
      <c r="AK76" s="23"/>
      <c r="AL76" s="381"/>
      <c r="AM76" s="23"/>
      <c r="AN76" s="381"/>
    </row>
    <row r="77" spans="1:40" s="12" customFormat="1" ht="15" customHeight="1">
      <c r="A77" s="22"/>
      <c r="B77" s="22"/>
      <c r="C77" s="80" t="s">
        <v>119</v>
      </c>
      <c r="D77" s="37"/>
      <c r="E77" s="81"/>
      <c r="F77" s="81"/>
      <c r="G77" s="81"/>
      <c r="H77" s="81"/>
      <c r="I77" s="81"/>
      <c r="J77" s="81"/>
      <c r="K77" s="145"/>
      <c r="L77" s="555"/>
      <c r="M77" s="628"/>
      <c r="N77" s="540">
        <f>E77*K77</f>
        <v>0</v>
      </c>
      <c r="O77" s="525"/>
      <c r="P77" s="540">
        <f>IF(C77="Airfare",F77*K77,F77*K77)</f>
        <v>0</v>
      </c>
      <c r="Q77" s="525"/>
      <c r="R77" s="540">
        <f>IF(C77="Airfare",G77*K77,G77*K77)</f>
        <v>0</v>
      </c>
      <c r="S77" s="525"/>
      <c r="T77" s="540">
        <f>IF(C77="Airfare",H77*K77,H77*K77)</f>
        <v>0</v>
      </c>
      <c r="U77" s="525"/>
      <c r="V77" s="540">
        <f>IF(C77="Airfare",I77*K77,I77*K77)</f>
        <v>0</v>
      </c>
      <c r="W77" s="525"/>
      <c r="X77" s="40">
        <f t="shared" ref="X77:X88" si="84">SUM(N77+P77+R77+T77+V77)</f>
        <v>0</v>
      </c>
      <c r="Y77" s="685"/>
      <c r="Z77" s="686"/>
      <c r="AA77" s="685"/>
      <c r="AB77" s="686"/>
      <c r="AC77" s="685"/>
      <c r="AD77" s="686"/>
      <c r="AE77" s="685"/>
      <c r="AF77" s="686"/>
      <c r="AG77" s="685"/>
      <c r="AH77" s="686"/>
      <c r="AI77" s="301"/>
      <c r="AK77" s="23"/>
      <c r="AL77" s="381"/>
      <c r="AM77" s="23"/>
      <c r="AN77" s="381"/>
    </row>
    <row r="78" spans="1:40" s="12" customFormat="1" ht="15" customHeight="1">
      <c r="A78" s="22"/>
      <c r="B78" s="22"/>
      <c r="C78" s="80" t="s">
        <v>119</v>
      </c>
      <c r="D78" s="37"/>
      <c r="E78" s="81"/>
      <c r="F78" s="81"/>
      <c r="G78" s="81"/>
      <c r="H78" s="81"/>
      <c r="I78" s="81"/>
      <c r="J78" s="81"/>
      <c r="K78" s="145"/>
      <c r="L78" s="555"/>
      <c r="M78" s="628"/>
      <c r="N78" s="540">
        <f>E78*K78</f>
        <v>0</v>
      </c>
      <c r="O78" s="525"/>
      <c r="P78" s="540">
        <f t="shared" ref="P78:P88" si="85">IF(C78="Airfare",F78*K78,F78*K78)</f>
        <v>0</v>
      </c>
      <c r="Q78" s="525"/>
      <c r="R78" s="540">
        <f t="shared" ref="R78:R88" si="86">IF(C78="Airfare",G78*K78,G78*K78)</f>
        <v>0</v>
      </c>
      <c r="S78" s="525"/>
      <c r="T78" s="540">
        <f t="shared" ref="T78:T88" si="87">IF(C78="Airfare",H78*K78,H78*K78)</f>
        <v>0</v>
      </c>
      <c r="U78" s="525"/>
      <c r="V78" s="540">
        <f t="shared" ref="V78:V88" si="88">IF(C78="Airfare",I78*K78,I78*K78)</f>
        <v>0</v>
      </c>
      <c r="W78" s="525"/>
      <c r="X78" s="40">
        <f t="shared" si="84"/>
        <v>0</v>
      </c>
      <c r="Y78" s="685"/>
      <c r="Z78" s="686"/>
      <c r="AA78" s="685"/>
      <c r="AB78" s="686"/>
      <c r="AC78" s="685"/>
      <c r="AD78" s="686"/>
      <c r="AE78" s="685"/>
      <c r="AF78" s="686"/>
      <c r="AG78" s="685"/>
      <c r="AH78" s="686"/>
      <c r="AI78" s="301"/>
      <c r="AK78" s="23"/>
      <c r="AL78" s="381"/>
      <c r="AM78" s="23"/>
      <c r="AN78" s="381"/>
    </row>
    <row r="79" spans="1:40" s="12" customFormat="1" ht="15" customHeight="1">
      <c r="A79" s="22"/>
      <c r="B79" s="22"/>
      <c r="C79" s="80" t="s">
        <v>119</v>
      </c>
      <c r="D79" s="37"/>
      <c r="E79" s="81"/>
      <c r="F79" s="81"/>
      <c r="G79" s="81"/>
      <c r="H79" s="81"/>
      <c r="I79" s="81"/>
      <c r="J79" s="81"/>
      <c r="K79" s="145"/>
      <c r="L79" s="555"/>
      <c r="M79" s="628"/>
      <c r="N79" s="540">
        <f t="shared" ref="N79:N88" si="89">E79*K79</f>
        <v>0</v>
      </c>
      <c r="O79" s="525"/>
      <c r="P79" s="540">
        <f t="shared" si="85"/>
        <v>0</v>
      </c>
      <c r="Q79" s="525"/>
      <c r="R79" s="540">
        <f t="shared" si="86"/>
        <v>0</v>
      </c>
      <c r="S79" s="525"/>
      <c r="T79" s="540">
        <f t="shared" si="87"/>
        <v>0</v>
      </c>
      <c r="U79" s="525"/>
      <c r="V79" s="540">
        <f t="shared" si="88"/>
        <v>0</v>
      </c>
      <c r="W79" s="525"/>
      <c r="X79" s="40">
        <f t="shared" si="84"/>
        <v>0</v>
      </c>
      <c r="Y79" s="685"/>
      <c r="Z79" s="686"/>
      <c r="AA79" s="685"/>
      <c r="AB79" s="686"/>
      <c r="AC79" s="685"/>
      <c r="AD79" s="686"/>
      <c r="AE79" s="685"/>
      <c r="AF79" s="686"/>
      <c r="AG79" s="685"/>
      <c r="AH79" s="686"/>
      <c r="AI79" s="301"/>
      <c r="AK79" s="23"/>
      <c r="AL79" s="381"/>
      <c r="AM79" s="23"/>
      <c r="AN79" s="381"/>
    </row>
    <row r="80" spans="1:40" s="12" customFormat="1" ht="15" customHeight="1">
      <c r="A80" s="22"/>
      <c r="B80" s="22"/>
      <c r="C80" s="80" t="s">
        <v>119</v>
      </c>
      <c r="D80" s="37"/>
      <c r="E80" s="81"/>
      <c r="F80" s="81"/>
      <c r="G80" s="81"/>
      <c r="H80" s="81"/>
      <c r="I80" s="81"/>
      <c r="J80" s="81"/>
      <c r="K80" s="145"/>
      <c r="L80" s="555"/>
      <c r="M80" s="628"/>
      <c r="N80" s="540">
        <f t="shared" si="89"/>
        <v>0</v>
      </c>
      <c r="O80" s="525"/>
      <c r="P80" s="540">
        <f t="shared" si="85"/>
        <v>0</v>
      </c>
      <c r="Q80" s="525"/>
      <c r="R80" s="540">
        <f t="shared" si="86"/>
        <v>0</v>
      </c>
      <c r="S80" s="525"/>
      <c r="T80" s="540">
        <f t="shared" si="87"/>
        <v>0</v>
      </c>
      <c r="U80" s="525"/>
      <c r="V80" s="540">
        <f t="shared" si="88"/>
        <v>0</v>
      </c>
      <c r="W80" s="525"/>
      <c r="X80" s="40">
        <f t="shared" si="84"/>
        <v>0</v>
      </c>
      <c r="Y80" s="685"/>
      <c r="Z80" s="686"/>
      <c r="AA80" s="685"/>
      <c r="AB80" s="686"/>
      <c r="AC80" s="685"/>
      <c r="AD80" s="686"/>
      <c r="AE80" s="685"/>
      <c r="AF80" s="686"/>
      <c r="AG80" s="685"/>
      <c r="AH80" s="686"/>
      <c r="AI80" s="301"/>
      <c r="AK80" s="23"/>
      <c r="AL80" s="381"/>
      <c r="AM80" s="23"/>
      <c r="AN80" s="381"/>
    </row>
    <row r="81" spans="1:40" s="12" customFormat="1" ht="15" customHeight="1">
      <c r="A81" s="22"/>
      <c r="B81" s="22"/>
      <c r="C81" s="80" t="s">
        <v>119</v>
      </c>
      <c r="D81" s="37"/>
      <c r="E81" s="81"/>
      <c r="F81" s="81"/>
      <c r="G81" s="81"/>
      <c r="H81" s="81"/>
      <c r="I81" s="81"/>
      <c r="J81" s="81"/>
      <c r="K81" s="145"/>
      <c r="L81" s="555"/>
      <c r="M81" s="628"/>
      <c r="N81" s="540">
        <f t="shared" si="89"/>
        <v>0</v>
      </c>
      <c r="O81" s="525"/>
      <c r="P81" s="540">
        <f t="shared" si="85"/>
        <v>0</v>
      </c>
      <c r="Q81" s="525"/>
      <c r="R81" s="540">
        <f t="shared" si="86"/>
        <v>0</v>
      </c>
      <c r="S81" s="525"/>
      <c r="T81" s="540">
        <f t="shared" si="87"/>
        <v>0</v>
      </c>
      <c r="U81" s="525"/>
      <c r="V81" s="540">
        <f t="shared" si="88"/>
        <v>0</v>
      </c>
      <c r="W81" s="525"/>
      <c r="X81" s="40">
        <f t="shared" si="84"/>
        <v>0</v>
      </c>
      <c r="Y81" s="685"/>
      <c r="Z81" s="686"/>
      <c r="AA81" s="685"/>
      <c r="AB81" s="686"/>
      <c r="AC81" s="685"/>
      <c r="AD81" s="686"/>
      <c r="AE81" s="685"/>
      <c r="AF81" s="686"/>
      <c r="AG81" s="685"/>
      <c r="AH81" s="686"/>
      <c r="AI81" s="301"/>
      <c r="AK81" s="23"/>
      <c r="AL81" s="381"/>
      <c r="AM81" s="23"/>
      <c r="AN81" s="381"/>
    </row>
    <row r="82" spans="1:40" s="12" customFormat="1" ht="15" customHeight="1">
      <c r="A82" s="22"/>
      <c r="B82" s="22"/>
      <c r="C82" s="80" t="s">
        <v>119</v>
      </c>
      <c r="D82" s="37"/>
      <c r="E82" s="81"/>
      <c r="F82" s="81"/>
      <c r="G82" s="81"/>
      <c r="H82" s="81"/>
      <c r="I82" s="81"/>
      <c r="J82" s="81"/>
      <c r="K82" s="145"/>
      <c r="L82" s="555"/>
      <c r="M82" s="628"/>
      <c r="N82" s="540">
        <f t="shared" si="89"/>
        <v>0</v>
      </c>
      <c r="O82" s="525"/>
      <c r="P82" s="540">
        <f t="shared" si="85"/>
        <v>0</v>
      </c>
      <c r="Q82" s="525"/>
      <c r="R82" s="540">
        <f t="shared" si="86"/>
        <v>0</v>
      </c>
      <c r="S82" s="525"/>
      <c r="T82" s="540">
        <f t="shared" si="87"/>
        <v>0</v>
      </c>
      <c r="U82" s="525"/>
      <c r="V82" s="540">
        <f t="shared" si="88"/>
        <v>0</v>
      </c>
      <c r="W82" s="525"/>
      <c r="X82" s="40">
        <f t="shared" si="84"/>
        <v>0</v>
      </c>
      <c r="Y82" s="685"/>
      <c r="Z82" s="686"/>
      <c r="AA82" s="685"/>
      <c r="AB82" s="686"/>
      <c r="AC82" s="685"/>
      <c r="AD82" s="686"/>
      <c r="AE82" s="685"/>
      <c r="AF82" s="686"/>
      <c r="AG82" s="685"/>
      <c r="AH82" s="686"/>
      <c r="AI82" s="301"/>
      <c r="AK82" s="23"/>
      <c r="AL82" s="381"/>
      <c r="AM82" s="23"/>
      <c r="AN82" s="381"/>
    </row>
    <row r="83" spans="1:40" s="12" customFormat="1" ht="15" customHeight="1">
      <c r="A83" s="22"/>
      <c r="B83" s="22"/>
      <c r="C83" s="80" t="s">
        <v>119</v>
      </c>
      <c r="D83" s="37"/>
      <c r="E83" s="81"/>
      <c r="F83" s="81"/>
      <c r="G83" s="81"/>
      <c r="H83" s="81"/>
      <c r="I83" s="81"/>
      <c r="J83" s="81"/>
      <c r="K83" s="145"/>
      <c r="L83" s="555"/>
      <c r="M83" s="628"/>
      <c r="N83" s="540">
        <f t="shared" si="89"/>
        <v>0</v>
      </c>
      <c r="O83" s="525"/>
      <c r="P83" s="540">
        <f t="shared" si="85"/>
        <v>0</v>
      </c>
      <c r="Q83" s="525"/>
      <c r="R83" s="540">
        <f t="shared" si="86"/>
        <v>0</v>
      </c>
      <c r="S83" s="525"/>
      <c r="T83" s="540">
        <f t="shared" si="87"/>
        <v>0</v>
      </c>
      <c r="U83" s="525"/>
      <c r="V83" s="540">
        <f t="shared" si="88"/>
        <v>0</v>
      </c>
      <c r="W83" s="525"/>
      <c r="X83" s="40">
        <f t="shared" si="84"/>
        <v>0</v>
      </c>
      <c r="Y83" s="685"/>
      <c r="Z83" s="686"/>
      <c r="AA83" s="685"/>
      <c r="AB83" s="686"/>
      <c r="AC83" s="685"/>
      <c r="AD83" s="686"/>
      <c r="AE83" s="685"/>
      <c r="AF83" s="686"/>
      <c r="AG83" s="685"/>
      <c r="AH83" s="686"/>
      <c r="AI83" s="301"/>
      <c r="AK83" s="23"/>
      <c r="AL83" s="381"/>
      <c r="AM83" s="23"/>
      <c r="AN83" s="381"/>
    </row>
    <row r="84" spans="1:40" s="12" customFormat="1" ht="15" customHeight="1">
      <c r="A84" s="22"/>
      <c r="B84" s="22"/>
      <c r="C84" s="80" t="s">
        <v>119</v>
      </c>
      <c r="D84" s="37"/>
      <c r="E84" s="81"/>
      <c r="F84" s="81"/>
      <c r="G84" s="81"/>
      <c r="H84" s="81"/>
      <c r="I84" s="81"/>
      <c r="J84" s="81"/>
      <c r="K84" s="145"/>
      <c r="L84" s="555"/>
      <c r="M84" s="628"/>
      <c r="N84" s="540">
        <f t="shared" si="89"/>
        <v>0</v>
      </c>
      <c r="O84" s="525"/>
      <c r="P84" s="540">
        <f t="shared" si="85"/>
        <v>0</v>
      </c>
      <c r="Q84" s="525"/>
      <c r="R84" s="540">
        <f t="shared" si="86"/>
        <v>0</v>
      </c>
      <c r="S84" s="525"/>
      <c r="T84" s="540">
        <f t="shared" si="87"/>
        <v>0</v>
      </c>
      <c r="U84" s="525"/>
      <c r="V84" s="540">
        <f t="shared" si="88"/>
        <v>0</v>
      </c>
      <c r="W84" s="525"/>
      <c r="X84" s="40">
        <f t="shared" si="84"/>
        <v>0</v>
      </c>
      <c r="Y84" s="685"/>
      <c r="Z84" s="686"/>
      <c r="AA84" s="685"/>
      <c r="AB84" s="686"/>
      <c r="AC84" s="685"/>
      <c r="AD84" s="686"/>
      <c r="AE84" s="685"/>
      <c r="AF84" s="686"/>
      <c r="AG84" s="685"/>
      <c r="AH84" s="686"/>
      <c r="AI84" s="301"/>
      <c r="AK84" s="23"/>
      <c r="AL84" s="381"/>
      <c r="AM84" s="23"/>
      <c r="AN84" s="381"/>
    </row>
    <row r="85" spans="1:40" s="12" customFormat="1" ht="15" customHeight="1">
      <c r="A85" s="22"/>
      <c r="B85" s="22"/>
      <c r="C85" s="80" t="s">
        <v>119</v>
      </c>
      <c r="D85" s="37"/>
      <c r="E85" s="81"/>
      <c r="F85" s="81"/>
      <c r="G85" s="81"/>
      <c r="H85" s="81"/>
      <c r="I85" s="81"/>
      <c r="J85" s="81"/>
      <c r="K85" s="145"/>
      <c r="L85" s="555"/>
      <c r="M85" s="628"/>
      <c r="N85" s="540">
        <f t="shared" si="89"/>
        <v>0</v>
      </c>
      <c r="O85" s="525"/>
      <c r="P85" s="540">
        <f t="shared" si="85"/>
        <v>0</v>
      </c>
      <c r="Q85" s="525"/>
      <c r="R85" s="540">
        <f t="shared" si="86"/>
        <v>0</v>
      </c>
      <c r="S85" s="525"/>
      <c r="T85" s="540">
        <f t="shared" si="87"/>
        <v>0</v>
      </c>
      <c r="U85" s="525"/>
      <c r="V85" s="540">
        <f t="shared" si="88"/>
        <v>0</v>
      </c>
      <c r="W85" s="525"/>
      <c r="X85" s="40">
        <f t="shared" si="84"/>
        <v>0</v>
      </c>
      <c r="Y85" s="685"/>
      <c r="Z85" s="686"/>
      <c r="AA85" s="685"/>
      <c r="AB85" s="686"/>
      <c r="AC85" s="685"/>
      <c r="AD85" s="686"/>
      <c r="AE85" s="685"/>
      <c r="AF85" s="686"/>
      <c r="AG85" s="685"/>
      <c r="AH85" s="686"/>
      <c r="AI85" s="301"/>
      <c r="AK85" s="23"/>
      <c r="AL85" s="381"/>
      <c r="AM85" s="23"/>
      <c r="AN85" s="381"/>
    </row>
    <row r="86" spans="1:40" s="12" customFormat="1" ht="15" customHeight="1">
      <c r="A86" s="22"/>
      <c r="B86" s="22"/>
      <c r="C86" s="80" t="s">
        <v>119</v>
      </c>
      <c r="D86" s="37"/>
      <c r="E86" s="81"/>
      <c r="F86" s="81"/>
      <c r="G86" s="81"/>
      <c r="H86" s="81"/>
      <c r="I86" s="81"/>
      <c r="J86" s="81"/>
      <c r="K86" s="145"/>
      <c r="L86" s="555"/>
      <c r="M86" s="628"/>
      <c r="N86" s="540">
        <f t="shared" si="89"/>
        <v>0</v>
      </c>
      <c r="O86" s="525"/>
      <c r="P86" s="540">
        <f t="shared" si="85"/>
        <v>0</v>
      </c>
      <c r="Q86" s="525"/>
      <c r="R86" s="540">
        <f t="shared" si="86"/>
        <v>0</v>
      </c>
      <c r="S86" s="525"/>
      <c r="T86" s="540">
        <f t="shared" si="87"/>
        <v>0</v>
      </c>
      <c r="U86" s="525"/>
      <c r="V86" s="540">
        <f t="shared" si="88"/>
        <v>0</v>
      </c>
      <c r="W86" s="525"/>
      <c r="X86" s="40">
        <f t="shared" si="84"/>
        <v>0</v>
      </c>
      <c r="Y86" s="685"/>
      <c r="Z86" s="686"/>
      <c r="AA86" s="685"/>
      <c r="AB86" s="686"/>
      <c r="AC86" s="685"/>
      <c r="AD86" s="686"/>
      <c r="AE86" s="685"/>
      <c r="AF86" s="686"/>
      <c r="AG86" s="685"/>
      <c r="AH86" s="686"/>
      <c r="AI86" s="301"/>
      <c r="AK86" s="23"/>
      <c r="AL86" s="381"/>
      <c r="AM86" s="23"/>
      <c r="AN86" s="381"/>
    </row>
    <row r="87" spans="1:40" s="12" customFormat="1" ht="15" customHeight="1">
      <c r="A87" s="22"/>
      <c r="B87" s="22"/>
      <c r="C87" s="80" t="s">
        <v>119</v>
      </c>
      <c r="D87" s="37"/>
      <c r="E87" s="81"/>
      <c r="F87" s="81"/>
      <c r="G87" s="81"/>
      <c r="H87" s="81"/>
      <c r="I87" s="81"/>
      <c r="J87" s="81"/>
      <c r="K87" s="145"/>
      <c r="L87" s="555"/>
      <c r="M87" s="628"/>
      <c r="N87" s="540">
        <f t="shared" si="89"/>
        <v>0</v>
      </c>
      <c r="O87" s="525"/>
      <c r="P87" s="540">
        <f t="shared" si="85"/>
        <v>0</v>
      </c>
      <c r="Q87" s="525"/>
      <c r="R87" s="540">
        <f t="shared" si="86"/>
        <v>0</v>
      </c>
      <c r="S87" s="525"/>
      <c r="T87" s="540">
        <f t="shared" si="87"/>
        <v>0</v>
      </c>
      <c r="U87" s="525"/>
      <c r="V87" s="540">
        <f t="shared" si="88"/>
        <v>0</v>
      </c>
      <c r="W87" s="525"/>
      <c r="X87" s="40">
        <f t="shared" si="84"/>
        <v>0</v>
      </c>
      <c r="Y87" s="685"/>
      <c r="Z87" s="686"/>
      <c r="AA87" s="685"/>
      <c r="AB87" s="686"/>
      <c r="AC87" s="685"/>
      <c r="AD87" s="686"/>
      <c r="AE87" s="685"/>
      <c r="AF87" s="686"/>
      <c r="AG87" s="685"/>
      <c r="AH87" s="686"/>
      <c r="AI87" s="301"/>
      <c r="AK87" s="23"/>
      <c r="AL87" s="381"/>
      <c r="AM87" s="23"/>
      <c r="AN87" s="381"/>
    </row>
    <row r="88" spans="1:40" s="12" customFormat="1" ht="15" customHeight="1">
      <c r="A88" s="22"/>
      <c r="B88" s="22"/>
      <c r="C88" s="80" t="s">
        <v>119</v>
      </c>
      <c r="D88" s="37"/>
      <c r="E88" s="81"/>
      <c r="F88" s="81"/>
      <c r="G88" s="81"/>
      <c r="H88" s="81"/>
      <c r="I88" s="81"/>
      <c r="J88" s="81"/>
      <c r="K88" s="145"/>
      <c r="L88" s="555"/>
      <c r="M88" s="628"/>
      <c r="N88" s="540">
        <f t="shared" si="89"/>
        <v>0</v>
      </c>
      <c r="O88" s="525"/>
      <c r="P88" s="540">
        <f t="shared" si="85"/>
        <v>0</v>
      </c>
      <c r="Q88" s="525"/>
      <c r="R88" s="540">
        <f t="shared" si="86"/>
        <v>0</v>
      </c>
      <c r="S88" s="525"/>
      <c r="T88" s="540">
        <f t="shared" si="87"/>
        <v>0</v>
      </c>
      <c r="U88" s="525"/>
      <c r="V88" s="540">
        <f t="shared" si="88"/>
        <v>0</v>
      </c>
      <c r="W88" s="525"/>
      <c r="X88" s="40">
        <f t="shared" si="84"/>
        <v>0</v>
      </c>
      <c r="Y88" s="685"/>
      <c r="Z88" s="686"/>
      <c r="AA88" s="685"/>
      <c r="AB88" s="686"/>
      <c r="AC88" s="685"/>
      <c r="AD88" s="686"/>
      <c r="AE88" s="685"/>
      <c r="AF88" s="686"/>
      <c r="AG88" s="685"/>
      <c r="AH88" s="686"/>
      <c r="AI88" s="301"/>
      <c r="AK88" s="23"/>
      <c r="AL88" s="381"/>
      <c r="AM88" s="23"/>
      <c r="AN88" s="381"/>
    </row>
    <row r="89" spans="1:40" s="12" customFormat="1" ht="15" customHeight="1">
      <c r="A89" s="22"/>
      <c r="B89" s="22"/>
      <c r="C89" s="54"/>
      <c r="D89" s="680"/>
      <c r="E89" s="539"/>
      <c r="F89" s="539"/>
      <c r="G89" s="539"/>
      <c r="H89" s="539"/>
      <c r="I89" s="587"/>
      <c r="J89" s="644" t="s">
        <v>43</v>
      </c>
      <c r="K89" s="567"/>
      <c r="L89" s="567"/>
      <c r="M89" s="567"/>
      <c r="N89" s="542">
        <f>SUM(N77:N88)</f>
        <v>0</v>
      </c>
      <c r="O89" s="543"/>
      <c r="P89" s="542">
        <f>SUM(P77:P88)</f>
        <v>0</v>
      </c>
      <c r="Q89" s="543"/>
      <c r="R89" s="542">
        <f>SUM(R77:R88)</f>
        <v>0</v>
      </c>
      <c r="S89" s="543"/>
      <c r="T89" s="542">
        <f>SUM(T77:T88)</f>
        <v>0</v>
      </c>
      <c r="U89" s="543"/>
      <c r="V89" s="542">
        <f>SUM(V77:V88)</f>
        <v>0</v>
      </c>
      <c r="W89" s="543"/>
      <c r="X89" s="319">
        <f>SUM(X77:X88)</f>
        <v>0</v>
      </c>
      <c r="Y89" s="542"/>
      <c r="Z89" s="543"/>
      <c r="AA89" s="542"/>
      <c r="AB89" s="543"/>
      <c r="AC89" s="542"/>
      <c r="AD89" s="543"/>
      <c r="AE89" s="542"/>
      <c r="AF89" s="543"/>
      <c r="AG89" s="542"/>
      <c r="AH89" s="543"/>
      <c r="AI89" s="319"/>
      <c r="AK89" s="206">
        <f>N89+P89+R89+T89+V89</f>
        <v>0</v>
      </c>
      <c r="AL89" s="382"/>
      <c r="AM89" s="206"/>
      <c r="AN89" s="382"/>
    </row>
    <row r="90" spans="1:40" s="12" customFormat="1" ht="25.5" customHeight="1">
      <c r="A90" s="22"/>
      <c r="B90" s="22"/>
      <c r="C90" s="54"/>
      <c r="D90" s="49"/>
      <c r="E90" s="681" t="s">
        <v>165</v>
      </c>
      <c r="F90" s="681"/>
      <c r="G90" s="681"/>
      <c r="H90" s="681"/>
      <c r="I90" s="681"/>
      <c r="J90" s="55"/>
      <c r="K90" s="55"/>
      <c r="L90" s="157"/>
      <c r="M90" s="199"/>
      <c r="N90" s="158"/>
      <c r="O90" s="159"/>
      <c r="P90" s="158"/>
      <c r="Q90" s="159"/>
      <c r="R90" s="158"/>
      <c r="S90" s="159"/>
      <c r="T90" s="158"/>
      <c r="U90" s="159"/>
      <c r="V90" s="158"/>
      <c r="W90" s="159"/>
      <c r="X90" s="193"/>
      <c r="Y90" s="158"/>
      <c r="Z90" s="159"/>
      <c r="AA90" s="158"/>
      <c r="AB90" s="159"/>
      <c r="AC90" s="158"/>
      <c r="AD90" s="159"/>
      <c r="AE90" s="158"/>
      <c r="AF90" s="159"/>
      <c r="AG90" s="158"/>
      <c r="AH90" s="159"/>
      <c r="AI90" s="193"/>
      <c r="AK90" s="140"/>
      <c r="AL90" s="383"/>
      <c r="AM90" s="140"/>
      <c r="AN90" s="383"/>
    </row>
    <row r="91" spans="1:40" s="12" customFormat="1" ht="24.75" customHeight="1">
      <c r="A91" s="22"/>
      <c r="B91" s="22"/>
      <c r="C91" s="24" t="s">
        <v>156</v>
      </c>
      <c r="D91" s="290" t="s">
        <v>41</v>
      </c>
      <c r="E91" s="151" t="s">
        <v>159</v>
      </c>
      <c r="F91" s="151" t="s">
        <v>160</v>
      </c>
      <c r="G91" s="151" t="s">
        <v>161</v>
      </c>
      <c r="H91" s="151" t="s">
        <v>162</v>
      </c>
      <c r="I91" s="151" t="s">
        <v>163</v>
      </c>
      <c r="J91" s="81"/>
      <c r="K91" s="29" t="s">
        <v>155</v>
      </c>
      <c r="L91" s="682"/>
      <c r="M91" s="683"/>
      <c r="N91" s="75"/>
      <c r="O91" s="79"/>
      <c r="P91" s="75"/>
      <c r="Q91" s="79"/>
      <c r="R91" s="75"/>
      <c r="S91" s="79"/>
      <c r="T91" s="75"/>
      <c r="U91" s="79"/>
      <c r="V91" s="75"/>
      <c r="W91" s="79"/>
      <c r="X91" s="60"/>
      <c r="Y91" s="75"/>
      <c r="Z91" s="79"/>
      <c r="AA91" s="75"/>
      <c r="AB91" s="79"/>
      <c r="AC91" s="75"/>
      <c r="AD91" s="79"/>
      <c r="AE91" s="75"/>
      <c r="AF91" s="79"/>
      <c r="AG91" s="75"/>
      <c r="AH91" s="79"/>
      <c r="AI91" s="60"/>
      <c r="AK91" s="23"/>
      <c r="AL91" s="381"/>
      <c r="AM91" s="23"/>
      <c r="AN91" s="381"/>
    </row>
    <row r="92" spans="1:40" ht="15" customHeight="1">
      <c r="C92" s="80" t="s">
        <v>119</v>
      </c>
      <c r="D92" s="296"/>
      <c r="E92" s="81"/>
      <c r="F92" s="81"/>
      <c r="G92" s="81"/>
      <c r="H92" s="81"/>
      <c r="I92" s="81"/>
      <c r="J92" s="81"/>
      <c r="K92" s="145"/>
      <c r="L92" s="555"/>
      <c r="M92" s="628"/>
      <c r="N92" s="540">
        <f t="shared" ref="N92:N97" si="90">E92*K92</f>
        <v>0</v>
      </c>
      <c r="O92" s="525"/>
      <c r="P92" s="540">
        <f t="shared" ref="P92:P97" si="91">IF(C92="Airfare",F92*K92,F92*K92)</f>
        <v>0</v>
      </c>
      <c r="Q92" s="687"/>
      <c r="R92" s="540">
        <f t="shared" ref="R92:R97" si="92">IF(C92="Airfare",G92*K92,G92*K92)</f>
        <v>0</v>
      </c>
      <c r="S92" s="687"/>
      <c r="T92" s="540">
        <f t="shared" ref="T92:T97" si="93">IF(C92="Airfare",H92*K92,H92*K92)</f>
        <v>0</v>
      </c>
      <c r="U92" s="687"/>
      <c r="V92" s="540">
        <f t="shared" ref="V92:V97" si="94">IF(C92="Airfare",I92*K92,I92*K92)</f>
        <v>0</v>
      </c>
      <c r="W92" s="687"/>
      <c r="X92" s="40">
        <f t="shared" ref="X92:X97" si="95">SUM(N92+P92+R92+T92+V92)</f>
        <v>0</v>
      </c>
      <c r="Y92" s="685"/>
      <c r="Z92" s="686"/>
      <c r="AA92" s="685"/>
      <c r="AB92" s="686"/>
      <c r="AC92" s="685"/>
      <c r="AD92" s="686"/>
      <c r="AE92" s="685"/>
      <c r="AF92" s="686"/>
      <c r="AG92" s="685"/>
      <c r="AH92" s="686"/>
      <c r="AI92" s="301"/>
      <c r="AK92" s="23"/>
      <c r="AL92" s="381"/>
      <c r="AM92" s="23"/>
      <c r="AN92" s="381"/>
    </row>
    <row r="93" spans="1:40" ht="15" customHeight="1">
      <c r="C93" s="80" t="s">
        <v>119</v>
      </c>
      <c r="D93" s="37"/>
      <c r="E93" s="81"/>
      <c r="F93" s="81"/>
      <c r="G93" s="81"/>
      <c r="H93" s="81"/>
      <c r="I93" s="81"/>
      <c r="J93" s="81"/>
      <c r="K93" s="145"/>
      <c r="L93" s="555"/>
      <c r="M93" s="628"/>
      <c r="N93" s="540">
        <f t="shared" si="90"/>
        <v>0</v>
      </c>
      <c r="O93" s="525"/>
      <c r="P93" s="540">
        <f t="shared" si="91"/>
        <v>0</v>
      </c>
      <c r="Q93" s="687"/>
      <c r="R93" s="540">
        <f t="shared" si="92"/>
        <v>0</v>
      </c>
      <c r="S93" s="687"/>
      <c r="T93" s="540">
        <f t="shared" si="93"/>
        <v>0</v>
      </c>
      <c r="U93" s="687"/>
      <c r="V93" s="540">
        <f t="shared" si="94"/>
        <v>0</v>
      </c>
      <c r="W93" s="687"/>
      <c r="X93" s="40">
        <f t="shared" si="95"/>
        <v>0</v>
      </c>
      <c r="Y93" s="685"/>
      <c r="Z93" s="686"/>
      <c r="AA93" s="685"/>
      <c r="AB93" s="686"/>
      <c r="AC93" s="685"/>
      <c r="AD93" s="686"/>
      <c r="AE93" s="685"/>
      <c r="AF93" s="686"/>
      <c r="AG93" s="685"/>
      <c r="AH93" s="686"/>
      <c r="AI93" s="301"/>
      <c r="AK93" s="23"/>
      <c r="AL93" s="381"/>
      <c r="AM93" s="23"/>
      <c r="AN93" s="381"/>
    </row>
    <row r="94" spans="1:40" ht="15" customHeight="1">
      <c r="C94" s="80" t="s">
        <v>119</v>
      </c>
      <c r="D94" s="296"/>
      <c r="E94" s="81"/>
      <c r="F94" s="81"/>
      <c r="G94" s="81"/>
      <c r="H94" s="81"/>
      <c r="I94" s="81"/>
      <c r="J94" s="81"/>
      <c r="K94" s="145"/>
      <c r="L94" s="555"/>
      <c r="M94" s="628"/>
      <c r="N94" s="540">
        <f t="shared" si="90"/>
        <v>0</v>
      </c>
      <c r="O94" s="525"/>
      <c r="P94" s="540">
        <f t="shared" si="91"/>
        <v>0</v>
      </c>
      <c r="Q94" s="687"/>
      <c r="R94" s="540">
        <f t="shared" si="92"/>
        <v>0</v>
      </c>
      <c r="S94" s="687"/>
      <c r="T94" s="540">
        <f t="shared" si="93"/>
        <v>0</v>
      </c>
      <c r="U94" s="687"/>
      <c r="V94" s="540">
        <f t="shared" si="94"/>
        <v>0</v>
      </c>
      <c r="W94" s="687"/>
      <c r="X94" s="40">
        <f t="shared" si="95"/>
        <v>0</v>
      </c>
      <c r="Y94" s="685"/>
      <c r="Z94" s="686"/>
      <c r="AA94" s="685"/>
      <c r="AB94" s="686"/>
      <c r="AC94" s="685"/>
      <c r="AD94" s="686"/>
      <c r="AE94" s="685"/>
      <c r="AF94" s="686"/>
      <c r="AG94" s="685"/>
      <c r="AH94" s="686"/>
      <c r="AI94" s="301"/>
      <c r="AK94" s="23"/>
      <c r="AL94" s="381"/>
      <c r="AM94" s="23"/>
      <c r="AN94" s="381"/>
    </row>
    <row r="95" spans="1:40" ht="15" customHeight="1">
      <c r="C95" s="80" t="s">
        <v>119</v>
      </c>
      <c r="D95" s="37"/>
      <c r="E95" s="81"/>
      <c r="F95" s="81"/>
      <c r="G95" s="81"/>
      <c r="H95" s="81"/>
      <c r="I95" s="81"/>
      <c r="J95" s="81"/>
      <c r="K95" s="145"/>
      <c r="L95" s="555"/>
      <c r="M95" s="628"/>
      <c r="N95" s="540">
        <f t="shared" si="90"/>
        <v>0</v>
      </c>
      <c r="O95" s="525"/>
      <c r="P95" s="540">
        <f t="shared" si="91"/>
        <v>0</v>
      </c>
      <c r="Q95" s="687"/>
      <c r="R95" s="540">
        <f t="shared" si="92"/>
        <v>0</v>
      </c>
      <c r="S95" s="687"/>
      <c r="T95" s="540">
        <f t="shared" si="93"/>
        <v>0</v>
      </c>
      <c r="U95" s="687"/>
      <c r="V95" s="540">
        <f t="shared" si="94"/>
        <v>0</v>
      </c>
      <c r="W95" s="687"/>
      <c r="X95" s="40">
        <f t="shared" si="95"/>
        <v>0</v>
      </c>
      <c r="Y95" s="685"/>
      <c r="Z95" s="686"/>
      <c r="AA95" s="685"/>
      <c r="AB95" s="686"/>
      <c r="AC95" s="685"/>
      <c r="AD95" s="686"/>
      <c r="AE95" s="685"/>
      <c r="AF95" s="686"/>
      <c r="AG95" s="685"/>
      <c r="AH95" s="686"/>
      <c r="AI95" s="301"/>
      <c r="AK95" s="23"/>
      <c r="AL95" s="381"/>
      <c r="AM95" s="23"/>
      <c r="AN95" s="381"/>
    </row>
    <row r="96" spans="1:40" ht="15" customHeight="1">
      <c r="C96" s="80" t="s">
        <v>119</v>
      </c>
      <c r="D96" s="296"/>
      <c r="E96" s="81"/>
      <c r="F96" s="81"/>
      <c r="G96" s="81"/>
      <c r="H96" s="81"/>
      <c r="I96" s="81"/>
      <c r="J96" s="81"/>
      <c r="K96" s="145"/>
      <c r="L96" s="555"/>
      <c r="M96" s="628"/>
      <c r="N96" s="540">
        <f t="shared" si="90"/>
        <v>0</v>
      </c>
      <c r="O96" s="525"/>
      <c r="P96" s="540">
        <f t="shared" si="91"/>
        <v>0</v>
      </c>
      <c r="Q96" s="687"/>
      <c r="R96" s="540">
        <f t="shared" si="92"/>
        <v>0</v>
      </c>
      <c r="S96" s="687"/>
      <c r="T96" s="540">
        <f t="shared" si="93"/>
        <v>0</v>
      </c>
      <c r="U96" s="687"/>
      <c r="V96" s="540">
        <f t="shared" si="94"/>
        <v>0</v>
      </c>
      <c r="W96" s="687"/>
      <c r="X96" s="40">
        <f t="shared" si="95"/>
        <v>0</v>
      </c>
      <c r="Y96" s="685"/>
      <c r="Z96" s="686"/>
      <c r="AA96" s="685"/>
      <c r="AB96" s="686"/>
      <c r="AC96" s="685"/>
      <c r="AD96" s="686"/>
      <c r="AE96" s="685"/>
      <c r="AF96" s="686"/>
      <c r="AG96" s="685"/>
      <c r="AH96" s="686"/>
      <c r="AI96" s="301"/>
      <c r="AK96" s="23"/>
      <c r="AL96" s="381"/>
      <c r="AM96" s="23"/>
      <c r="AN96" s="381"/>
    </row>
    <row r="97" spans="1:40" ht="15" customHeight="1">
      <c r="C97" s="80" t="s">
        <v>119</v>
      </c>
      <c r="D97" s="37"/>
      <c r="E97" s="81"/>
      <c r="F97" s="81"/>
      <c r="G97" s="81"/>
      <c r="H97" s="81"/>
      <c r="I97" s="81"/>
      <c r="J97" s="81"/>
      <c r="K97" s="145"/>
      <c r="L97" s="555"/>
      <c r="M97" s="628"/>
      <c r="N97" s="540">
        <f t="shared" si="90"/>
        <v>0</v>
      </c>
      <c r="O97" s="525"/>
      <c r="P97" s="540">
        <f t="shared" si="91"/>
        <v>0</v>
      </c>
      <c r="Q97" s="687"/>
      <c r="R97" s="540">
        <f t="shared" si="92"/>
        <v>0</v>
      </c>
      <c r="S97" s="687"/>
      <c r="T97" s="540">
        <f t="shared" si="93"/>
        <v>0</v>
      </c>
      <c r="U97" s="687"/>
      <c r="V97" s="540">
        <f t="shared" si="94"/>
        <v>0</v>
      </c>
      <c r="W97" s="687"/>
      <c r="X97" s="40">
        <f t="shared" si="95"/>
        <v>0</v>
      </c>
      <c r="Y97" s="685"/>
      <c r="Z97" s="686"/>
      <c r="AA97" s="685"/>
      <c r="AB97" s="686"/>
      <c r="AC97" s="685"/>
      <c r="AD97" s="686"/>
      <c r="AE97" s="685"/>
      <c r="AF97" s="686"/>
      <c r="AG97" s="685"/>
      <c r="AH97" s="686"/>
      <c r="AI97" s="301"/>
      <c r="AK97" s="23"/>
      <c r="AL97" s="381"/>
      <c r="AM97" s="23"/>
      <c r="AN97" s="381"/>
    </row>
    <row r="98" spans="1:40" ht="15" customHeight="1">
      <c r="C98" s="54"/>
      <c r="D98" s="297"/>
      <c r="E98" s="55"/>
      <c r="F98" s="55"/>
      <c r="G98" s="55"/>
      <c r="H98" s="55"/>
      <c r="I98" s="55"/>
      <c r="J98" s="566" t="s">
        <v>42</v>
      </c>
      <c r="K98" s="567"/>
      <c r="L98" s="567"/>
      <c r="M98" s="567"/>
      <c r="N98" s="542">
        <f>SUM(N92:N97)</f>
        <v>0</v>
      </c>
      <c r="O98" s="543"/>
      <c r="P98" s="542">
        <f>SUM(P92:P97)</f>
        <v>0</v>
      </c>
      <c r="Q98" s="543"/>
      <c r="R98" s="542">
        <f>SUM(R92:R97)</f>
        <v>0</v>
      </c>
      <c r="S98" s="543"/>
      <c r="T98" s="542">
        <f>SUM(T92:T97)</f>
        <v>0</v>
      </c>
      <c r="U98" s="543"/>
      <c r="V98" s="542">
        <f>SUM(V92:V97)</f>
        <v>0</v>
      </c>
      <c r="W98" s="543"/>
      <c r="X98" s="230">
        <f>SUM(X92:X97)</f>
        <v>0</v>
      </c>
      <c r="Y98" s="542">
        <f>SUM(Y92:Y97)</f>
        <v>0</v>
      </c>
      <c r="Z98" s="543"/>
      <c r="AA98" s="542">
        <f>SUM(AA92:AA97)</f>
        <v>0</v>
      </c>
      <c r="AB98" s="543"/>
      <c r="AC98" s="542">
        <f>SUM(AC92:AC97)</f>
        <v>0</v>
      </c>
      <c r="AD98" s="543"/>
      <c r="AE98" s="542">
        <f>SUM(AE92:AE97)</f>
        <v>0</v>
      </c>
      <c r="AF98" s="543"/>
      <c r="AG98" s="542">
        <f>SUM(AG92:AG97)</f>
        <v>0</v>
      </c>
      <c r="AH98" s="543"/>
      <c r="AI98" s="230">
        <f>SUM(AI92:AI97)</f>
        <v>0</v>
      </c>
      <c r="AK98" s="206">
        <f>N98+P98+R98+T98+V98</f>
        <v>0</v>
      </c>
      <c r="AL98" s="382"/>
      <c r="AM98" s="206"/>
      <c r="AN98" s="382"/>
    </row>
    <row r="99" spans="1:40" s="74" customFormat="1" ht="26.25" customHeight="1">
      <c r="A99" s="143">
        <v>2000</v>
      </c>
      <c r="B99" s="143"/>
      <c r="C99" s="172" t="s">
        <v>109</v>
      </c>
      <c r="D99" s="173"/>
      <c r="E99" s="684" t="s">
        <v>165</v>
      </c>
      <c r="F99" s="684"/>
      <c r="G99" s="684"/>
      <c r="H99" s="684"/>
      <c r="I99" s="684"/>
      <c r="J99" s="173"/>
      <c r="K99" s="173"/>
      <c r="L99" s="173"/>
      <c r="M99" s="174"/>
      <c r="N99" s="175"/>
      <c r="O99" s="176"/>
      <c r="P99" s="175"/>
      <c r="Q99" s="176"/>
      <c r="R99" s="175"/>
      <c r="S99" s="176"/>
      <c r="T99" s="175"/>
      <c r="U99" s="176"/>
      <c r="V99" s="175"/>
      <c r="W99" s="176"/>
      <c r="X99" s="171"/>
      <c r="Y99" s="175"/>
      <c r="Z99" s="176"/>
      <c r="AA99" s="175"/>
      <c r="AB99" s="176"/>
      <c r="AC99" s="175"/>
      <c r="AD99" s="176"/>
      <c r="AE99" s="175"/>
      <c r="AF99" s="176"/>
      <c r="AG99" s="175"/>
      <c r="AH99" s="176"/>
      <c r="AI99" s="171"/>
      <c r="AK99" s="140"/>
      <c r="AL99" s="383"/>
      <c r="AM99" s="140"/>
      <c r="AN99" s="383"/>
    </row>
    <row r="100" spans="1:40" s="12" customFormat="1" ht="34.5" customHeight="1">
      <c r="A100" s="22"/>
      <c r="B100" s="22"/>
      <c r="C100" s="24" t="s">
        <v>325</v>
      </c>
      <c r="D100" s="14" t="s">
        <v>41</v>
      </c>
      <c r="E100" s="151" t="s">
        <v>159</v>
      </c>
      <c r="F100" s="151" t="s">
        <v>160</v>
      </c>
      <c r="G100" s="151" t="s">
        <v>161</v>
      </c>
      <c r="H100" s="151" t="s">
        <v>162</v>
      </c>
      <c r="I100" s="151" t="s">
        <v>163</v>
      </c>
      <c r="J100" s="81"/>
      <c r="K100" s="29" t="s">
        <v>155</v>
      </c>
      <c r="L100" s="682"/>
      <c r="M100" s="683"/>
      <c r="N100" s="75"/>
      <c r="O100" s="79"/>
      <c r="P100" s="57"/>
      <c r="Q100" s="79"/>
      <c r="R100" s="57"/>
      <c r="S100" s="79"/>
      <c r="T100" s="57"/>
      <c r="U100" s="79"/>
      <c r="V100" s="57"/>
      <c r="W100" s="79"/>
      <c r="X100" s="60"/>
      <c r="Y100" s="75"/>
      <c r="Z100" s="79"/>
      <c r="AA100" s="57"/>
      <c r="AB100" s="79"/>
      <c r="AC100" s="57"/>
      <c r="AD100" s="79"/>
      <c r="AE100" s="57"/>
      <c r="AF100" s="79"/>
      <c r="AG100" s="57"/>
      <c r="AH100" s="79"/>
      <c r="AI100" s="60"/>
      <c r="AK100" s="23"/>
      <c r="AL100" s="381"/>
      <c r="AM100" s="23"/>
      <c r="AN100" s="381"/>
    </row>
    <row r="101" spans="1:40" s="12" customFormat="1" ht="15" customHeight="1">
      <c r="A101" s="22"/>
      <c r="B101" s="22"/>
      <c r="C101" s="80" t="s">
        <v>119</v>
      </c>
      <c r="D101" s="37"/>
      <c r="E101" s="81"/>
      <c r="F101" s="81"/>
      <c r="G101" s="81"/>
      <c r="H101" s="81"/>
      <c r="I101" s="81"/>
      <c r="J101" s="81"/>
      <c r="K101" s="145"/>
      <c r="L101" s="555"/>
      <c r="M101" s="628"/>
      <c r="N101" s="678"/>
      <c r="O101" s="679"/>
      <c r="P101" s="678"/>
      <c r="Q101" s="679"/>
      <c r="R101" s="678"/>
      <c r="S101" s="679"/>
      <c r="T101" s="678"/>
      <c r="U101" s="679"/>
      <c r="V101" s="678"/>
      <c r="W101" s="679"/>
      <c r="X101" s="302"/>
      <c r="Y101" s="674">
        <f>E101*K101</f>
        <v>0</v>
      </c>
      <c r="Z101" s="675"/>
      <c r="AA101" s="674">
        <f>IF(C101="Airfare",F101*K101,F101*K101)</f>
        <v>0</v>
      </c>
      <c r="AB101" s="675"/>
      <c r="AC101" s="674">
        <f>IF(C101="Airfare",G101*K101,G101*K101)</f>
        <v>0</v>
      </c>
      <c r="AD101" s="675"/>
      <c r="AE101" s="674">
        <f>IF(C101="Airfare",H101*K101,H101*K101)</f>
        <v>0</v>
      </c>
      <c r="AF101" s="675"/>
      <c r="AG101" s="674">
        <f>IF(C101="Airfare",I101*K101,I101*K101)</f>
        <v>0</v>
      </c>
      <c r="AH101" s="675"/>
      <c r="AI101" s="293">
        <f t="shared" ref="AI101:AI112" si="96">SUM(Y101+AA101+AC101+AE101+AG101)</f>
        <v>0</v>
      </c>
      <c r="AK101" s="23"/>
      <c r="AL101" s="381"/>
      <c r="AM101" s="23"/>
      <c r="AN101" s="381"/>
    </row>
    <row r="102" spans="1:40" s="12" customFormat="1" ht="15" customHeight="1">
      <c r="A102" s="22"/>
      <c r="B102" s="22"/>
      <c r="C102" s="80" t="s">
        <v>119</v>
      </c>
      <c r="D102" s="37"/>
      <c r="E102" s="81"/>
      <c r="F102" s="81"/>
      <c r="G102" s="81"/>
      <c r="H102" s="81"/>
      <c r="I102" s="81"/>
      <c r="J102" s="81"/>
      <c r="K102" s="145"/>
      <c r="L102" s="555"/>
      <c r="M102" s="628"/>
      <c r="N102" s="678"/>
      <c r="O102" s="679"/>
      <c r="P102" s="678"/>
      <c r="Q102" s="679"/>
      <c r="R102" s="678"/>
      <c r="S102" s="679"/>
      <c r="T102" s="678"/>
      <c r="U102" s="679"/>
      <c r="V102" s="678"/>
      <c r="W102" s="679"/>
      <c r="X102" s="302"/>
      <c r="Y102" s="674">
        <f>E102*K102</f>
        <v>0</v>
      </c>
      <c r="Z102" s="675"/>
      <c r="AA102" s="674">
        <f t="shared" ref="AA102:AA112" si="97">IF(C102="Airfare",F102*K102,F102*K102)</f>
        <v>0</v>
      </c>
      <c r="AB102" s="675"/>
      <c r="AC102" s="674">
        <f t="shared" ref="AC102:AC112" si="98">IF(C102="Airfare",G102*K102,G102*K102)</f>
        <v>0</v>
      </c>
      <c r="AD102" s="675"/>
      <c r="AE102" s="674">
        <f t="shared" ref="AE102:AE112" si="99">IF(C102="Airfare",H102*K102,H102*K102)</f>
        <v>0</v>
      </c>
      <c r="AF102" s="675"/>
      <c r="AG102" s="674">
        <f t="shared" ref="AG102:AG112" si="100">IF(C102="Airfare",I102*K102,I102*K102)</f>
        <v>0</v>
      </c>
      <c r="AH102" s="675"/>
      <c r="AI102" s="293">
        <f t="shared" si="96"/>
        <v>0</v>
      </c>
      <c r="AK102" s="23"/>
      <c r="AL102" s="381"/>
      <c r="AM102" s="23"/>
      <c r="AN102" s="381"/>
    </row>
    <row r="103" spans="1:40" s="12" customFormat="1" ht="15" customHeight="1">
      <c r="A103" s="22"/>
      <c r="B103" s="22"/>
      <c r="C103" s="80" t="s">
        <v>119</v>
      </c>
      <c r="D103" s="37"/>
      <c r="E103" s="81"/>
      <c r="F103" s="81"/>
      <c r="G103" s="81"/>
      <c r="H103" s="81"/>
      <c r="I103" s="81"/>
      <c r="J103" s="81"/>
      <c r="K103" s="145"/>
      <c r="L103" s="555"/>
      <c r="M103" s="628"/>
      <c r="N103" s="678"/>
      <c r="O103" s="679"/>
      <c r="P103" s="678"/>
      <c r="Q103" s="679"/>
      <c r="R103" s="678"/>
      <c r="S103" s="679"/>
      <c r="T103" s="678"/>
      <c r="U103" s="679"/>
      <c r="V103" s="678"/>
      <c r="W103" s="679"/>
      <c r="X103" s="302"/>
      <c r="Y103" s="674">
        <f t="shared" ref="Y103:Y112" si="101">E103*K103</f>
        <v>0</v>
      </c>
      <c r="Z103" s="675"/>
      <c r="AA103" s="674">
        <f t="shared" si="97"/>
        <v>0</v>
      </c>
      <c r="AB103" s="675"/>
      <c r="AC103" s="674">
        <f t="shared" si="98"/>
        <v>0</v>
      </c>
      <c r="AD103" s="675"/>
      <c r="AE103" s="674">
        <f t="shared" si="99"/>
        <v>0</v>
      </c>
      <c r="AF103" s="675"/>
      <c r="AG103" s="674">
        <f t="shared" si="100"/>
        <v>0</v>
      </c>
      <c r="AH103" s="675"/>
      <c r="AI103" s="293">
        <f t="shared" si="96"/>
        <v>0</v>
      </c>
      <c r="AK103" s="23"/>
      <c r="AL103" s="381"/>
      <c r="AM103" s="23"/>
      <c r="AN103" s="381"/>
    </row>
    <row r="104" spans="1:40" s="12" customFormat="1" ht="15" customHeight="1">
      <c r="A104" s="22"/>
      <c r="B104" s="22"/>
      <c r="C104" s="80" t="s">
        <v>119</v>
      </c>
      <c r="D104" s="37"/>
      <c r="E104" s="81"/>
      <c r="F104" s="81"/>
      <c r="G104" s="81"/>
      <c r="H104" s="81"/>
      <c r="I104" s="81"/>
      <c r="J104" s="81"/>
      <c r="K104" s="145"/>
      <c r="L104" s="555"/>
      <c r="M104" s="628"/>
      <c r="N104" s="678"/>
      <c r="O104" s="679"/>
      <c r="P104" s="678"/>
      <c r="Q104" s="679"/>
      <c r="R104" s="678"/>
      <c r="S104" s="679"/>
      <c r="T104" s="678"/>
      <c r="U104" s="679"/>
      <c r="V104" s="678"/>
      <c r="W104" s="679"/>
      <c r="X104" s="302"/>
      <c r="Y104" s="674">
        <f t="shared" si="101"/>
        <v>0</v>
      </c>
      <c r="Z104" s="675"/>
      <c r="AA104" s="674">
        <f t="shared" si="97"/>
        <v>0</v>
      </c>
      <c r="AB104" s="675"/>
      <c r="AC104" s="674">
        <f t="shared" si="98"/>
        <v>0</v>
      </c>
      <c r="AD104" s="675"/>
      <c r="AE104" s="674">
        <f t="shared" si="99"/>
        <v>0</v>
      </c>
      <c r="AF104" s="675"/>
      <c r="AG104" s="674">
        <f t="shared" si="100"/>
        <v>0</v>
      </c>
      <c r="AH104" s="675"/>
      <c r="AI104" s="293">
        <f t="shared" si="96"/>
        <v>0</v>
      </c>
      <c r="AK104" s="23"/>
      <c r="AL104" s="381"/>
      <c r="AM104" s="23"/>
      <c r="AN104" s="381"/>
    </row>
    <row r="105" spans="1:40" s="12" customFormat="1" ht="15" customHeight="1">
      <c r="A105" s="22"/>
      <c r="B105" s="22"/>
      <c r="C105" s="80" t="s">
        <v>119</v>
      </c>
      <c r="D105" s="37"/>
      <c r="E105" s="81"/>
      <c r="F105" s="81"/>
      <c r="G105" s="81"/>
      <c r="H105" s="81"/>
      <c r="I105" s="81"/>
      <c r="J105" s="81"/>
      <c r="K105" s="145"/>
      <c r="L105" s="555"/>
      <c r="M105" s="628"/>
      <c r="N105" s="678"/>
      <c r="O105" s="679"/>
      <c r="P105" s="678"/>
      <c r="Q105" s="679"/>
      <c r="R105" s="678"/>
      <c r="S105" s="679"/>
      <c r="T105" s="678"/>
      <c r="U105" s="679"/>
      <c r="V105" s="678"/>
      <c r="W105" s="679"/>
      <c r="X105" s="302"/>
      <c r="Y105" s="674">
        <f t="shared" si="101"/>
        <v>0</v>
      </c>
      <c r="Z105" s="675"/>
      <c r="AA105" s="674">
        <f t="shared" si="97"/>
        <v>0</v>
      </c>
      <c r="AB105" s="675"/>
      <c r="AC105" s="674">
        <f t="shared" si="98"/>
        <v>0</v>
      </c>
      <c r="AD105" s="675"/>
      <c r="AE105" s="674">
        <f t="shared" si="99"/>
        <v>0</v>
      </c>
      <c r="AF105" s="675"/>
      <c r="AG105" s="674">
        <f t="shared" si="100"/>
        <v>0</v>
      </c>
      <c r="AH105" s="675"/>
      <c r="AI105" s="293">
        <f t="shared" si="96"/>
        <v>0</v>
      </c>
      <c r="AK105" s="23"/>
      <c r="AL105" s="381"/>
      <c r="AM105" s="23"/>
      <c r="AN105" s="381"/>
    </row>
    <row r="106" spans="1:40" s="12" customFormat="1" ht="15" customHeight="1">
      <c r="A106" s="22"/>
      <c r="B106" s="22"/>
      <c r="C106" s="80" t="s">
        <v>119</v>
      </c>
      <c r="D106" s="37"/>
      <c r="E106" s="81"/>
      <c r="F106" s="81"/>
      <c r="G106" s="81"/>
      <c r="H106" s="81"/>
      <c r="I106" s="81"/>
      <c r="J106" s="81"/>
      <c r="K106" s="145"/>
      <c r="L106" s="555"/>
      <c r="M106" s="628"/>
      <c r="N106" s="678"/>
      <c r="O106" s="679"/>
      <c r="P106" s="678"/>
      <c r="Q106" s="679"/>
      <c r="R106" s="678"/>
      <c r="S106" s="679"/>
      <c r="T106" s="678"/>
      <c r="U106" s="679"/>
      <c r="V106" s="678"/>
      <c r="W106" s="679"/>
      <c r="X106" s="302"/>
      <c r="Y106" s="674">
        <f t="shared" si="101"/>
        <v>0</v>
      </c>
      <c r="Z106" s="675"/>
      <c r="AA106" s="674">
        <f t="shared" si="97"/>
        <v>0</v>
      </c>
      <c r="AB106" s="675"/>
      <c r="AC106" s="674">
        <f t="shared" si="98"/>
        <v>0</v>
      </c>
      <c r="AD106" s="675"/>
      <c r="AE106" s="674">
        <f t="shared" si="99"/>
        <v>0</v>
      </c>
      <c r="AF106" s="675"/>
      <c r="AG106" s="674">
        <f t="shared" si="100"/>
        <v>0</v>
      </c>
      <c r="AH106" s="675"/>
      <c r="AI106" s="293">
        <f t="shared" si="96"/>
        <v>0</v>
      </c>
      <c r="AK106" s="23"/>
      <c r="AL106" s="381"/>
      <c r="AM106" s="23"/>
      <c r="AN106" s="381"/>
    </row>
    <row r="107" spans="1:40" s="12" customFormat="1" ht="15" customHeight="1">
      <c r="A107" s="22"/>
      <c r="B107" s="22"/>
      <c r="C107" s="80" t="s">
        <v>119</v>
      </c>
      <c r="D107" s="37"/>
      <c r="E107" s="81"/>
      <c r="F107" s="81"/>
      <c r="G107" s="81"/>
      <c r="H107" s="81"/>
      <c r="I107" s="81"/>
      <c r="J107" s="81"/>
      <c r="K107" s="145"/>
      <c r="L107" s="555"/>
      <c r="M107" s="628"/>
      <c r="N107" s="678"/>
      <c r="O107" s="679"/>
      <c r="P107" s="678"/>
      <c r="Q107" s="679"/>
      <c r="R107" s="678"/>
      <c r="S107" s="679"/>
      <c r="T107" s="678"/>
      <c r="U107" s="679"/>
      <c r="V107" s="678"/>
      <c r="W107" s="679"/>
      <c r="X107" s="302"/>
      <c r="Y107" s="674">
        <f t="shared" si="101"/>
        <v>0</v>
      </c>
      <c r="Z107" s="675"/>
      <c r="AA107" s="674">
        <f t="shared" si="97"/>
        <v>0</v>
      </c>
      <c r="AB107" s="675"/>
      <c r="AC107" s="674">
        <f t="shared" si="98"/>
        <v>0</v>
      </c>
      <c r="AD107" s="675"/>
      <c r="AE107" s="674">
        <f t="shared" si="99"/>
        <v>0</v>
      </c>
      <c r="AF107" s="675"/>
      <c r="AG107" s="674">
        <f t="shared" si="100"/>
        <v>0</v>
      </c>
      <c r="AH107" s="675"/>
      <c r="AI107" s="293">
        <f t="shared" si="96"/>
        <v>0</v>
      </c>
      <c r="AK107" s="23"/>
      <c r="AL107" s="381"/>
      <c r="AM107" s="23"/>
      <c r="AN107" s="381"/>
    </row>
    <row r="108" spans="1:40" s="12" customFormat="1" ht="15" customHeight="1">
      <c r="A108" s="22"/>
      <c r="B108" s="22"/>
      <c r="C108" s="80" t="s">
        <v>119</v>
      </c>
      <c r="D108" s="37"/>
      <c r="E108" s="81"/>
      <c r="F108" s="81"/>
      <c r="G108" s="81"/>
      <c r="H108" s="81"/>
      <c r="I108" s="81"/>
      <c r="J108" s="81"/>
      <c r="K108" s="145"/>
      <c r="L108" s="555"/>
      <c r="M108" s="628"/>
      <c r="N108" s="678"/>
      <c r="O108" s="679"/>
      <c r="P108" s="678"/>
      <c r="Q108" s="679"/>
      <c r="R108" s="678"/>
      <c r="S108" s="679"/>
      <c r="T108" s="678"/>
      <c r="U108" s="679"/>
      <c r="V108" s="678"/>
      <c r="W108" s="679"/>
      <c r="X108" s="302"/>
      <c r="Y108" s="674">
        <f t="shared" si="101"/>
        <v>0</v>
      </c>
      <c r="Z108" s="675"/>
      <c r="AA108" s="674">
        <f t="shared" si="97"/>
        <v>0</v>
      </c>
      <c r="AB108" s="675"/>
      <c r="AC108" s="674">
        <f t="shared" si="98"/>
        <v>0</v>
      </c>
      <c r="AD108" s="675"/>
      <c r="AE108" s="674">
        <f t="shared" si="99"/>
        <v>0</v>
      </c>
      <c r="AF108" s="675"/>
      <c r="AG108" s="674">
        <f t="shared" si="100"/>
        <v>0</v>
      </c>
      <c r="AH108" s="675"/>
      <c r="AI108" s="293">
        <f t="shared" si="96"/>
        <v>0</v>
      </c>
      <c r="AK108" s="23"/>
      <c r="AL108" s="381"/>
      <c r="AM108" s="23"/>
      <c r="AN108" s="381"/>
    </row>
    <row r="109" spans="1:40" s="12" customFormat="1" ht="15" customHeight="1">
      <c r="A109" s="22"/>
      <c r="B109" s="22"/>
      <c r="C109" s="80" t="s">
        <v>119</v>
      </c>
      <c r="D109" s="37"/>
      <c r="E109" s="81"/>
      <c r="F109" s="81"/>
      <c r="G109" s="81"/>
      <c r="H109" s="81"/>
      <c r="I109" s="81"/>
      <c r="J109" s="81"/>
      <c r="K109" s="145"/>
      <c r="L109" s="555"/>
      <c r="M109" s="628"/>
      <c r="N109" s="678"/>
      <c r="O109" s="679"/>
      <c r="P109" s="678"/>
      <c r="Q109" s="679"/>
      <c r="R109" s="678"/>
      <c r="S109" s="679"/>
      <c r="T109" s="678"/>
      <c r="U109" s="679"/>
      <c r="V109" s="678"/>
      <c r="W109" s="679"/>
      <c r="X109" s="302"/>
      <c r="Y109" s="674">
        <f t="shared" si="101"/>
        <v>0</v>
      </c>
      <c r="Z109" s="675"/>
      <c r="AA109" s="674">
        <f t="shared" si="97"/>
        <v>0</v>
      </c>
      <c r="AB109" s="675"/>
      <c r="AC109" s="674">
        <f t="shared" si="98"/>
        <v>0</v>
      </c>
      <c r="AD109" s="675"/>
      <c r="AE109" s="674">
        <f t="shared" si="99"/>
        <v>0</v>
      </c>
      <c r="AF109" s="675"/>
      <c r="AG109" s="674">
        <f t="shared" si="100"/>
        <v>0</v>
      </c>
      <c r="AH109" s="675"/>
      <c r="AI109" s="293">
        <f t="shared" si="96"/>
        <v>0</v>
      </c>
      <c r="AK109" s="23"/>
      <c r="AL109" s="381"/>
      <c r="AM109" s="23"/>
      <c r="AN109" s="381"/>
    </row>
    <row r="110" spans="1:40" s="12" customFormat="1" ht="15" customHeight="1">
      <c r="A110" s="22"/>
      <c r="B110" s="22"/>
      <c r="C110" s="80" t="s">
        <v>119</v>
      </c>
      <c r="D110" s="37"/>
      <c r="E110" s="81"/>
      <c r="F110" s="81"/>
      <c r="G110" s="81"/>
      <c r="H110" s="81"/>
      <c r="I110" s="81"/>
      <c r="J110" s="81"/>
      <c r="K110" s="145"/>
      <c r="L110" s="555"/>
      <c r="M110" s="628"/>
      <c r="N110" s="678"/>
      <c r="O110" s="679"/>
      <c r="P110" s="678"/>
      <c r="Q110" s="679"/>
      <c r="R110" s="678"/>
      <c r="S110" s="679"/>
      <c r="T110" s="678"/>
      <c r="U110" s="679"/>
      <c r="V110" s="678"/>
      <c r="W110" s="679"/>
      <c r="X110" s="302"/>
      <c r="Y110" s="674">
        <f t="shared" si="101"/>
        <v>0</v>
      </c>
      <c r="Z110" s="675"/>
      <c r="AA110" s="674">
        <f t="shared" si="97"/>
        <v>0</v>
      </c>
      <c r="AB110" s="675"/>
      <c r="AC110" s="674">
        <f t="shared" si="98"/>
        <v>0</v>
      </c>
      <c r="AD110" s="675"/>
      <c r="AE110" s="674">
        <f t="shared" si="99"/>
        <v>0</v>
      </c>
      <c r="AF110" s="675"/>
      <c r="AG110" s="674">
        <f t="shared" si="100"/>
        <v>0</v>
      </c>
      <c r="AH110" s="675"/>
      <c r="AI110" s="293">
        <f t="shared" si="96"/>
        <v>0</v>
      </c>
      <c r="AK110" s="23"/>
      <c r="AL110" s="381"/>
      <c r="AM110" s="23"/>
      <c r="AN110" s="381"/>
    </row>
    <row r="111" spans="1:40" s="12" customFormat="1" ht="15" customHeight="1">
      <c r="A111" s="22"/>
      <c r="B111" s="22"/>
      <c r="C111" s="80" t="s">
        <v>119</v>
      </c>
      <c r="D111" s="37"/>
      <c r="E111" s="81"/>
      <c r="F111" s="81"/>
      <c r="G111" s="81"/>
      <c r="H111" s="81"/>
      <c r="I111" s="81"/>
      <c r="J111" s="81"/>
      <c r="K111" s="145"/>
      <c r="L111" s="555"/>
      <c r="M111" s="628"/>
      <c r="N111" s="678"/>
      <c r="O111" s="679"/>
      <c r="P111" s="678"/>
      <c r="Q111" s="679"/>
      <c r="R111" s="678"/>
      <c r="S111" s="679"/>
      <c r="T111" s="678"/>
      <c r="U111" s="679"/>
      <c r="V111" s="678"/>
      <c r="W111" s="679"/>
      <c r="X111" s="302"/>
      <c r="Y111" s="674">
        <f t="shared" si="101"/>
        <v>0</v>
      </c>
      <c r="Z111" s="675"/>
      <c r="AA111" s="674">
        <f t="shared" si="97"/>
        <v>0</v>
      </c>
      <c r="AB111" s="675"/>
      <c r="AC111" s="674">
        <f t="shared" si="98"/>
        <v>0</v>
      </c>
      <c r="AD111" s="675"/>
      <c r="AE111" s="674">
        <f t="shared" si="99"/>
        <v>0</v>
      </c>
      <c r="AF111" s="675"/>
      <c r="AG111" s="674">
        <f t="shared" si="100"/>
        <v>0</v>
      </c>
      <c r="AH111" s="675"/>
      <c r="AI111" s="293">
        <f t="shared" si="96"/>
        <v>0</v>
      </c>
      <c r="AK111" s="205"/>
      <c r="AL111" s="384"/>
      <c r="AM111" s="205"/>
      <c r="AN111" s="384"/>
    </row>
    <row r="112" spans="1:40" s="12" customFormat="1" ht="15" customHeight="1">
      <c r="A112" s="22"/>
      <c r="B112" s="22"/>
      <c r="C112" s="80" t="s">
        <v>119</v>
      </c>
      <c r="D112" s="37"/>
      <c r="E112" s="81"/>
      <c r="F112" s="81"/>
      <c r="G112" s="81"/>
      <c r="H112" s="81"/>
      <c r="I112" s="81"/>
      <c r="J112" s="81"/>
      <c r="K112" s="145"/>
      <c r="L112" s="555"/>
      <c r="M112" s="628"/>
      <c r="N112" s="678"/>
      <c r="O112" s="679"/>
      <c r="P112" s="678"/>
      <c r="Q112" s="679"/>
      <c r="R112" s="678"/>
      <c r="S112" s="679"/>
      <c r="T112" s="678"/>
      <c r="U112" s="679"/>
      <c r="V112" s="678"/>
      <c r="W112" s="679"/>
      <c r="X112" s="302"/>
      <c r="Y112" s="674">
        <f t="shared" si="101"/>
        <v>0</v>
      </c>
      <c r="Z112" s="675"/>
      <c r="AA112" s="674">
        <f t="shared" si="97"/>
        <v>0</v>
      </c>
      <c r="AB112" s="675"/>
      <c r="AC112" s="674">
        <f t="shared" si="98"/>
        <v>0</v>
      </c>
      <c r="AD112" s="675"/>
      <c r="AE112" s="674">
        <f t="shared" si="99"/>
        <v>0</v>
      </c>
      <c r="AF112" s="675"/>
      <c r="AG112" s="674">
        <f t="shared" si="100"/>
        <v>0</v>
      </c>
      <c r="AH112" s="675"/>
      <c r="AI112" s="293">
        <f t="shared" si="96"/>
        <v>0</v>
      </c>
      <c r="AK112" s="23"/>
      <c r="AL112" s="381"/>
      <c r="AM112" s="23"/>
      <c r="AN112" s="381"/>
    </row>
    <row r="113" spans="1:40" s="12" customFormat="1" ht="15" customHeight="1">
      <c r="A113" s="22"/>
      <c r="B113" s="22"/>
      <c r="C113" s="54"/>
      <c r="D113" s="680"/>
      <c r="E113" s="539"/>
      <c r="F113" s="539"/>
      <c r="G113" s="539"/>
      <c r="H113" s="539"/>
      <c r="I113" s="587"/>
      <c r="J113" s="644" t="s">
        <v>43</v>
      </c>
      <c r="K113" s="567"/>
      <c r="L113" s="567"/>
      <c r="M113" s="567"/>
      <c r="N113" s="542"/>
      <c r="O113" s="543"/>
      <c r="P113" s="542"/>
      <c r="Q113" s="543"/>
      <c r="R113" s="542"/>
      <c r="S113" s="543"/>
      <c r="T113" s="542"/>
      <c r="U113" s="543"/>
      <c r="V113" s="542"/>
      <c r="W113" s="543"/>
      <c r="X113" s="319"/>
      <c r="Y113" s="542">
        <f>SUM(Y101:Y112)</f>
        <v>0</v>
      </c>
      <c r="Z113" s="543"/>
      <c r="AA113" s="542">
        <f>SUM(AA101:AA112)</f>
        <v>0</v>
      </c>
      <c r="AB113" s="543"/>
      <c r="AC113" s="542">
        <f>SUM(AC101:AC112)</f>
        <v>0</v>
      </c>
      <c r="AD113" s="543"/>
      <c r="AE113" s="542">
        <f>SUM(AE101:AE112)</f>
        <v>0</v>
      </c>
      <c r="AF113" s="543"/>
      <c r="AG113" s="542">
        <f>SUM(AG101:AG112)</f>
        <v>0</v>
      </c>
      <c r="AH113" s="543"/>
      <c r="AI113" s="319">
        <f>SUM(AI101:AI112)</f>
        <v>0</v>
      </c>
      <c r="AK113" s="23"/>
      <c r="AL113" s="381"/>
      <c r="AM113" s="23">
        <f>Y113+AA113+AC113+AE113+AG113</f>
        <v>0</v>
      </c>
      <c r="AN113" s="381"/>
    </row>
    <row r="114" spans="1:40" s="12" customFormat="1" ht="25.5" customHeight="1">
      <c r="A114" s="22"/>
      <c r="B114" s="22"/>
      <c r="C114" s="54"/>
      <c r="D114" s="49"/>
      <c r="E114" s="681" t="s">
        <v>165</v>
      </c>
      <c r="F114" s="681"/>
      <c r="G114" s="681"/>
      <c r="H114" s="681"/>
      <c r="I114" s="681"/>
      <c r="J114" s="55"/>
      <c r="K114" s="55"/>
      <c r="L114" s="157"/>
      <c r="M114" s="199"/>
      <c r="N114" s="158"/>
      <c r="O114" s="159"/>
      <c r="P114" s="158"/>
      <c r="Q114" s="159"/>
      <c r="R114" s="158"/>
      <c r="S114" s="159"/>
      <c r="T114" s="158"/>
      <c r="U114" s="159"/>
      <c r="V114" s="158"/>
      <c r="W114" s="159"/>
      <c r="X114" s="193"/>
      <c r="Y114" s="158"/>
      <c r="Z114" s="159"/>
      <c r="AA114" s="158"/>
      <c r="AB114" s="159"/>
      <c r="AC114" s="158"/>
      <c r="AD114" s="159"/>
      <c r="AE114" s="158"/>
      <c r="AF114" s="159"/>
      <c r="AG114" s="158"/>
      <c r="AH114" s="159"/>
      <c r="AI114" s="193"/>
      <c r="AK114" s="23"/>
      <c r="AL114" s="381"/>
      <c r="AM114" s="23"/>
      <c r="AN114" s="381"/>
    </row>
    <row r="115" spans="1:40" s="12" customFormat="1" ht="24.75" customHeight="1">
      <c r="A115" s="22"/>
      <c r="B115" s="22"/>
      <c r="C115" s="24" t="s">
        <v>156</v>
      </c>
      <c r="D115" s="290" t="s">
        <v>41</v>
      </c>
      <c r="E115" s="151" t="s">
        <v>159</v>
      </c>
      <c r="F115" s="151" t="s">
        <v>160</v>
      </c>
      <c r="G115" s="151" t="s">
        <v>161</v>
      </c>
      <c r="H115" s="151" t="s">
        <v>162</v>
      </c>
      <c r="I115" s="151" t="s">
        <v>163</v>
      </c>
      <c r="J115" s="81"/>
      <c r="K115" s="29" t="s">
        <v>155</v>
      </c>
      <c r="L115" s="682"/>
      <c r="M115" s="683"/>
      <c r="N115" s="75"/>
      <c r="O115" s="79"/>
      <c r="P115" s="75"/>
      <c r="Q115" s="79"/>
      <c r="R115" s="75"/>
      <c r="S115" s="79"/>
      <c r="T115" s="75"/>
      <c r="U115" s="79"/>
      <c r="V115" s="75"/>
      <c r="W115" s="79"/>
      <c r="X115" s="60"/>
      <c r="Y115" s="75"/>
      <c r="Z115" s="79"/>
      <c r="AA115" s="75"/>
      <c r="AB115" s="79"/>
      <c r="AC115" s="75"/>
      <c r="AD115" s="79"/>
      <c r="AE115" s="75"/>
      <c r="AF115" s="79"/>
      <c r="AG115" s="75"/>
      <c r="AH115" s="79"/>
      <c r="AI115" s="60"/>
      <c r="AK115" s="23"/>
      <c r="AL115" s="381"/>
      <c r="AM115" s="23"/>
      <c r="AN115" s="381"/>
    </row>
    <row r="116" spans="1:40" ht="15" customHeight="1">
      <c r="C116" s="80" t="s">
        <v>119</v>
      </c>
      <c r="D116" s="296"/>
      <c r="E116" s="81"/>
      <c r="F116" s="81"/>
      <c r="G116" s="81"/>
      <c r="H116" s="81"/>
      <c r="I116" s="81"/>
      <c r="J116" s="81"/>
      <c r="K116" s="145"/>
      <c r="L116" s="555"/>
      <c r="M116" s="628"/>
      <c r="N116" s="678"/>
      <c r="O116" s="679"/>
      <c r="P116" s="678"/>
      <c r="Q116" s="679"/>
      <c r="R116" s="678"/>
      <c r="S116" s="679"/>
      <c r="T116" s="678"/>
      <c r="U116" s="679"/>
      <c r="V116" s="678"/>
      <c r="W116" s="679"/>
      <c r="X116" s="302"/>
      <c r="Y116" s="674">
        <f t="shared" ref="Y116:Y121" si="102">E116*K116</f>
        <v>0</v>
      </c>
      <c r="Z116" s="675"/>
      <c r="AA116" s="674">
        <f t="shared" ref="AA116:AA121" si="103">IF(C116="Airfare2",F116*K116,F116*K116)</f>
        <v>0</v>
      </c>
      <c r="AB116" s="675"/>
      <c r="AC116" s="674">
        <f t="shared" ref="AC116:AC121" si="104">IF(C116="Airfare",G116*K116,G116*K116)</f>
        <v>0</v>
      </c>
      <c r="AD116" s="675"/>
      <c r="AE116" s="674">
        <f t="shared" ref="AE116:AE121" si="105">IF(C116="Airfare",H116*K116,H116*K116)</f>
        <v>0</v>
      </c>
      <c r="AF116" s="675"/>
      <c r="AG116" s="674">
        <f t="shared" ref="AG116:AG121" si="106">IF(C116="Airfare",I116*K116,I116*K116)</f>
        <v>0</v>
      </c>
      <c r="AH116" s="675"/>
      <c r="AI116" s="293">
        <f t="shared" ref="AI116:AI121" si="107">SUM(Y116+AA116+AC116+AE116+AG116)</f>
        <v>0</v>
      </c>
      <c r="AK116" s="23"/>
      <c r="AL116" s="381"/>
      <c r="AM116" s="23"/>
      <c r="AN116" s="381"/>
    </row>
    <row r="117" spans="1:40" ht="15" customHeight="1">
      <c r="C117" s="80" t="s">
        <v>119</v>
      </c>
      <c r="D117" s="37"/>
      <c r="E117" s="81"/>
      <c r="F117" s="81"/>
      <c r="G117" s="81"/>
      <c r="H117" s="81"/>
      <c r="I117" s="81"/>
      <c r="J117" s="81"/>
      <c r="K117" s="145"/>
      <c r="L117" s="555"/>
      <c r="M117" s="628"/>
      <c r="N117" s="678"/>
      <c r="O117" s="679"/>
      <c r="P117" s="678"/>
      <c r="Q117" s="679"/>
      <c r="R117" s="678"/>
      <c r="S117" s="679"/>
      <c r="T117" s="678"/>
      <c r="U117" s="679"/>
      <c r="V117" s="678"/>
      <c r="W117" s="679"/>
      <c r="X117" s="302"/>
      <c r="Y117" s="674">
        <f t="shared" si="102"/>
        <v>0</v>
      </c>
      <c r="Z117" s="675"/>
      <c r="AA117" s="674">
        <f t="shared" si="103"/>
        <v>0</v>
      </c>
      <c r="AB117" s="675"/>
      <c r="AC117" s="674">
        <f t="shared" si="104"/>
        <v>0</v>
      </c>
      <c r="AD117" s="675"/>
      <c r="AE117" s="674">
        <f t="shared" si="105"/>
        <v>0</v>
      </c>
      <c r="AF117" s="675"/>
      <c r="AG117" s="674">
        <f t="shared" si="106"/>
        <v>0</v>
      </c>
      <c r="AH117" s="675"/>
      <c r="AI117" s="293">
        <f t="shared" si="107"/>
        <v>0</v>
      </c>
      <c r="AK117" s="205"/>
      <c r="AL117" s="384"/>
      <c r="AM117" s="205"/>
      <c r="AN117" s="384"/>
    </row>
    <row r="118" spans="1:40" ht="15" customHeight="1">
      <c r="C118" s="80" t="s">
        <v>119</v>
      </c>
      <c r="D118" s="296"/>
      <c r="E118" s="81"/>
      <c r="F118" s="81"/>
      <c r="G118" s="81"/>
      <c r="H118" s="81"/>
      <c r="I118" s="81"/>
      <c r="J118" s="81"/>
      <c r="K118" s="145"/>
      <c r="L118" s="555"/>
      <c r="M118" s="628"/>
      <c r="N118" s="678"/>
      <c r="O118" s="679"/>
      <c r="P118" s="678"/>
      <c r="Q118" s="679"/>
      <c r="R118" s="678"/>
      <c r="S118" s="679"/>
      <c r="T118" s="678"/>
      <c r="U118" s="679"/>
      <c r="V118" s="678"/>
      <c r="W118" s="679"/>
      <c r="X118" s="302"/>
      <c r="Y118" s="674">
        <f t="shared" si="102"/>
        <v>0</v>
      </c>
      <c r="Z118" s="675"/>
      <c r="AA118" s="674">
        <f t="shared" si="103"/>
        <v>0</v>
      </c>
      <c r="AB118" s="675"/>
      <c r="AC118" s="674">
        <f t="shared" si="104"/>
        <v>0</v>
      </c>
      <c r="AD118" s="675"/>
      <c r="AE118" s="674">
        <f t="shared" si="105"/>
        <v>0</v>
      </c>
      <c r="AF118" s="675"/>
      <c r="AG118" s="674">
        <f t="shared" si="106"/>
        <v>0</v>
      </c>
      <c r="AH118" s="675"/>
      <c r="AI118" s="293">
        <f t="shared" si="107"/>
        <v>0</v>
      </c>
      <c r="AK118" s="141"/>
      <c r="AL118" s="386"/>
      <c r="AM118" s="141"/>
      <c r="AN118" s="386"/>
    </row>
    <row r="119" spans="1:40" ht="15" customHeight="1">
      <c r="C119" s="80" t="s">
        <v>119</v>
      </c>
      <c r="D119" s="37"/>
      <c r="E119" s="81"/>
      <c r="F119" s="81"/>
      <c r="G119" s="81"/>
      <c r="H119" s="81"/>
      <c r="I119" s="81"/>
      <c r="J119" s="81"/>
      <c r="K119" s="145"/>
      <c r="L119" s="555"/>
      <c r="M119" s="628"/>
      <c r="N119" s="678"/>
      <c r="O119" s="679"/>
      <c r="P119" s="678"/>
      <c r="Q119" s="679"/>
      <c r="R119" s="678"/>
      <c r="S119" s="679"/>
      <c r="T119" s="678"/>
      <c r="U119" s="679"/>
      <c r="V119" s="678"/>
      <c r="W119" s="679"/>
      <c r="X119" s="302"/>
      <c r="Y119" s="674">
        <f t="shared" si="102"/>
        <v>0</v>
      </c>
      <c r="Z119" s="675"/>
      <c r="AA119" s="674">
        <f t="shared" si="103"/>
        <v>0</v>
      </c>
      <c r="AB119" s="675"/>
      <c r="AC119" s="674">
        <f t="shared" si="104"/>
        <v>0</v>
      </c>
      <c r="AD119" s="675"/>
      <c r="AE119" s="674">
        <f t="shared" si="105"/>
        <v>0</v>
      </c>
      <c r="AF119" s="675"/>
      <c r="AG119" s="674">
        <f t="shared" si="106"/>
        <v>0</v>
      </c>
      <c r="AH119" s="675"/>
      <c r="AI119" s="293">
        <f t="shared" si="107"/>
        <v>0</v>
      </c>
      <c r="AK119" s="23"/>
      <c r="AL119" s="381"/>
      <c r="AM119" s="23"/>
      <c r="AN119" s="381"/>
    </row>
    <row r="120" spans="1:40" ht="15" customHeight="1">
      <c r="C120" s="80" t="s">
        <v>119</v>
      </c>
      <c r="D120" s="296"/>
      <c r="E120" s="81"/>
      <c r="F120" s="81"/>
      <c r="G120" s="81"/>
      <c r="H120" s="81"/>
      <c r="I120" s="81"/>
      <c r="J120" s="81"/>
      <c r="K120" s="145"/>
      <c r="L120" s="555"/>
      <c r="M120" s="628"/>
      <c r="N120" s="678"/>
      <c r="O120" s="679"/>
      <c r="P120" s="678"/>
      <c r="Q120" s="679"/>
      <c r="R120" s="678"/>
      <c r="S120" s="679"/>
      <c r="T120" s="678"/>
      <c r="U120" s="679"/>
      <c r="V120" s="678"/>
      <c r="W120" s="679"/>
      <c r="X120" s="302"/>
      <c r="Y120" s="674">
        <f t="shared" si="102"/>
        <v>0</v>
      </c>
      <c r="Z120" s="675"/>
      <c r="AA120" s="674">
        <f t="shared" si="103"/>
        <v>0</v>
      </c>
      <c r="AB120" s="675"/>
      <c r="AC120" s="674">
        <f t="shared" si="104"/>
        <v>0</v>
      </c>
      <c r="AD120" s="675"/>
      <c r="AE120" s="674">
        <f t="shared" si="105"/>
        <v>0</v>
      </c>
      <c r="AF120" s="675"/>
      <c r="AG120" s="674">
        <f t="shared" si="106"/>
        <v>0</v>
      </c>
      <c r="AH120" s="675"/>
      <c r="AI120" s="293">
        <f t="shared" si="107"/>
        <v>0</v>
      </c>
      <c r="AK120" s="23"/>
      <c r="AL120" s="381"/>
      <c r="AM120" s="23"/>
      <c r="AN120" s="381"/>
    </row>
    <row r="121" spans="1:40" ht="15" customHeight="1">
      <c r="C121" s="80" t="s">
        <v>119</v>
      </c>
      <c r="D121" s="37"/>
      <c r="E121" s="81"/>
      <c r="F121" s="81"/>
      <c r="G121" s="81"/>
      <c r="H121" s="81"/>
      <c r="I121" s="81"/>
      <c r="J121" s="81"/>
      <c r="K121" s="145"/>
      <c r="L121" s="555"/>
      <c r="M121" s="628"/>
      <c r="N121" s="678"/>
      <c r="O121" s="679"/>
      <c r="P121" s="678"/>
      <c r="Q121" s="679"/>
      <c r="R121" s="678"/>
      <c r="S121" s="679"/>
      <c r="T121" s="678"/>
      <c r="U121" s="679"/>
      <c r="V121" s="678"/>
      <c r="W121" s="679"/>
      <c r="X121" s="302"/>
      <c r="Y121" s="674">
        <f t="shared" si="102"/>
        <v>0</v>
      </c>
      <c r="Z121" s="675"/>
      <c r="AA121" s="674">
        <f t="shared" si="103"/>
        <v>0</v>
      </c>
      <c r="AB121" s="675"/>
      <c r="AC121" s="674">
        <f t="shared" si="104"/>
        <v>0</v>
      </c>
      <c r="AD121" s="675"/>
      <c r="AE121" s="674">
        <f t="shared" si="105"/>
        <v>0</v>
      </c>
      <c r="AF121" s="675"/>
      <c r="AG121" s="674">
        <f t="shared" si="106"/>
        <v>0</v>
      </c>
      <c r="AH121" s="675"/>
      <c r="AI121" s="293">
        <f t="shared" si="107"/>
        <v>0</v>
      </c>
      <c r="AK121" s="23"/>
      <c r="AL121" s="381"/>
      <c r="AM121" s="23"/>
      <c r="AN121" s="381"/>
    </row>
    <row r="122" spans="1:40" ht="15" customHeight="1">
      <c r="C122" s="54"/>
      <c r="D122" s="297"/>
      <c r="E122" s="55"/>
      <c r="F122" s="55"/>
      <c r="G122" s="55"/>
      <c r="H122" s="55"/>
      <c r="I122" s="55"/>
      <c r="J122" s="566" t="s">
        <v>42</v>
      </c>
      <c r="K122" s="567"/>
      <c r="L122" s="567"/>
      <c r="M122" s="567"/>
      <c r="N122" s="542"/>
      <c r="O122" s="543"/>
      <c r="P122" s="542"/>
      <c r="Q122" s="543"/>
      <c r="R122" s="542"/>
      <c r="S122" s="543"/>
      <c r="T122" s="542"/>
      <c r="U122" s="543"/>
      <c r="V122" s="542"/>
      <c r="W122" s="543"/>
      <c r="X122" s="230"/>
      <c r="Y122" s="542">
        <f>SUM(Y116:Y121)</f>
        <v>0</v>
      </c>
      <c r="Z122" s="543"/>
      <c r="AA122" s="542">
        <f>SUM(AA116:AA121)</f>
        <v>0</v>
      </c>
      <c r="AB122" s="543"/>
      <c r="AC122" s="542">
        <f>SUM(AC116:AC121)</f>
        <v>0</v>
      </c>
      <c r="AD122" s="543"/>
      <c r="AE122" s="542">
        <f>SUM(AE116:AE121)</f>
        <v>0</v>
      </c>
      <c r="AF122" s="543"/>
      <c r="AG122" s="542">
        <f>SUM(AG116:AG121)</f>
        <v>0</v>
      </c>
      <c r="AH122" s="543"/>
      <c r="AI122" s="230">
        <f>SUM(AI116:AI121)</f>
        <v>0</v>
      </c>
      <c r="AK122" s="23"/>
      <c r="AL122" s="381"/>
      <c r="AM122" s="23">
        <f>Y122+AA122+AC122+AE122+AG122</f>
        <v>0</v>
      </c>
      <c r="AN122" s="381"/>
    </row>
    <row r="123" spans="1:40" s="12" customFormat="1" ht="15" customHeight="1">
      <c r="A123" s="22"/>
      <c r="B123" s="22"/>
      <c r="C123" s="61"/>
      <c r="D123" s="62"/>
      <c r="E123" s="62"/>
      <c r="F123" s="62"/>
      <c r="G123" s="62"/>
      <c r="H123" s="62"/>
      <c r="I123" s="62"/>
      <c r="J123" s="62"/>
      <c r="K123" s="62"/>
      <c r="L123" s="62"/>
      <c r="M123" s="63" t="s">
        <v>202</v>
      </c>
      <c r="N123" s="526">
        <f>ROUNDUP(SUM(N89,N98),0)</f>
        <v>0</v>
      </c>
      <c r="O123" s="527"/>
      <c r="P123" s="526">
        <f>ROUNDUP(SUM(P89,P98),0)</f>
        <v>0</v>
      </c>
      <c r="Q123" s="527"/>
      <c r="R123" s="526">
        <f>ROUNDUP(SUM(R89,R98),0)</f>
        <v>0</v>
      </c>
      <c r="S123" s="527"/>
      <c r="T123" s="526">
        <f>ROUNDUP(SUM(T89,T98),0)</f>
        <v>0</v>
      </c>
      <c r="U123" s="527"/>
      <c r="V123" s="526">
        <f>ROUNDUP(SUM(V89,V98),0)</f>
        <v>0</v>
      </c>
      <c r="W123" s="527"/>
      <c r="X123" s="178">
        <f>ROUNDUP(SUM(X89,X98),0)</f>
        <v>0</v>
      </c>
      <c r="Y123" s="526">
        <f>ROUNDUP(SUM(Y113,Y122),0)</f>
        <v>0</v>
      </c>
      <c r="Z123" s="527"/>
      <c r="AA123" s="526">
        <f>ROUNDUP(SUM(AA113,AA122),0)</f>
        <v>0</v>
      </c>
      <c r="AB123" s="527"/>
      <c r="AC123" s="526">
        <f>ROUNDUP(SUM(AC113,AC122),0)</f>
        <v>0</v>
      </c>
      <c r="AD123" s="527"/>
      <c r="AE123" s="526">
        <f>ROUNDUP(SUM(AE113,AE122),0)</f>
        <v>0</v>
      </c>
      <c r="AF123" s="527"/>
      <c r="AG123" s="526">
        <f>ROUNDUP(SUM(AG113,AG122),0)</f>
        <v>0</v>
      </c>
      <c r="AH123" s="527"/>
      <c r="AI123" s="178">
        <f>ROUNDUP(SUM(AI113,AI122),0)</f>
        <v>0</v>
      </c>
      <c r="AK123" s="23">
        <f>N123+P123+R123+T123+V123</f>
        <v>0</v>
      </c>
      <c r="AL123" s="381"/>
      <c r="AM123" s="23">
        <f>Y123+AA123+AC123+AE123+AG123</f>
        <v>0</v>
      </c>
      <c r="AN123" s="381"/>
    </row>
    <row r="124" spans="1:40" ht="15" customHeight="1">
      <c r="A124" s="22">
        <v>3000</v>
      </c>
      <c r="B124" s="22"/>
      <c r="C124" s="514" t="s">
        <v>214</v>
      </c>
      <c r="D124" s="515"/>
      <c r="E124" s="515"/>
      <c r="F124" s="515"/>
      <c r="G124" s="515"/>
      <c r="H124" s="515"/>
      <c r="I124" s="515"/>
      <c r="J124" s="515"/>
      <c r="K124" s="515"/>
      <c r="L124" s="515"/>
      <c r="M124" s="605"/>
      <c r="N124" s="108"/>
      <c r="O124" s="170"/>
      <c r="P124" s="108"/>
      <c r="Q124" s="170"/>
      <c r="R124" s="108"/>
      <c r="S124" s="170"/>
      <c r="T124" s="108"/>
      <c r="U124" s="170"/>
      <c r="V124" s="108"/>
      <c r="W124" s="170"/>
      <c r="X124" s="171"/>
      <c r="Y124" s="108"/>
      <c r="Z124" s="170"/>
      <c r="AA124" s="108"/>
      <c r="AB124" s="170"/>
      <c r="AC124" s="108"/>
      <c r="AD124" s="170"/>
      <c r="AE124" s="108"/>
      <c r="AF124" s="170"/>
      <c r="AG124" s="108"/>
      <c r="AH124" s="170"/>
      <c r="AI124" s="171"/>
      <c r="AK124" s="23"/>
      <c r="AL124" s="381"/>
      <c r="AM124" s="23"/>
      <c r="AN124" s="381"/>
    </row>
    <row r="125" spans="1:40" ht="15" customHeight="1">
      <c r="C125" s="612" t="s">
        <v>322</v>
      </c>
      <c r="D125" s="554"/>
      <c r="E125" s="539"/>
      <c r="F125" s="539"/>
      <c r="G125" s="539"/>
      <c r="H125" s="539"/>
      <c r="I125" s="539"/>
      <c r="J125" s="539"/>
      <c r="K125" s="539"/>
      <c r="L125" s="539"/>
      <c r="M125" s="587"/>
      <c r="N125" s="540">
        <v>0</v>
      </c>
      <c r="O125" s="525"/>
      <c r="P125" s="540">
        <v>0</v>
      </c>
      <c r="Q125" s="525"/>
      <c r="R125" s="540">
        <v>0</v>
      </c>
      <c r="S125" s="525"/>
      <c r="T125" s="540">
        <v>0</v>
      </c>
      <c r="U125" s="525"/>
      <c r="V125" s="540">
        <v>0</v>
      </c>
      <c r="W125" s="525"/>
      <c r="X125" s="40">
        <f t="shared" ref="X125:X134" si="108">SUM(N125+P125+R125+T125+V125)</f>
        <v>0</v>
      </c>
      <c r="Y125" s="674">
        <v>0</v>
      </c>
      <c r="Z125" s="675"/>
      <c r="AA125" s="674">
        <v>0</v>
      </c>
      <c r="AB125" s="675"/>
      <c r="AC125" s="674">
        <v>0</v>
      </c>
      <c r="AD125" s="675"/>
      <c r="AE125" s="674">
        <v>0</v>
      </c>
      <c r="AF125" s="675"/>
      <c r="AG125" s="674">
        <v>0</v>
      </c>
      <c r="AH125" s="675"/>
      <c r="AI125" s="293">
        <f t="shared" ref="AI125:AI134" si="109">SUM(Y125+AA125+AC125+AE125+AG125)</f>
        <v>0</v>
      </c>
      <c r="AK125" s="23"/>
      <c r="AL125" s="381"/>
      <c r="AM125" s="23"/>
      <c r="AN125" s="381"/>
    </row>
    <row r="126" spans="1:40" ht="15" customHeight="1">
      <c r="C126" s="612" t="s">
        <v>322</v>
      </c>
      <c r="D126" s="613"/>
      <c r="E126" s="539"/>
      <c r="F126" s="539"/>
      <c r="G126" s="539"/>
      <c r="H126" s="539"/>
      <c r="I126" s="539"/>
      <c r="J126" s="539"/>
      <c r="K126" s="539"/>
      <c r="L126" s="539"/>
      <c r="M126" s="587"/>
      <c r="N126" s="540">
        <v>0</v>
      </c>
      <c r="O126" s="525"/>
      <c r="P126" s="540">
        <v>0</v>
      </c>
      <c r="Q126" s="525"/>
      <c r="R126" s="540">
        <v>0</v>
      </c>
      <c r="S126" s="525"/>
      <c r="T126" s="540">
        <v>0</v>
      </c>
      <c r="U126" s="525"/>
      <c r="V126" s="540">
        <v>0</v>
      </c>
      <c r="W126" s="525"/>
      <c r="X126" s="40">
        <f t="shared" si="108"/>
        <v>0</v>
      </c>
      <c r="Y126" s="674">
        <v>0</v>
      </c>
      <c r="Z126" s="675"/>
      <c r="AA126" s="674">
        <v>0</v>
      </c>
      <c r="AB126" s="675"/>
      <c r="AC126" s="674">
        <v>0</v>
      </c>
      <c r="AD126" s="675"/>
      <c r="AE126" s="674">
        <v>0</v>
      </c>
      <c r="AF126" s="675"/>
      <c r="AG126" s="674">
        <v>0</v>
      </c>
      <c r="AH126" s="675"/>
      <c r="AI126" s="293">
        <f t="shared" si="109"/>
        <v>0</v>
      </c>
      <c r="AK126" s="23"/>
      <c r="AL126" s="381"/>
      <c r="AM126" s="23"/>
      <c r="AN126" s="381"/>
    </row>
    <row r="127" spans="1:40" ht="15" customHeight="1">
      <c r="C127" s="614" t="s">
        <v>322</v>
      </c>
      <c r="D127" s="560"/>
      <c r="E127" s="539"/>
      <c r="F127" s="539"/>
      <c r="G127" s="539"/>
      <c r="H127" s="539"/>
      <c r="I127" s="539"/>
      <c r="J127" s="539"/>
      <c r="K127" s="539"/>
      <c r="L127" s="539"/>
      <c r="M127" s="587"/>
      <c r="N127" s="540">
        <v>0</v>
      </c>
      <c r="O127" s="525"/>
      <c r="P127" s="540">
        <v>0</v>
      </c>
      <c r="Q127" s="525"/>
      <c r="R127" s="540">
        <v>0</v>
      </c>
      <c r="S127" s="525"/>
      <c r="T127" s="540">
        <v>0</v>
      </c>
      <c r="U127" s="525"/>
      <c r="V127" s="540">
        <v>0</v>
      </c>
      <c r="W127" s="525"/>
      <c r="X127" s="40">
        <f t="shared" si="108"/>
        <v>0</v>
      </c>
      <c r="Y127" s="674">
        <v>0</v>
      </c>
      <c r="Z127" s="675"/>
      <c r="AA127" s="674">
        <v>0</v>
      </c>
      <c r="AB127" s="675"/>
      <c r="AC127" s="674">
        <v>0</v>
      </c>
      <c r="AD127" s="675"/>
      <c r="AE127" s="674">
        <v>0</v>
      </c>
      <c r="AF127" s="675"/>
      <c r="AG127" s="674">
        <v>0</v>
      </c>
      <c r="AH127" s="675"/>
      <c r="AI127" s="293">
        <f t="shared" si="109"/>
        <v>0</v>
      </c>
      <c r="AK127" s="23"/>
      <c r="AL127" s="381"/>
      <c r="AM127" s="23"/>
      <c r="AN127" s="381"/>
    </row>
    <row r="128" spans="1:40" ht="15" customHeight="1">
      <c r="C128" s="614" t="s">
        <v>322</v>
      </c>
      <c r="D128" s="560"/>
      <c r="E128" s="539"/>
      <c r="F128" s="539"/>
      <c r="G128" s="539"/>
      <c r="H128" s="539"/>
      <c r="I128" s="539"/>
      <c r="J128" s="539"/>
      <c r="K128" s="539"/>
      <c r="L128" s="539"/>
      <c r="M128" s="587"/>
      <c r="N128" s="540">
        <v>0</v>
      </c>
      <c r="O128" s="525"/>
      <c r="P128" s="540">
        <v>0</v>
      </c>
      <c r="Q128" s="525"/>
      <c r="R128" s="540">
        <v>0</v>
      </c>
      <c r="S128" s="525"/>
      <c r="T128" s="540">
        <v>0</v>
      </c>
      <c r="U128" s="525"/>
      <c r="V128" s="540">
        <v>0</v>
      </c>
      <c r="W128" s="525"/>
      <c r="X128" s="40">
        <f t="shared" si="108"/>
        <v>0</v>
      </c>
      <c r="Y128" s="674">
        <v>0</v>
      </c>
      <c r="Z128" s="675"/>
      <c r="AA128" s="674">
        <v>0</v>
      </c>
      <c r="AB128" s="675"/>
      <c r="AC128" s="674">
        <v>0</v>
      </c>
      <c r="AD128" s="675"/>
      <c r="AE128" s="674">
        <v>0</v>
      </c>
      <c r="AF128" s="675"/>
      <c r="AG128" s="674">
        <v>0</v>
      </c>
      <c r="AH128" s="675"/>
      <c r="AI128" s="293">
        <f t="shared" si="109"/>
        <v>0</v>
      </c>
      <c r="AK128" s="141"/>
      <c r="AL128" s="386"/>
      <c r="AM128" s="141"/>
      <c r="AN128" s="386"/>
    </row>
    <row r="129" spans="1:48" ht="15" customHeight="1">
      <c r="C129" s="614" t="s">
        <v>322</v>
      </c>
      <c r="D129" s="560"/>
      <c r="E129" s="539"/>
      <c r="F129" s="539"/>
      <c r="G129" s="539"/>
      <c r="H129" s="539"/>
      <c r="I129" s="539"/>
      <c r="J129" s="539"/>
      <c r="K129" s="539"/>
      <c r="L129" s="539"/>
      <c r="M129" s="587"/>
      <c r="N129" s="540">
        <v>0</v>
      </c>
      <c r="O129" s="525"/>
      <c r="P129" s="540">
        <v>0</v>
      </c>
      <c r="Q129" s="525"/>
      <c r="R129" s="540">
        <v>0</v>
      </c>
      <c r="S129" s="525"/>
      <c r="T129" s="540">
        <v>0</v>
      </c>
      <c r="U129" s="525"/>
      <c r="V129" s="540">
        <v>0</v>
      </c>
      <c r="W129" s="525"/>
      <c r="X129" s="40">
        <f t="shared" si="108"/>
        <v>0</v>
      </c>
      <c r="Y129" s="674">
        <v>0</v>
      </c>
      <c r="Z129" s="675"/>
      <c r="AA129" s="674">
        <v>0</v>
      </c>
      <c r="AB129" s="675"/>
      <c r="AC129" s="674">
        <v>0</v>
      </c>
      <c r="AD129" s="675"/>
      <c r="AE129" s="674">
        <v>0</v>
      </c>
      <c r="AF129" s="675"/>
      <c r="AG129" s="674">
        <v>0</v>
      </c>
      <c r="AH129" s="675"/>
      <c r="AI129" s="293">
        <f t="shared" si="109"/>
        <v>0</v>
      </c>
      <c r="AK129" s="23"/>
      <c r="AL129" s="381"/>
      <c r="AM129" s="23"/>
      <c r="AN129" s="381"/>
    </row>
    <row r="130" spans="1:48" ht="15" customHeight="1">
      <c r="C130" s="614" t="s">
        <v>322</v>
      </c>
      <c r="D130" s="560"/>
      <c r="E130" s="539"/>
      <c r="F130" s="539"/>
      <c r="G130" s="539"/>
      <c r="H130" s="539"/>
      <c r="I130" s="539"/>
      <c r="J130" s="539"/>
      <c r="K130" s="539"/>
      <c r="L130" s="539"/>
      <c r="M130" s="587"/>
      <c r="N130" s="540">
        <v>0</v>
      </c>
      <c r="O130" s="525"/>
      <c r="P130" s="540">
        <v>0</v>
      </c>
      <c r="Q130" s="525"/>
      <c r="R130" s="540">
        <v>0</v>
      </c>
      <c r="S130" s="525"/>
      <c r="T130" s="540">
        <v>0</v>
      </c>
      <c r="U130" s="525"/>
      <c r="V130" s="540">
        <v>0</v>
      </c>
      <c r="W130" s="525"/>
      <c r="X130" s="40">
        <f t="shared" si="108"/>
        <v>0</v>
      </c>
      <c r="Y130" s="674">
        <v>0</v>
      </c>
      <c r="Z130" s="675"/>
      <c r="AA130" s="674">
        <v>0</v>
      </c>
      <c r="AB130" s="675"/>
      <c r="AC130" s="674">
        <v>0</v>
      </c>
      <c r="AD130" s="675"/>
      <c r="AE130" s="674">
        <v>0</v>
      </c>
      <c r="AF130" s="675"/>
      <c r="AG130" s="674">
        <v>0</v>
      </c>
      <c r="AH130" s="675"/>
      <c r="AI130" s="293">
        <f t="shared" si="109"/>
        <v>0</v>
      </c>
      <c r="AK130" s="140"/>
      <c r="AL130" s="383"/>
      <c r="AM130" s="140"/>
      <c r="AN130" s="383"/>
    </row>
    <row r="131" spans="1:48" ht="15" customHeight="1">
      <c r="C131" s="614" t="s">
        <v>322</v>
      </c>
      <c r="D131" s="560"/>
      <c r="E131" s="539"/>
      <c r="F131" s="539"/>
      <c r="G131" s="539"/>
      <c r="H131" s="539"/>
      <c r="I131" s="539"/>
      <c r="J131" s="539"/>
      <c r="K131" s="539"/>
      <c r="L131" s="539"/>
      <c r="M131" s="587"/>
      <c r="N131" s="540">
        <v>0</v>
      </c>
      <c r="O131" s="525"/>
      <c r="P131" s="540">
        <v>0</v>
      </c>
      <c r="Q131" s="525"/>
      <c r="R131" s="540">
        <v>0</v>
      </c>
      <c r="S131" s="525"/>
      <c r="T131" s="540">
        <v>0</v>
      </c>
      <c r="U131" s="525"/>
      <c r="V131" s="540">
        <v>0</v>
      </c>
      <c r="W131" s="525"/>
      <c r="X131" s="40">
        <f t="shared" si="108"/>
        <v>0</v>
      </c>
      <c r="Y131" s="674">
        <v>0</v>
      </c>
      <c r="Z131" s="675"/>
      <c r="AA131" s="674">
        <v>0</v>
      </c>
      <c r="AB131" s="675"/>
      <c r="AC131" s="674">
        <v>0</v>
      </c>
      <c r="AD131" s="675"/>
      <c r="AE131" s="674">
        <v>0</v>
      </c>
      <c r="AF131" s="675"/>
      <c r="AG131" s="674">
        <v>0</v>
      </c>
      <c r="AH131" s="675"/>
      <c r="AI131" s="293">
        <f t="shared" si="109"/>
        <v>0</v>
      </c>
      <c r="AK131" s="23"/>
      <c r="AL131" s="381"/>
      <c r="AM131" s="23"/>
      <c r="AN131" s="381"/>
    </row>
    <row r="132" spans="1:48" ht="15" customHeight="1">
      <c r="C132" s="614" t="s">
        <v>322</v>
      </c>
      <c r="D132" s="560"/>
      <c r="E132" s="539"/>
      <c r="F132" s="539"/>
      <c r="G132" s="539"/>
      <c r="H132" s="539"/>
      <c r="I132" s="539"/>
      <c r="J132" s="539"/>
      <c r="K132" s="539"/>
      <c r="L132" s="539"/>
      <c r="M132" s="587"/>
      <c r="N132" s="540">
        <v>0</v>
      </c>
      <c r="O132" s="525"/>
      <c r="P132" s="540">
        <v>0</v>
      </c>
      <c r="Q132" s="525"/>
      <c r="R132" s="540">
        <v>0</v>
      </c>
      <c r="S132" s="525"/>
      <c r="T132" s="540">
        <v>0</v>
      </c>
      <c r="U132" s="525"/>
      <c r="V132" s="540">
        <v>0</v>
      </c>
      <c r="W132" s="525"/>
      <c r="X132" s="40">
        <f t="shared" si="108"/>
        <v>0</v>
      </c>
      <c r="Y132" s="674">
        <v>0</v>
      </c>
      <c r="Z132" s="675"/>
      <c r="AA132" s="674">
        <v>0</v>
      </c>
      <c r="AB132" s="675"/>
      <c r="AC132" s="674">
        <v>0</v>
      </c>
      <c r="AD132" s="675"/>
      <c r="AE132" s="674">
        <v>0</v>
      </c>
      <c r="AF132" s="675"/>
      <c r="AG132" s="674">
        <v>0</v>
      </c>
      <c r="AH132" s="675"/>
      <c r="AI132" s="293">
        <f t="shared" si="109"/>
        <v>0</v>
      </c>
      <c r="AK132" s="141"/>
      <c r="AL132" s="386"/>
      <c r="AM132" s="141"/>
      <c r="AN132" s="386"/>
    </row>
    <row r="133" spans="1:48" ht="15" customHeight="1">
      <c r="C133" s="614" t="s">
        <v>322</v>
      </c>
      <c r="D133" s="560"/>
      <c r="E133" s="539"/>
      <c r="F133" s="539"/>
      <c r="G133" s="539"/>
      <c r="H133" s="539"/>
      <c r="I133" s="539"/>
      <c r="J133" s="539"/>
      <c r="K133" s="539"/>
      <c r="L133" s="539"/>
      <c r="M133" s="587"/>
      <c r="N133" s="540">
        <v>0</v>
      </c>
      <c r="O133" s="525"/>
      <c r="P133" s="540">
        <v>0</v>
      </c>
      <c r="Q133" s="525"/>
      <c r="R133" s="540">
        <v>0</v>
      </c>
      <c r="S133" s="525"/>
      <c r="T133" s="540">
        <v>0</v>
      </c>
      <c r="U133" s="525"/>
      <c r="V133" s="540">
        <v>0</v>
      </c>
      <c r="W133" s="525"/>
      <c r="X133" s="40">
        <f t="shared" si="108"/>
        <v>0</v>
      </c>
      <c r="Y133" s="674">
        <v>0</v>
      </c>
      <c r="Z133" s="675"/>
      <c r="AA133" s="674">
        <v>0</v>
      </c>
      <c r="AB133" s="675"/>
      <c r="AC133" s="674">
        <v>0</v>
      </c>
      <c r="AD133" s="675"/>
      <c r="AE133" s="674">
        <v>0</v>
      </c>
      <c r="AF133" s="675"/>
      <c r="AG133" s="674">
        <v>0</v>
      </c>
      <c r="AH133" s="675"/>
      <c r="AI133" s="293">
        <f t="shared" si="109"/>
        <v>0</v>
      </c>
      <c r="AK133" s="141"/>
      <c r="AL133" s="386"/>
      <c r="AM133" s="141"/>
      <c r="AN133" s="386"/>
    </row>
    <row r="134" spans="1:48" ht="15" customHeight="1" thickBot="1">
      <c r="C134" s="614" t="s">
        <v>322</v>
      </c>
      <c r="D134" s="560"/>
      <c r="E134" s="539"/>
      <c r="F134" s="539"/>
      <c r="G134" s="539"/>
      <c r="H134" s="539"/>
      <c r="I134" s="539"/>
      <c r="J134" s="539"/>
      <c r="K134" s="539"/>
      <c r="L134" s="539"/>
      <c r="M134" s="587"/>
      <c r="N134" s="540">
        <v>0</v>
      </c>
      <c r="O134" s="525"/>
      <c r="P134" s="540">
        <v>0</v>
      </c>
      <c r="Q134" s="525"/>
      <c r="R134" s="540">
        <v>0</v>
      </c>
      <c r="S134" s="525"/>
      <c r="T134" s="540">
        <v>0</v>
      </c>
      <c r="U134" s="525"/>
      <c r="V134" s="540">
        <v>0</v>
      </c>
      <c r="W134" s="525"/>
      <c r="X134" s="40">
        <f t="shared" si="108"/>
        <v>0</v>
      </c>
      <c r="Y134" s="674">
        <v>0</v>
      </c>
      <c r="Z134" s="675"/>
      <c r="AA134" s="674">
        <v>0</v>
      </c>
      <c r="AB134" s="675"/>
      <c r="AC134" s="674">
        <v>0</v>
      </c>
      <c r="AD134" s="675"/>
      <c r="AE134" s="674">
        <v>0</v>
      </c>
      <c r="AF134" s="675"/>
      <c r="AG134" s="674">
        <v>0</v>
      </c>
      <c r="AH134" s="675"/>
      <c r="AI134" s="293">
        <f t="shared" si="109"/>
        <v>0</v>
      </c>
      <c r="AK134" s="141"/>
      <c r="AL134" s="386"/>
      <c r="AM134" s="141"/>
      <c r="AN134" s="386"/>
    </row>
    <row r="135" spans="1:48" ht="15" customHeight="1">
      <c r="A135" s="627" t="s">
        <v>2</v>
      </c>
      <c r="C135" s="614"/>
      <c r="D135" s="539"/>
      <c r="E135" s="539"/>
      <c r="F135" s="539"/>
      <c r="G135" s="539"/>
      <c r="H135" s="635" t="s">
        <v>88</v>
      </c>
      <c r="I135" s="636"/>
      <c r="J135" s="636"/>
      <c r="K135" s="636"/>
      <c r="L135" s="636"/>
      <c r="M135" s="637"/>
      <c r="N135" s="542">
        <f>SUM(N125:N134)</f>
        <v>0</v>
      </c>
      <c r="O135" s="543"/>
      <c r="P135" s="542">
        <f>SUM(P125:P134)</f>
        <v>0</v>
      </c>
      <c r="Q135" s="543"/>
      <c r="R135" s="542">
        <f>SUM(R125:R134)</f>
        <v>0</v>
      </c>
      <c r="S135" s="543"/>
      <c r="T135" s="542">
        <f>SUM(T125:T134)</f>
        <v>0</v>
      </c>
      <c r="U135" s="543"/>
      <c r="V135" s="542">
        <f>SUM(V125:V134)</f>
        <v>0</v>
      </c>
      <c r="W135" s="543"/>
      <c r="X135" s="230">
        <f>SUM(X125:X134)</f>
        <v>0</v>
      </c>
      <c r="Y135" s="542">
        <f>SUM(Y125:Y134)</f>
        <v>0</v>
      </c>
      <c r="Z135" s="543"/>
      <c r="AA135" s="542">
        <f>SUM(AA125:AA134)</f>
        <v>0</v>
      </c>
      <c r="AB135" s="543"/>
      <c r="AC135" s="542">
        <f>SUM(AC125:AC134)</f>
        <v>0</v>
      </c>
      <c r="AD135" s="543"/>
      <c r="AE135" s="542">
        <f>SUM(AE125:AE134)</f>
        <v>0</v>
      </c>
      <c r="AF135" s="543"/>
      <c r="AG135" s="542">
        <f>SUM(AG125:AG134)</f>
        <v>0</v>
      </c>
      <c r="AH135" s="543"/>
      <c r="AI135" s="230">
        <f>SUM(AI125:AI134)</f>
        <v>0</v>
      </c>
      <c r="AK135" s="141">
        <f>N135+P135+R135+T135+V135</f>
        <v>0</v>
      </c>
      <c r="AL135" s="386"/>
      <c r="AM135" s="141">
        <f>Y135+AA135+AC135+AE135+AG135</f>
        <v>0</v>
      </c>
      <c r="AN135" s="386"/>
      <c r="AO135" s="534" t="s">
        <v>125</v>
      </c>
      <c r="AP135" s="535"/>
      <c r="AQ135" s="535"/>
      <c r="AR135" s="535"/>
      <c r="AS135" s="535"/>
      <c r="AT135" s="535"/>
      <c r="AU135" s="261"/>
      <c r="AV135" s="332"/>
    </row>
    <row r="136" spans="1:48" s="12" customFormat="1" ht="15" customHeight="1">
      <c r="A136" s="563"/>
      <c r="B136" s="78"/>
      <c r="C136" s="638" t="s">
        <v>196</v>
      </c>
      <c r="D136" s="539"/>
      <c r="E136" s="539"/>
      <c r="F136" s="539"/>
      <c r="G136" s="539"/>
      <c r="H136" s="539"/>
      <c r="I136" s="539"/>
      <c r="J136" s="539"/>
      <c r="K136" s="539"/>
      <c r="L136" s="539"/>
      <c r="M136" s="587"/>
      <c r="N136" s="75"/>
      <c r="O136" s="79"/>
      <c r="P136" s="57"/>
      <c r="Q136" s="79"/>
      <c r="R136" s="57"/>
      <c r="S136" s="79"/>
      <c r="T136" s="57"/>
      <c r="U136" s="79"/>
      <c r="V136" s="57"/>
      <c r="W136" s="79"/>
      <c r="X136" s="60"/>
      <c r="Y136" s="75"/>
      <c r="Z136" s="79"/>
      <c r="AA136" s="57"/>
      <c r="AB136" s="79"/>
      <c r="AC136" s="57"/>
      <c r="AD136" s="79"/>
      <c r="AE136" s="57"/>
      <c r="AF136" s="79"/>
      <c r="AG136" s="57"/>
      <c r="AH136" s="79"/>
      <c r="AI136" s="60"/>
      <c r="AK136" s="141"/>
      <c r="AL136" s="386"/>
      <c r="AM136" s="141"/>
      <c r="AN136" s="386"/>
      <c r="AO136" s="262" t="s">
        <v>123</v>
      </c>
      <c r="AP136" s="263" t="s">
        <v>18</v>
      </c>
      <c r="AQ136" s="263" t="s">
        <v>19</v>
      </c>
      <c r="AR136" s="263" t="s">
        <v>20</v>
      </c>
      <c r="AS136" s="263" t="s">
        <v>63</v>
      </c>
      <c r="AT136" s="264" t="s">
        <v>64</v>
      </c>
      <c r="AU136" s="265" t="s">
        <v>317</v>
      </c>
      <c r="AV136" s="349"/>
    </row>
    <row r="137" spans="1:48" s="12" customFormat="1" ht="15" customHeight="1">
      <c r="A137" s="22"/>
      <c r="B137" s="22">
        <v>1</v>
      </c>
      <c r="C137" s="536" t="s">
        <v>44</v>
      </c>
      <c r="D137" s="537"/>
      <c r="E137" s="539"/>
      <c r="F137" s="539"/>
      <c r="G137" s="539"/>
      <c r="H137" s="539"/>
      <c r="I137" s="539"/>
      <c r="J137" s="539"/>
      <c r="K137" s="539"/>
      <c r="L137" s="539"/>
      <c r="M137" s="587"/>
      <c r="N137" s="540">
        <v>0</v>
      </c>
      <c r="O137" s="525"/>
      <c r="P137" s="540">
        <v>0</v>
      </c>
      <c r="Q137" s="525"/>
      <c r="R137" s="540">
        <v>0</v>
      </c>
      <c r="S137" s="525"/>
      <c r="T137" s="540">
        <v>0</v>
      </c>
      <c r="U137" s="525"/>
      <c r="V137" s="540">
        <v>0</v>
      </c>
      <c r="W137" s="525"/>
      <c r="X137" s="40">
        <f>SUM(N137+P137+R137+T137+V137)</f>
        <v>0</v>
      </c>
      <c r="Y137" s="674">
        <v>0</v>
      </c>
      <c r="Z137" s="675"/>
      <c r="AA137" s="674">
        <v>0</v>
      </c>
      <c r="AB137" s="675"/>
      <c r="AC137" s="674">
        <v>0</v>
      </c>
      <c r="AD137" s="675"/>
      <c r="AE137" s="674">
        <v>0</v>
      </c>
      <c r="AF137" s="675"/>
      <c r="AG137" s="674">
        <v>0</v>
      </c>
      <c r="AH137" s="675"/>
      <c r="AI137" s="293">
        <f>SUM(Y137+AA137+AC137+AE137+AG137)</f>
        <v>0</v>
      </c>
      <c r="AK137" s="141"/>
      <c r="AL137" s="386"/>
      <c r="AM137" s="141"/>
      <c r="AN137" s="386"/>
      <c r="AO137" s="266" t="str">
        <f>C137</f>
        <v>Subaward #1</v>
      </c>
      <c r="AP137" s="267">
        <f>N137+N179</f>
        <v>0</v>
      </c>
      <c r="AQ137" s="267">
        <f>P137+P179</f>
        <v>0</v>
      </c>
      <c r="AR137" s="267">
        <f>R137+R179</f>
        <v>0</v>
      </c>
      <c r="AS137" s="267">
        <f>T137+T179</f>
        <v>0</v>
      </c>
      <c r="AT137" s="268">
        <f>V137+V179</f>
        <v>0</v>
      </c>
      <c r="AU137" s="269">
        <f>AP137+AQ137+AR137+AS137+AT137</f>
        <v>0</v>
      </c>
      <c r="AV137" s="350"/>
    </row>
    <row r="138" spans="1:48" s="12" customFormat="1" ht="15" customHeight="1">
      <c r="A138" s="22"/>
      <c r="B138" s="22">
        <v>2</v>
      </c>
      <c r="C138" s="536" t="s">
        <v>45</v>
      </c>
      <c r="D138" s="537"/>
      <c r="E138" s="539"/>
      <c r="F138" s="539"/>
      <c r="G138" s="539"/>
      <c r="H138" s="539"/>
      <c r="I138" s="539"/>
      <c r="J138" s="539"/>
      <c r="K138" s="539"/>
      <c r="L138" s="539"/>
      <c r="M138" s="587"/>
      <c r="N138" s="540">
        <v>0</v>
      </c>
      <c r="O138" s="525"/>
      <c r="P138" s="540">
        <v>0</v>
      </c>
      <c r="Q138" s="525"/>
      <c r="R138" s="540">
        <v>0</v>
      </c>
      <c r="S138" s="525"/>
      <c r="T138" s="540">
        <v>0</v>
      </c>
      <c r="U138" s="525"/>
      <c r="V138" s="540">
        <v>0</v>
      </c>
      <c r="W138" s="525"/>
      <c r="X138" s="40">
        <f>SUM(N138+P138+R138+T138+V138)</f>
        <v>0</v>
      </c>
      <c r="Y138" s="674">
        <v>0</v>
      </c>
      <c r="Z138" s="675"/>
      <c r="AA138" s="674">
        <v>0</v>
      </c>
      <c r="AB138" s="675"/>
      <c r="AC138" s="674">
        <v>0</v>
      </c>
      <c r="AD138" s="675"/>
      <c r="AE138" s="674">
        <v>0</v>
      </c>
      <c r="AF138" s="675"/>
      <c r="AG138" s="674">
        <v>0</v>
      </c>
      <c r="AH138" s="675"/>
      <c r="AI138" s="293">
        <f>SUM(Y138+AA138+AC138+AE138+AG138)</f>
        <v>0</v>
      </c>
      <c r="AK138" s="207"/>
      <c r="AL138" s="387"/>
      <c r="AM138" s="207"/>
      <c r="AN138" s="387"/>
      <c r="AO138" s="270" t="str">
        <f>C138</f>
        <v>Subaward #2</v>
      </c>
      <c r="AP138" s="271">
        <f>N138+N180</f>
        <v>0</v>
      </c>
      <c r="AQ138" s="271">
        <f>P138+P180</f>
        <v>0</v>
      </c>
      <c r="AR138" s="271">
        <f>R138+R180</f>
        <v>0</v>
      </c>
      <c r="AS138" s="271">
        <f>T138+T180</f>
        <v>0</v>
      </c>
      <c r="AT138" s="272">
        <f>V138+V180</f>
        <v>0</v>
      </c>
      <c r="AU138" s="269">
        <f>AP138+AQ138+AR138+AS138+AT138</f>
        <v>0</v>
      </c>
      <c r="AV138" s="350"/>
    </row>
    <row r="139" spans="1:48" s="12" customFormat="1" ht="15" customHeight="1">
      <c r="A139" s="22"/>
      <c r="B139" s="22">
        <v>3</v>
      </c>
      <c r="C139" s="536" t="s">
        <v>46</v>
      </c>
      <c r="D139" s="537"/>
      <c r="E139" s="539"/>
      <c r="F139" s="539"/>
      <c r="G139" s="539"/>
      <c r="H139" s="539"/>
      <c r="I139" s="539"/>
      <c r="J139" s="539"/>
      <c r="K139" s="539"/>
      <c r="L139" s="539"/>
      <c r="M139" s="587"/>
      <c r="N139" s="540">
        <v>0</v>
      </c>
      <c r="O139" s="525"/>
      <c r="P139" s="540">
        <v>0</v>
      </c>
      <c r="Q139" s="525"/>
      <c r="R139" s="540">
        <v>0</v>
      </c>
      <c r="S139" s="525"/>
      <c r="T139" s="540">
        <v>0</v>
      </c>
      <c r="U139" s="525"/>
      <c r="V139" s="540">
        <v>0</v>
      </c>
      <c r="W139" s="525"/>
      <c r="X139" s="40">
        <f>SUM(N139+P139+R139+T139+V139)</f>
        <v>0</v>
      </c>
      <c r="Y139" s="674">
        <v>0</v>
      </c>
      <c r="Z139" s="675"/>
      <c r="AA139" s="674">
        <v>0</v>
      </c>
      <c r="AB139" s="675"/>
      <c r="AC139" s="674">
        <v>0</v>
      </c>
      <c r="AD139" s="675"/>
      <c r="AE139" s="674">
        <v>0</v>
      </c>
      <c r="AF139" s="675"/>
      <c r="AG139" s="674">
        <v>0</v>
      </c>
      <c r="AH139" s="675"/>
      <c r="AI139" s="293">
        <f>SUM(Y139+AA139+AC139+AE139+AG139)</f>
        <v>0</v>
      </c>
      <c r="AK139" s="141"/>
      <c r="AL139" s="386"/>
      <c r="AM139" s="141"/>
      <c r="AN139" s="386"/>
      <c r="AO139" s="355" t="str">
        <f>C139</f>
        <v>Subaward #3</v>
      </c>
      <c r="AP139" s="271">
        <f>N139+N181</f>
        <v>0</v>
      </c>
      <c r="AQ139" s="271">
        <f>P139+P181</f>
        <v>0</v>
      </c>
      <c r="AR139" s="271">
        <f>R139+R181</f>
        <v>0</v>
      </c>
      <c r="AS139" s="271">
        <f>T139+T181</f>
        <v>0</v>
      </c>
      <c r="AT139" s="292">
        <f>V139+V181</f>
        <v>0</v>
      </c>
      <c r="AU139" s="269">
        <f>AP139+AQ139+AR139+AS139+AT139</f>
        <v>0</v>
      </c>
      <c r="AV139" s="350"/>
    </row>
    <row r="140" spans="1:48" s="12" customFormat="1" ht="15" customHeight="1">
      <c r="A140" s="22"/>
      <c r="B140" s="22">
        <v>4</v>
      </c>
      <c r="C140" s="536" t="s">
        <v>4</v>
      </c>
      <c r="D140" s="537"/>
      <c r="E140" s="539"/>
      <c r="F140" s="539"/>
      <c r="G140" s="539"/>
      <c r="H140" s="539"/>
      <c r="I140" s="539"/>
      <c r="J140" s="539"/>
      <c r="K140" s="539"/>
      <c r="L140" s="539"/>
      <c r="M140" s="587"/>
      <c r="N140" s="547">
        <v>0</v>
      </c>
      <c r="O140" s="546"/>
      <c r="P140" s="547">
        <v>0</v>
      </c>
      <c r="Q140" s="546"/>
      <c r="R140" s="547">
        <v>0</v>
      </c>
      <c r="S140" s="546"/>
      <c r="T140" s="547">
        <v>0</v>
      </c>
      <c r="U140" s="546"/>
      <c r="V140" s="547">
        <v>0</v>
      </c>
      <c r="W140" s="546"/>
      <c r="X140" s="40">
        <f>SUM(N140+P140+R140+T140+V140)</f>
        <v>0</v>
      </c>
      <c r="Y140" s="676">
        <v>0</v>
      </c>
      <c r="Z140" s="677"/>
      <c r="AA140" s="676">
        <v>0</v>
      </c>
      <c r="AB140" s="677"/>
      <c r="AC140" s="676">
        <v>0</v>
      </c>
      <c r="AD140" s="677"/>
      <c r="AE140" s="676">
        <v>0</v>
      </c>
      <c r="AF140" s="677"/>
      <c r="AG140" s="676">
        <v>0</v>
      </c>
      <c r="AH140" s="677"/>
      <c r="AI140" s="293">
        <f>SUM(Y140+AA140+AC140+AE140+AG140)</f>
        <v>0</v>
      </c>
      <c r="AK140" s="141"/>
      <c r="AL140" s="386"/>
      <c r="AM140" s="141"/>
      <c r="AN140" s="386"/>
      <c r="AO140" s="270" t="str">
        <f>C140</f>
        <v>Subaward #4</v>
      </c>
      <c r="AP140" s="274">
        <f>N140+N182</f>
        <v>0</v>
      </c>
      <c r="AQ140" s="274">
        <f>P140+P182</f>
        <v>0</v>
      </c>
      <c r="AR140" s="274">
        <f>R140+R182</f>
        <v>0</v>
      </c>
      <c r="AS140" s="274">
        <f>T140+T182</f>
        <v>0</v>
      </c>
      <c r="AT140" s="356">
        <f>V140+V182</f>
        <v>0</v>
      </c>
      <c r="AU140" s="269">
        <f>AP140+AQ140+AR140+AS140+AT140</f>
        <v>0</v>
      </c>
      <c r="AV140" s="350"/>
    </row>
    <row r="141" spans="1:48" s="12" customFormat="1" ht="15" customHeight="1" thickBot="1">
      <c r="A141" s="22"/>
      <c r="B141" s="22"/>
      <c r="C141" s="629"/>
      <c r="D141" s="630"/>
      <c r="E141" s="630"/>
      <c r="F141" s="630"/>
      <c r="G141" s="630"/>
      <c r="H141" s="630"/>
      <c r="I141" s="630"/>
      <c r="J141" s="632" t="s">
        <v>273</v>
      </c>
      <c r="K141" s="633"/>
      <c r="L141" s="633"/>
      <c r="M141" s="633"/>
      <c r="N141" s="542">
        <f>SUM(N137:N140)</f>
        <v>0</v>
      </c>
      <c r="O141" s="543"/>
      <c r="P141" s="542">
        <f>SUM(P137:P140)</f>
        <v>0</v>
      </c>
      <c r="Q141" s="543"/>
      <c r="R141" s="542">
        <f>SUM(R137:R140)</f>
        <v>0</v>
      </c>
      <c r="S141" s="543"/>
      <c r="T141" s="542">
        <f>SUM(T137:T140)</f>
        <v>0</v>
      </c>
      <c r="U141" s="543"/>
      <c r="V141" s="542">
        <f>SUM(V137:V140)</f>
        <v>0</v>
      </c>
      <c r="W141" s="543"/>
      <c r="X141" s="230">
        <f>SUM(X137:X140)</f>
        <v>0</v>
      </c>
      <c r="Y141" s="542">
        <f>SUM(Y137:Y140)</f>
        <v>0</v>
      </c>
      <c r="Z141" s="543"/>
      <c r="AA141" s="542">
        <f>SUM(AA137:AA140)</f>
        <v>0</v>
      </c>
      <c r="AB141" s="543"/>
      <c r="AC141" s="542">
        <f>SUM(AC137:AC140)</f>
        <v>0</v>
      </c>
      <c r="AD141" s="543"/>
      <c r="AE141" s="542">
        <f>SUM(AE137:AE140)</f>
        <v>0</v>
      </c>
      <c r="AF141" s="543"/>
      <c r="AG141" s="542">
        <f>SUM(AG137:AG140)</f>
        <v>0</v>
      </c>
      <c r="AH141" s="543"/>
      <c r="AI141" s="230">
        <f>SUM(AI137:AI140)</f>
        <v>0</v>
      </c>
      <c r="AK141" s="141">
        <f>N141+P141+R141+T141+V141</f>
        <v>0</v>
      </c>
      <c r="AL141" s="386"/>
      <c r="AM141" s="141">
        <f>Y141+AA141+AC141+AE141+AG141</f>
        <v>0</v>
      </c>
      <c r="AN141" s="386"/>
      <c r="AO141" s="276" t="s">
        <v>124</v>
      </c>
      <c r="AP141" s="277">
        <f t="shared" ref="AP141:AU141" si="110">SUM(AP137:AP140)</f>
        <v>0</v>
      </c>
      <c r="AQ141" s="277">
        <f t="shared" si="110"/>
        <v>0</v>
      </c>
      <c r="AR141" s="277">
        <f t="shared" si="110"/>
        <v>0</v>
      </c>
      <c r="AS141" s="277">
        <f t="shared" si="110"/>
        <v>0</v>
      </c>
      <c r="AT141" s="278">
        <f t="shared" si="110"/>
        <v>0</v>
      </c>
      <c r="AU141" s="279">
        <f t="shared" si="110"/>
        <v>0</v>
      </c>
      <c r="AV141" s="351"/>
    </row>
    <row r="142" spans="1:48" s="53" customFormat="1" ht="15" customHeight="1">
      <c r="A142" s="142"/>
      <c r="B142" s="142"/>
      <c r="C142" s="84"/>
      <c r="D142" s="85"/>
      <c r="E142" s="85"/>
      <c r="F142" s="85"/>
      <c r="G142" s="85"/>
      <c r="H142" s="85"/>
      <c r="I142" s="85"/>
      <c r="J142" s="85"/>
      <c r="K142" s="85"/>
      <c r="L142" s="85"/>
      <c r="M142" s="63" t="s">
        <v>323</v>
      </c>
      <c r="N142" s="526">
        <f>SUM(N135+N141)</f>
        <v>0</v>
      </c>
      <c r="O142" s="527"/>
      <c r="P142" s="526">
        <f>SUM(P135+P141)</f>
        <v>0</v>
      </c>
      <c r="Q142" s="527"/>
      <c r="R142" s="526">
        <f>SUM(R135+R141)</f>
        <v>0</v>
      </c>
      <c r="S142" s="527"/>
      <c r="T142" s="526">
        <f>SUM(T135+T141)</f>
        <v>0</v>
      </c>
      <c r="U142" s="527"/>
      <c r="V142" s="526">
        <f>SUM(V135+V141)</f>
        <v>0</v>
      </c>
      <c r="W142" s="527"/>
      <c r="X142" s="178">
        <f>SUM(X135+X141)</f>
        <v>0</v>
      </c>
      <c r="Y142" s="526">
        <f>SUM(Y135+Y141)</f>
        <v>0</v>
      </c>
      <c r="Z142" s="527"/>
      <c r="AA142" s="526">
        <f>SUM(AA135+AA141)</f>
        <v>0</v>
      </c>
      <c r="AB142" s="527"/>
      <c r="AC142" s="526">
        <f>SUM(AC135+AC141)</f>
        <v>0</v>
      </c>
      <c r="AD142" s="527"/>
      <c r="AE142" s="526">
        <f>SUM(AE135+AE141)</f>
        <v>0</v>
      </c>
      <c r="AF142" s="527"/>
      <c r="AG142" s="526">
        <f>SUM(AG135+AG141)</f>
        <v>0</v>
      </c>
      <c r="AH142" s="527"/>
      <c r="AI142" s="178">
        <f>SUM(AI135+AI141)</f>
        <v>0</v>
      </c>
      <c r="AK142" s="141">
        <f>N142+P142+R142+T142+V142</f>
        <v>0</v>
      </c>
      <c r="AL142" s="386"/>
      <c r="AM142" s="141">
        <f>Y142+AA142+AC142+AE142+AG142</f>
        <v>0</v>
      </c>
      <c r="AN142" s="386"/>
    </row>
    <row r="143" spans="1:48" ht="15" customHeight="1">
      <c r="A143" s="22">
        <v>4000</v>
      </c>
      <c r="B143" s="22"/>
      <c r="C143" s="514" t="s">
        <v>203</v>
      </c>
      <c r="D143" s="515"/>
      <c r="E143" s="515"/>
      <c r="F143" s="515"/>
      <c r="G143" s="515"/>
      <c r="H143" s="515"/>
      <c r="I143" s="515"/>
      <c r="J143" s="515"/>
      <c r="K143" s="515"/>
      <c r="L143" s="515"/>
      <c r="M143" s="605"/>
      <c r="N143" s="57"/>
      <c r="O143" s="79"/>
      <c r="P143" s="57"/>
      <c r="Q143" s="79"/>
      <c r="R143" s="57"/>
      <c r="S143" s="79"/>
      <c r="T143" s="57"/>
      <c r="U143" s="79"/>
      <c r="V143" s="57"/>
      <c r="W143" s="79"/>
      <c r="X143" s="60"/>
      <c r="Y143" s="57"/>
      <c r="Z143" s="79"/>
      <c r="AA143" s="57"/>
      <c r="AB143" s="79"/>
      <c r="AC143" s="57"/>
      <c r="AD143" s="79"/>
      <c r="AE143" s="57"/>
      <c r="AF143" s="79"/>
      <c r="AG143" s="57"/>
      <c r="AH143" s="79"/>
      <c r="AI143" s="60"/>
      <c r="AK143" s="207"/>
      <c r="AL143" s="387"/>
      <c r="AM143" s="207"/>
      <c r="AN143" s="387"/>
    </row>
    <row r="144" spans="1:48" ht="15" customHeight="1">
      <c r="C144" s="614" t="s">
        <v>120</v>
      </c>
      <c r="D144" s="560"/>
      <c r="E144" s="539"/>
      <c r="F144" s="539"/>
      <c r="G144" s="539"/>
      <c r="H144" s="539"/>
      <c r="I144" s="539"/>
      <c r="J144" s="539"/>
      <c r="K144" s="539"/>
      <c r="L144" s="539"/>
      <c r="M144" s="587"/>
      <c r="N144" s="540">
        <v>0</v>
      </c>
      <c r="O144" s="525"/>
      <c r="P144" s="540">
        <v>0</v>
      </c>
      <c r="Q144" s="525"/>
      <c r="R144" s="540">
        <v>0</v>
      </c>
      <c r="S144" s="525"/>
      <c r="T144" s="540">
        <v>0</v>
      </c>
      <c r="U144" s="525"/>
      <c r="V144" s="540">
        <v>0</v>
      </c>
      <c r="W144" s="525"/>
      <c r="X144" s="40">
        <f t="shared" ref="X144:X151" si="111">SUM(N144+P144+R144+T144+V144)</f>
        <v>0</v>
      </c>
      <c r="Y144" s="674">
        <v>0</v>
      </c>
      <c r="Z144" s="675"/>
      <c r="AA144" s="674">
        <v>0</v>
      </c>
      <c r="AB144" s="675"/>
      <c r="AC144" s="674">
        <v>0</v>
      </c>
      <c r="AD144" s="675"/>
      <c r="AE144" s="674">
        <v>0</v>
      </c>
      <c r="AF144" s="675"/>
      <c r="AG144" s="674">
        <v>0</v>
      </c>
      <c r="AH144" s="675"/>
      <c r="AI144" s="293">
        <f t="shared" ref="AI144:AI151" si="112">SUM(Y144+AA144+AC144+AE144+AG144)</f>
        <v>0</v>
      </c>
      <c r="AK144" s="141"/>
      <c r="AL144" s="386"/>
      <c r="AM144" s="141"/>
      <c r="AN144" s="386"/>
    </row>
    <row r="145" spans="1:40" ht="15" customHeight="1">
      <c r="C145" s="614" t="s">
        <v>120</v>
      </c>
      <c r="D145" s="560"/>
      <c r="E145" s="539"/>
      <c r="F145" s="539"/>
      <c r="G145" s="539"/>
      <c r="H145" s="539"/>
      <c r="I145" s="539"/>
      <c r="J145" s="539"/>
      <c r="K145" s="539"/>
      <c r="L145" s="539"/>
      <c r="M145" s="587"/>
      <c r="N145" s="540">
        <v>0</v>
      </c>
      <c r="O145" s="525"/>
      <c r="P145" s="540">
        <v>0</v>
      </c>
      <c r="Q145" s="525"/>
      <c r="R145" s="540">
        <v>0</v>
      </c>
      <c r="S145" s="525"/>
      <c r="T145" s="540">
        <v>0</v>
      </c>
      <c r="U145" s="525"/>
      <c r="V145" s="540">
        <v>0</v>
      </c>
      <c r="W145" s="525"/>
      <c r="X145" s="40">
        <f t="shared" si="111"/>
        <v>0</v>
      </c>
      <c r="Y145" s="674">
        <v>0</v>
      </c>
      <c r="Z145" s="675"/>
      <c r="AA145" s="674">
        <v>0</v>
      </c>
      <c r="AB145" s="675"/>
      <c r="AC145" s="674">
        <v>0</v>
      </c>
      <c r="AD145" s="675"/>
      <c r="AE145" s="674">
        <v>0</v>
      </c>
      <c r="AF145" s="675"/>
      <c r="AG145" s="674">
        <v>0</v>
      </c>
      <c r="AH145" s="675"/>
      <c r="AI145" s="293">
        <f t="shared" si="112"/>
        <v>0</v>
      </c>
      <c r="AK145" s="103"/>
      <c r="AL145" s="81"/>
      <c r="AM145" s="103"/>
      <c r="AN145" s="81"/>
    </row>
    <row r="146" spans="1:40" ht="15" customHeight="1">
      <c r="C146" s="614" t="s">
        <v>120</v>
      </c>
      <c r="D146" s="560"/>
      <c r="E146" s="539"/>
      <c r="F146" s="539"/>
      <c r="G146" s="539"/>
      <c r="H146" s="539"/>
      <c r="I146" s="539"/>
      <c r="J146" s="539"/>
      <c r="K146" s="539"/>
      <c r="L146" s="539"/>
      <c r="M146" s="587"/>
      <c r="N146" s="540">
        <v>0</v>
      </c>
      <c r="O146" s="525"/>
      <c r="P146" s="540">
        <v>0</v>
      </c>
      <c r="Q146" s="525"/>
      <c r="R146" s="540">
        <v>0</v>
      </c>
      <c r="S146" s="525"/>
      <c r="T146" s="540">
        <v>0</v>
      </c>
      <c r="U146" s="525"/>
      <c r="V146" s="540">
        <v>0</v>
      </c>
      <c r="W146" s="525"/>
      <c r="X146" s="40">
        <f t="shared" si="111"/>
        <v>0</v>
      </c>
      <c r="Y146" s="674">
        <v>0</v>
      </c>
      <c r="Z146" s="675"/>
      <c r="AA146" s="674">
        <v>0</v>
      </c>
      <c r="AB146" s="675"/>
      <c r="AC146" s="674">
        <v>0</v>
      </c>
      <c r="AD146" s="675"/>
      <c r="AE146" s="674">
        <v>0</v>
      </c>
      <c r="AF146" s="675"/>
      <c r="AG146" s="674">
        <v>0</v>
      </c>
      <c r="AH146" s="675"/>
      <c r="AI146" s="293">
        <f t="shared" si="112"/>
        <v>0</v>
      </c>
      <c r="AK146" s="103"/>
      <c r="AL146" s="81"/>
      <c r="AM146" s="103"/>
      <c r="AN146" s="81"/>
    </row>
    <row r="147" spans="1:40" ht="15" customHeight="1">
      <c r="C147" s="614" t="s">
        <v>120</v>
      </c>
      <c r="D147" s="560"/>
      <c r="E147" s="539"/>
      <c r="F147" s="539"/>
      <c r="G147" s="539"/>
      <c r="H147" s="539"/>
      <c r="I147" s="539"/>
      <c r="J147" s="539"/>
      <c r="K147" s="539"/>
      <c r="L147" s="539"/>
      <c r="M147" s="587"/>
      <c r="N147" s="540">
        <v>0</v>
      </c>
      <c r="O147" s="525"/>
      <c r="P147" s="540">
        <v>0</v>
      </c>
      <c r="Q147" s="525"/>
      <c r="R147" s="540">
        <v>0</v>
      </c>
      <c r="S147" s="525"/>
      <c r="T147" s="540">
        <v>0</v>
      </c>
      <c r="U147" s="525"/>
      <c r="V147" s="540">
        <v>0</v>
      </c>
      <c r="W147" s="525"/>
      <c r="X147" s="40">
        <f t="shared" si="111"/>
        <v>0</v>
      </c>
      <c r="Y147" s="674">
        <v>0</v>
      </c>
      <c r="Z147" s="675"/>
      <c r="AA147" s="674">
        <v>0</v>
      </c>
      <c r="AB147" s="675"/>
      <c r="AC147" s="674">
        <v>0</v>
      </c>
      <c r="AD147" s="675"/>
      <c r="AE147" s="674">
        <v>0</v>
      </c>
      <c r="AF147" s="675"/>
      <c r="AG147" s="674">
        <v>0</v>
      </c>
      <c r="AH147" s="675"/>
      <c r="AI147" s="293">
        <f t="shared" si="112"/>
        <v>0</v>
      </c>
      <c r="AK147" s="103"/>
      <c r="AL147" s="81"/>
      <c r="AM147" s="103"/>
      <c r="AN147" s="81"/>
    </row>
    <row r="148" spans="1:40" ht="15" customHeight="1">
      <c r="C148" s="614" t="s">
        <v>120</v>
      </c>
      <c r="D148" s="560"/>
      <c r="E148" s="539"/>
      <c r="F148" s="539"/>
      <c r="G148" s="539"/>
      <c r="H148" s="539"/>
      <c r="I148" s="539"/>
      <c r="J148" s="539"/>
      <c r="K148" s="539"/>
      <c r="L148" s="539"/>
      <c r="M148" s="587"/>
      <c r="N148" s="540">
        <v>0</v>
      </c>
      <c r="O148" s="525"/>
      <c r="P148" s="540">
        <v>0</v>
      </c>
      <c r="Q148" s="525"/>
      <c r="R148" s="540">
        <v>0</v>
      </c>
      <c r="S148" s="525"/>
      <c r="T148" s="540">
        <v>0</v>
      </c>
      <c r="U148" s="525"/>
      <c r="V148" s="540">
        <v>0</v>
      </c>
      <c r="W148" s="525"/>
      <c r="X148" s="40">
        <f t="shared" si="111"/>
        <v>0</v>
      </c>
      <c r="Y148" s="674">
        <v>0</v>
      </c>
      <c r="Z148" s="675"/>
      <c r="AA148" s="674">
        <v>0</v>
      </c>
      <c r="AB148" s="675"/>
      <c r="AC148" s="674">
        <v>0</v>
      </c>
      <c r="AD148" s="675"/>
      <c r="AE148" s="674">
        <v>0</v>
      </c>
      <c r="AF148" s="675"/>
      <c r="AG148" s="674">
        <v>0</v>
      </c>
      <c r="AH148" s="675"/>
      <c r="AI148" s="293">
        <f t="shared" si="112"/>
        <v>0</v>
      </c>
      <c r="AK148" s="103"/>
      <c r="AL148" s="81"/>
      <c r="AM148" s="103"/>
      <c r="AN148" s="81"/>
    </row>
    <row r="149" spans="1:40" ht="15" customHeight="1">
      <c r="C149" s="614" t="s">
        <v>120</v>
      </c>
      <c r="D149" s="560"/>
      <c r="E149" s="539"/>
      <c r="F149" s="539"/>
      <c r="G149" s="539"/>
      <c r="H149" s="539"/>
      <c r="I149" s="539"/>
      <c r="J149" s="539"/>
      <c r="K149" s="539"/>
      <c r="L149" s="539"/>
      <c r="M149" s="587"/>
      <c r="N149" s="540">
        <v>0</v>
      </c>
      <c r="O149" s="525"/>
      <c r="P149" s="540">
        <v>0</v>
      </c>
      <c r="Q149" s="525"/>
      <c r="R149" s="540">
        <v>0</v>
      </c>
      <c r="S149" s="525"/>
      <c r="T149" s="540">
        <v>0</v>
      </c>
      <c r="U149" s="525"/>
      <c r="V149" s="540">
        <v>0</v>
      </c>
      <c r="W149" s="525"/>
      <c r="X149" s="40">
        <f t="shared" si="111"/>
        <v>0</v>
      </c>
      <c r="Y149" s="674">
        <v>0</v>
      </c>
      <c r="Z149" s="675"/>
      <c r="AA149" s="674">
        <v>0</v>
      </c>
      <c r="AB149" s="675"/>
      <c r="AC149" s="674">
        <v>0</v>
      </c>
      <c r="AD149" s="675"/>
      <c r="AE149" s="674">
        <v>0</v>
      </c>
      <c r="AF149" s="675"/>
      <c r="AG149" s="674">
        <v>0</v>
      </c>
      <c r="AH149" s="675"/>
      <c r="AI149" s="293">
        <f t="shared" si="112"/>
        <v>0</v>
      </c>
      <c r="AK149" s="103"/>
      <c r="AL149" s="81"/>
      <c r="AM149" s="103"/>
      <c r="AN149" s="81"/>
    </row>
    <row r="150" spans="1:40" ht="15" customHeight="1">
      <c r="C150" s="614" t="s">
        <v>120</v>
      </c>
      <c r="D150" s="560"/>
      <c r="E150" s="539"/>
      <c r="F150" s="539"/>
      <c r="G150" s="539"/>
      <c r="H150" s="539"/>
      <c r="I150" s="539"/>
      <c r="J150" s="539"/>
      <c r="K150" s="539"/>
      <c r="L150" s="539"/>
      <c r="M150" s="587"/>
      <c r="N150" s="540">
        <v>0</v>
      </c>
      <c r="O150" s="525"/>
      <c r="P150" s="540">
        <v>0</v>
      </c>
      <c r="Q150" s="525"/>
      <c r="R150" s="540">
        <v>0</v>
      </c>
      <c r="S150" s="525"/>
      <c r="T150" s="540">
        <v>0</v>
      </c>
      <c r="U150" s="525"/>
      <c r="V150" s="540">
        <v>0</v>
      </c>
      <c r="W150" s="525"/>
      <c r="X150" s="40">
        <f t="shared" si="111"/>
        <v>0</v>
      </c>
      <c r="Y150" s="674">
        <v>0</v>
      </c>
      <c r="Z150" s="675"/>
      <c r="AA150" s="674">
        <v>0</v>
      </c>
      <c r="AB150" s="675"/>
      <c r="AC150" s="674">
        <v>0</v>
      </c>
      <c r="AD150" s="675"/>
      <c r="AE150" s="674">
        <v>0</v>
      </c>
      <c r="AF150" s="675"/>
      <c r="AG150" s="674">
        <v>0</v>
      </c>
      <c r="AH150" s="675"/>
      <c r="AI150" s="293">
        <f t="shared" si="112"/>
        <v>0</v>
      </c>
      <c r="AK150" s="103"/>
      <c r="AL150" s="81"/>
      <c r="AM150" s="103"/>
      <c r="AN150" s="81"/>
    </row>
    <row r="151" spans="1:40" ht="15" customHeight="1">
      <c r="C151" s="614" t="s">
        <v>120</v>
      </c>
      <c r="D151" s="560"/>
      <c r="E151" s="630"/>
      <c r="F151" s="630"/>
      <c r="G151" s="630"/>
      <c r="H151" s="630"/>
      <c r="I151" s="630"/>
      <c r="J151" s="630"/>
      <c r="K151" s="630"/>
      <c r="L151" s="630"/>
      <c r="M151" s="663"/>
      <c r="N151" s="540">
        <v>0</v>
      </c>
      <c r="O151" s="525"/>
      <c r="P151" s="540">
        <v>0</v>
      </c>
      <c r="Q151" s="525"/>
      <c r="R151" s="540">
        <v>0</v>
      </c>
      <c r="S151" s="525"/>
      <c r="T151" s="540">
        <v>0</v>
      </c>
      <c r="U151" s="525"/>
      <c r="V151" s="540">
        <v>0</v>
      </c>
      <c r="W151" s="525"/>
      <c r="X151" s="40">
        <f t="shared" si="111"/>
        <v>0</v>
      </c>
      <c r="Y151" s="674">
        <v>0</v>
      </c>
      <c r="Z151" s="675"/>
      <c r="AA151" s="674">
        <v>0</v>
      </c>
      <c r="AB151" s="675"/>
      <c r="AC151" s="674">
        <v>0</v>
      </c>
      <c r="AD151" s="675"/>
      <c r="AE151" s="674">
        <v>0</v>
      </c>
      <c r="AF151" s="675"/>
      <c r="AG151" s="674">
        <v>0</v>
      </c>
      <c r="AH151" s="675"/>
      <c r="AI151" s="293">
        <f t="shared" si="112"/>
        <v>0</v>
      </c>
      <c r="AK151" s="140"/>
      <c r="AL151" s="383"/>
      <c r="AM151" s="140"/>
      <c r="AN151" s="383"/>
    </row>
    <row r="152" spans="1:40" s="53" customFormat="1" ht="16.5" customHeight="1">
      <c r="A152" s="142"/>
      <c r="B152" s="142"/>
      <c r="C152" s="84"/>
      <c r="D152" s="85"/>
      <c r="E152" s="85"/>
      <c r="F152" s="85"/>
      <c r="G152" s="85"/>
      <c r="H152" s="85"/>
      <c r="I152" s="85"/>
      <c r="J152" s="85"/>
      <c r="K152" s="85"/>
      <c r="L152" s="85"/>
      <c r="M152" s="63" t="s">
        <v>204</v>
      </c>
      <c r="N152" s="526">
        <f>SUM(N144:N151)</f>
        <v>0</v>
      </c>
      <c r="O152" s="527"/>
      <c r="P152" s="526">
        <f>SUM(P144:P151)</f>
        <v>0</v>
      </c>
      <c r="Q152" s="527"/>
      <c r="R152" s="526">
        <f>SUM(R144:R151)</f>
        <v>0</v>
      </c>
      <c r="S152" s="527"/>
      <c r="T152" s="526">
        <f>SUM(T144:T151)</f>
        <v>0</v>
      </c>
      <c r="U152" s="527"/>
      <c r="V152" s="526">
        <f>SUM(V144:V151)</f>
        <v>0</v>
      </c>
      <c r="W152" s="527"/>
      <c r="X152" s="178">
        <f>SUM(X144:X151)</f>
        <v>0</v>
      </c>
      <c r="Y152" s="526">
        <f>SUM(Y144:Y151)</f>
        <v>0</v>
      </c>
      <c r="Z152" s="527"/>
      <c r="AA152" s="526">
        <f>SUM(AA144:AA151)</f>
        <v>0</v>
      </c>
      <c r="AB152" s="527"/>
      <c r="AC152" s="526">
        <f>SUM(AC144:AC151)</f>
        <v>0</v>
      </c>
      <c r="AD152" s="527"/>
      <c r="AE152" s="526">
        <f>SUM(AE144:AE151)</f>
        <v>0</v>
      </c>
      <c r="AF152" s="527"/>
      <c r="AG152" s="526">
        <f>SUM(AG144:AG151)</f>
        <v>0</v>
      </c>
      <c r="AH152" s="527"/>
      <c r="AI152" s="178">
        <f>SUM(AI144:AI151)</f>
        <v>0</v>
      </c>
      <c r="AK152" s="388">
        <f>N152+P152+R152+T152+V152</f>
        <v>0</v>
      </c>
      <c r="AL152" s="81"/>
      <c r="AM152" s="388">
        <f>Y152+AA152+AC152+AE152+AG152</f>
        <v>0</v>
      </c>
      <c r="AN152" s="81"/>
    </row>
    <row r="153" spans="1:40" ht="15" customHeight="1">
      <c r="C153" s="648"/>
      <c r="D153" s="594"/>
      <c r="E153" s="594"/>
      <c r="F153" s="594"/>
      <c r="G153" s="594"/>
      <c r="H153" s="594"/>
      <c r="I153" s="594"/>
      <c r="J153" s="594"/>
      <c r="K153" s="594"/>
      <c r="L153" s="594"/>
      <c r="M153" s="548"/>
      <c r="N153" s="88"/>
      <c r="O153" s="89"/>
      <c r="P153" s="88"/>
      <c r="Q153" s="89"/>
      <c r="R153" s="88"/>
      <c r="S153" s="89"/>
      <c r="T153" s="88"/>
      <c r="U153" s="89"/>
      <c r="V153" s="88"/>
      <c r="W153" s="89"/>
      <c r="X153" s="45"/>
      <c r="Y153" s="88"/>
      <c r="Z153" s="89"/>
      <c r="AA153" s="88"/>
      <c r="AB153" s="89"/>
      <c r="AC153" s="88"/>
      <c r="AD153" s="89"/>
      <c r="AE153" s="88"/>
      <c r="AF153" s="89"/>
      <c r="AG153" s="88"/>
      <c r="AH153" s="89"/>
      <c r="AI153" s="45"/>
      <c r="AK153" s="103"/>
      <c r="AL153" s="81"/>
      <c r="AM153" s="103"/>
      <c r="AN153" s="81"/>
    </row>
    <row r="154" spans="1:40" ht="15" customHeight="1">
      <c r="C154" s="673" t="s">
        <v>269</v>
      </c>
      <c r="D154" s="594"/>
      <c r="E154" s="594"/>
      <c r="F154" s="594"/>
      <c r="G154" s="594"/>
      <c r="H154" s="594"/>
      <c r="I154" s="594"/>
      <c r="J154" s="594"/>
      <c r="K154" s="594"/>
      <c r="L154" s="594"/>
      <c r="M154" s="548"/>
      <c r="N154" s="522">
        <f>N152+N142+N123+N74</f>
        <v>0</v>
      </c>
      <c r="O154" s="523"/>
      <c r="P154" s="522">
        <f>P152+P142+P123+P74</f>
        <v>0</v>
      </c>
      <c r="Q154" s="523"/>
      <c r="R154" s="522">
        <f>R152+R142+R123+R74</f>
        <v>0</v>
      </c>
      <c r="S154" s="523"/>
      <c r="T154" s="522">
        <f>T152+T142+T123+T74</f>
        <v>0</v>
      </c>
      <c r="U154" s="523"/>
      <c r="V154" s="522">
        <f>V152+V142+V123+V74</f>
        <v>0</v>
      </c>
      <c r="W154" s="523"/>
      <c r="X154" s="181">
        <f>X152+X142+X123+X74</f>
        <v>0</v>
      </c>
      <c r="Y154" s="522">
        <f>Y152+Y142+Y123+Y74</f>
        <v>0</v>
      </c>
      <c r="Z154" s="523"/>
      <c r="AA154" s="522">
        <f>AA152+AA142+AA123+AA74</f>
        <v>0</v>
      </c>
      <c r="AB154" s="523"/>
      <c r="AC154" s="522">
        <f>AC152+AC142+AC123+AC74</f>
        <v>0</v>
      </c>
      <c r="AD154" s="523"/>
      <c r="AE154" s="522">
        <f>AE152+AE142+AE123+AE74</f>
        <v>0</v>
      </c>
      <c r="AF154" s="523"/>
      <c r="AG154" s="522">
        <f>AG152+AG142+AG123+AG74</f>
        <v>0</v>
      </c>
      <c r="AH154" s="523"/>
      <c r="AI154" s="181">
        <f>AI152+AI142+AI123+AI74</f>
        <v>0</v>
      </c>
      <c r="AK154" s="388">
        <f>N154+P154+R154+T154+V154</f>
        <v>0</v>
      </c>
      <c r="AL154" s="81"/>
      <c r="AM154" s="388">
        <f>Y154+AA154+AC154+AE154+AG154</f>
        <v>0</v>
      </c>
      <c r="AN154" s="81"/>
    </row>
    <row r="155" spans="1:40" ht="15" customHeight="1">
      <c r="C155" s="709"/>
      <c r="D155" s="594"/>
      <c r="E155" s="594"/>
      <c r="F155" s="594"/>
      <c r="G155" s="594"/>
      <c r="H155" s="594"/>
      <c r="I155" s="594"/>
      <c r="J155" s="594"/>
      <c r="K155" s="594"/>
      <c r="L155" s="594"/>
      <c r="M155" s="548"/>
      <c r="N155" s="95"/>
      <c r="O155" s="97"/>
      <c r="P155" s="96"/>
      <c r="Q155" s="97"/>
      <c r="R155" s="96"/>
      <c r="S155" s="97"/>
      <c r="T155" s="96"/>
      <c r="U155" s="97"/>
      <c r="V155" s="96"/>
      <c r="W155" s="97"/>
      <c r="X155" s="98"/>
      <c r="Y155" s="95"/>
      <c r="Z155" s="97"/>
      <c r="AA155" s="96"/>
      <c r="AB155" s="97"/>
      <c r="AC155" s="96"/>
      <c r="AD155" s="97"/>
      <c r="AE155" s="96"/>
      <c r="AF155" s="97"/>
      <c r="AG155" s="96"/>
      <c r="AH155" s="97"/>
      <c r="AI155" s="98"/>
      <c r="AK155" s="23"/>
      <c r="AL155" s="381"/>
      <c r="AM155" s="23"/>
      <c r="AN155" s="381"/>
    </row>
    <row r="156" spans="1:40" s="53" customFormat="1" ht="15" customHeight="1">
      <c r="A156" s="142"/>
      <c r="B156" s="142"/>
      <c r="C156" s="670" t="s">
        <v>243</v>
      </c>
      <c r="D156" s="594"/>
      <c r="E156" s="594"/>
      <c r="F156" s="594"/>
      <c r="G156" s="594"/>
      <c r="H156" s="594"/>
      <c r="I156" s="669" t="s">
        <v>16</v>
      </c>
      <c r="J156" s="671"/>
      <c r="K156" s="671"/>
      <c r="L156" s="671"/>
      <c r="M156" s="232">
        <f>VLOOKUP(I156,F_A,2,0)</f>
        <v>0</v>
      </c>
      <c r="N156" s="522">
        <f>N154*M156</f>
        <v>0</v>
      </c>
      <c r="O156" s="523"/>
      <c r="P156" s="522">
        <f>P154*M156</f>
        <v>0</v>
      </c>
      <c r="Q156" s="523"/>
      <c r="R156" s="522">
        <f>R154*M156</f>
        <v>0</v>
      </c>
      <c r="S156" s="523"/>
      <c r="T156" s="522">
        <f>T154*M156</f>
        <v>0</v>
      </c>
      <c r="U156" s="523"/>
      <c r="V156" s="522">
        <f>V154*M156</f>
        <v>0</v>
      </c>
      <c r="W156" s="523"/>
      <c r="X156" s="181">
        <f>X154*M156</f>
        <v>0</v>
      </c>
      <c r="Y156" s="522">
        <f>Y154*(M156+M158)</f>
        <v>0</v>
      </c>
      <c r="Z156" s="523"/>
      <c r="AA156" s="522">
        <f>AA154*(M156+M158)</f>
        <v>0</v>
      </c>
      <c r="AB156" s="523"/>
      <c r="AC156" s="522">
        <f>AC154*(M156+M158)</f>
        <v>0</v>
      </c>
      <c r="AD156" s="523"/>
      <c r="AE156" s="522">
        <f>AE154*M156</f>
        <v>0</v>
      </c>
      <c r="AF156" s="523"/>
      <c r="AG156" s="522">
        <f>AG154*M156</f>
        <v>0</v>
      </c>
      <c r="AH156" s="523"/>
      <c r="AI156" s="181">
        <f>AI154*(M156+M158)</f>
        <v>0</v>
      </c>
      <c r="AK156" s="23">
        <f>N156+P156+R156+T156+V156</f>
        <v>0</v>
      </c>
      <c r="AL156" s="381"/>
      <c r="AM156" s="23">
        <f>Y156+AA156+AC156+AE156+AG156</f>
        <v>0</v>
      </c>
      <c r="AN156" s="381"/>
    </row>
    <row r="157" spans="1:40" s="53" customFormat="1" ht="15" customHeight="1">
      <c r="A157" s="142"/>
      <c r="B157" s="142"/>
      <c r="C157" s="367"/>
      <c r="D157" s="368"/>
      <c r="E157" s="369"/>
      <c r="F157" s="369"/>
      <c r="G157" s="369"/>
      <c r="H157" s="174"/>
      <c r="I157" s="174"/>
      <c r="J157" s="370"/>
      <c r="K157" s="371"/>
      <c r="L157" s="371"/>
      <c r="M157" s="161"/>
      <c r="N157" s="372"/>
      <c r="O157" s="373"/>
      <c r="P157" s="374"/>
      <c r="Q157" s="373"/>
      <c r="R157" s="374"/>
      <c r="S157" s="373"/>
      <c r="T157" s="374"/>
      <c r="U157" s="373"/>
      <c r="V157" s="374"/>
      <c r="W157" s="373"/>
      <c r="X157" s="375"/>
      <c r="Y157" s="372"/>
      <c r="Z157" s="373"/>
      <c r="AA157" s="374"/>
      <c r="AB157" s="373"/>
      <c r="AC157" s="374"/>
      <c r="AD157" s="373"/>
      <c r="AE157" s="374"/>
      <c r="AF157" s="373"/>
      <c r="AG157" s="374"/>
      <c r="AH157" s="373"/>
      <c r="AI157" s="375"/>
      <c r="AK157" s="140"/>
      <c r="AL157" s="383"/>
      <c r="AM157" s="140"/>
      <c r="AN157" s="383"/>
    </row>
    <row r="158" spans="1:40" s="53" customFormat="1" ht="15" customHeight="1">
      <c r="A158" s="142"/>
      <c r="B158" s="142"/>
      <c r="C158" s="670" t="s">
        <v>81</v>
      </c>
      <c r="D158" s="594"/>
      <c r="E158" s="594"/>
      <c r="F158" s="594"/>
      <c r="G158" s="594"/>
      <c r="H158" s="594"/>
      <c r="I158" s="594"/>
      <c r="J158" s="669" t="s">
        <v>77</v>
      </c>
      <c r="K158" s="669"/>
      <c r="L158" s="669"/>
      <c r="M158" s="232"/>
      <c r="N158" s="377"/>
      <c r="O158" s="378"/>
      <c r="P158" s="377"/>
      <c r="Q158" s="378"/>
      <c r="R158" s="377"/>
      <c r="S158" s="378"/>
      <c r="T158" s="377"/>
      <c r="U158" s="378"/>
      <c r="V158" s="377"/>
      <c r="W158" s="378"/>
      <c r="X158" s="379"/>
      <c r="Y158" s="522">
        <f>N154*M158</f>
        <v>0</v>
      </c>
      <c r="Z158" s="672"/>
      <c r="AA158" s="522">
        <f>P154*M158</f>
        <v>0</v>
      </c>
      <c r="AB158" s="672"/>
      <c r="AC158" s="522">
        <f>R154*M158</f>
        <v>0</v>
      </c>
      <c r="AD158" s="672"/>
      <c r="AE158" s="522">
        <f>AE154*M158</f>
        <v>0</v>
      </c>
      <c r="AF158" s="672"/>
      <c r="AG158" s="522">
        <f>AG154*M158</f>
        <v>0</v>
      </c>
      <c r="AH158" s="672"/>
      <c r="AI158" s="181">
        <f>X154*M158</f>
        <v>0</v>
      </c>
      <c r="AK158" s="23"/>
      <c r="AL158" s="381"/>
      <c r="AM158" s="23">
        <f>Y158+AA158+AC158+AE158+AG158</f>
        <v>0</v>
      </c>
      <c r="AN158" s="381"/>
    </row>
    <row r="159" spans="1:40" s="53" customFormat="1" ht="17.25" customHeight="1">
      <c r="A159" s="142"/>
      <c r="B159" s="142"/>
      <c r="C159" s="668" t="s">
        <v>271</v>
      </c>
      <c r="D159" s="560"/>
      <c r="E159" s="560"/>
      <c r="F159" s="560"/>
      <c r="G159" s="560"/>
      <c r="H159" s="560"/>
      <c r="I159" s="560"/>
      <c r="J159" s="586"/>
      <c r="K159" s="55"/>
      <c r="L159" s="55"/>
      <c r="M159" s="161"/>
      <c r="N159" s="54"/>
      <c r="O159" s="65"/>
      <c r="P159" s="191"/>
      <c r="Q159" s="376"/>
      <c r="R159" s="54"/>
      <c r="S159" s="65"/>
      <c r="T159" s="191"/>
      <c r="U159" s="65"/>
      <c r="V159" s="191"/>
      <c r="W159" s="65"/>
      <c r="X159" s="60"/>
      <c r="Y159" s="54"/>
      <c r="Z159" s="65"/>
      <c r="AA159" s="191"/>
      <c r="AB159" s="376"/>
      <c r="AC159" s="54"/>
      <c r="AD159" s="65"/>
      <c r="AE159" s="191"/>
      <c r="AF159" s="65"/>
      <c r="AG159" s="191"/>
      <c r="AH159" s="65"/>
      <c r="AI159" s="60"/>
      <c r="AK159" s="23"/>
      <c r="AL159" s="381"/>
      <c r="AM159" s="23"/>
      <c r="AN159" s="381"/>
    </row>
    <row r="160" spans="1:40" s="53" customFormat="1" ht="24" customHeight="1">
      <c r="A160" s="143">
        <v>1000</v>
      </c>
      <c r="B160" s="142"/>
      <c r="C160" s="146" t="s">
        <v>35</v>
      </c>
      <c r="D160" s="147" t="s">
        <v>272</v>
      </c>
      <c r="E160" s="538"/>
      <c r="F160" s="539"/>
      <c r="G160" s="539"/>
      <c r="H160" s="539"/>
      <c r="I160" s="539"/>
      <c r="J160" s="539"/>
      <c r="K160" s="195" t="s">
        <v>39</v>
      </c>
      <c r="L160" s="195" t="s">
        <v>21</v>
      </c>
      <c r="M160" s="161"/>
      <c r="N160" s="163" t="s">
        <v>40</v>
      </c>
      <c r="O160" s="65"/>
      <c r="P160" s="191" t="s">
        <v>40</v>
      </c>
      <c r="Q160" s="167"/>
      <c r="R160" s="191" t="s">
        <v>40</v>
      </c>
      <c r="S160" s="65"/>
      <c r="T160" s="191" t="s">
        <v>40</v>
      </c>
      <c r="U160" s="65"/>
      <c r="V160" s="191" t="s">
        <v>40</v>
      </c>
      <c r="W160" s="65"/>
      <c r="X160" s="60"/>
      <c r="Y160" s="163" t="s">
        <v>40</v>
      </c>
      <c r="Z160" s="65"/>
      <c r="AA160" s="191" t="s">
        <v>40</v>
      </c>
      <c r="AB160" s="167"/>
      <c r="AC160" s="191" t="s">
        <v>40</v>
      </c>
      <c r="AD160" s="65"/>
      <c r="AE160" s="191" t="s">
        <v>40</v>
      </c>
      <c r="AF160" s="65"/>
      <c r="AG160" s="191" t="s">
        <v>40</v>
      </c>
      <c r="AH160" s="65"/>
      <c r="AI160" s="60"/>
      <c r="AK160" s="23"/>
      <c r="AL160" s="381"/>
      <c r="AM160" s="23"/>
      <c r="AN160" s="381"/>
    </row>
    <row r="161" spans="1:40" s="53" customFormat="1" ht="15" customHeight="1">
      <c r="A161" s="142"/>
      <c r="B161" s="142"/>
      <c r="C161" s="166">
        <f>N161+P161+R161+T161+V161</f>
        <v>0</v>
      </c>
      <c r="D161" s="229"/>
      <c r="E161" s="560" t="s">
        <v>114</v>
      </c>
      <c r="F161" s="513"/>
      <c r="G161" s="513"/>
      <c r="H161" s="513"/>
      <c r="I161" s="513"/>
      <c r="J161" s="513"/>
      <c r="K161" s="236">
        <v>0</v>
      </c>
      <c r="L161" s="237">
        <f>VLOOKUP(E161,Leave_Benefits,2,0)</f>
        <v>0</v>
      </c>
      <c r="M161" s="161"/>
      <c r="N161" s="169">
        <v>0</v>
      </c>
      <c r="O161" s="104">
        <f>K161*(1+L161)*N161</f>
        <v>0</v>
      </c>
      <c r="P161" s="169">
        <v>0</v>
      </c>
      <c r="Q161" s="104">
        <f>K161*(1+L161)*P161*1.03</f>
        <v>0</v>
      </c>
      <c r="R161" s="169">
        <v>0</v>
      </c>
      <c r="S161" s="104">
        <f>K161*(1+L161)*R161*1.03*1.03</f>
        <v>0</v>
      </c>
      <c r="T161" s="169">
        <v>0</v>
      </c>
      <c r="U161" s="104">
        <f>K161*(1+L161)*T161*1.03*1.03*1.03</f>
        <v>0</v>
      </c>
      <c r="V161" s="169">
        <v>0</v>
      </c>
      <c r="W161" s="104">
        <f>K161*(1+L161)*V161*1.03*1.03*1.03*1.03</f>
        <v>0</v>
      </c>
      <c r="X161" s="109">
        <f>SUM(O161+Q161+S161+U161+W161)</f>
        <v>0</v>
      </c>
      <c r="Y161" s="298">
        <v>0</v>
      </c>
      <c r="Z161" s="299">
        <f>K161*(1+L161)*Y161</f>
        <v>0</v>
      </c>
      <c r="AA161" s="298">
        <v>0</v>
      </c>
      <c r="AB161" s="299">
        <f>K161*(1+L161)*AA161*1.03</f>
        <v>0</v>
      </c>
      <c r="AC161" s="298">
        <v>0</v>
      </c>
      <c r="AD161" s="299">
        <f>K161*(1+L161)*AC161*1.03*1.03</f>
        <v>0</v>
      </c>
      <c r="AE161" s="298">
        <v>0</v>
      </c>
      <c r="AF161" s="299">
        <f>K161*(1+L161)*AE161*1.03*1.03*1.03</f>
        <v>0</v>
      </c>
      <c r="AG161" s="298">
        <v>0</v>
      </c>
      <c r="AH161" s="299">
        <f>K161*(1+L161)*AG161*1.03*1.03*1.03*1.03</f>
        <v>0</v>
      </c>
      <c r="AI161" s="300">
        <f>SUM(Z161+AB161+AD161+AF161+AH161)</f>
        <v>0</v>
      </c>
      <c r="AK161" s="23"/>
      <c r="AL161" s="381"/>
      <c r="AM161" s="23"/>
      <c r="AN161" s="381"/>
    </row>
    <row r="162" spans="1:40" s="53" customFormat="1" ht="15" customHeight="1">
      <c r="A162" s="142"/>
      <c r="B162" s="142"/>
      <c r="C162" s="166">
        <f>N162+P162+R162+T162+V162</f>
        <v>0</v>
      </c>
      <c r="D162" s="229"/>
      <c r="E162" s="560" t="s">
        <v>114</v>
      </c>
      <c r="F162" s="513"/>
      <c r="G162" s="513"/>
      <c r="H162" s="513"/>
      <c r="I162" s="513"/>
      <c r="J162" s="513"/>
      <c r="K162" s="236">
        <v>0</v>
      </c>
      <c r="L162" s="237">
        <f>VLOOKUP(E162,Leave_Benefits,2,0)</f>
        <v>0</v>
      </c>
      <c r="M162" s="161"/>
      <c r="N162" s="169">
        <v>0</v>
      </c>
      <c r="O162" s="104">
        <f>K162*(1+L162)*N162</f>
        <v>0</v>
      </c>
      <c r="P162" s="169">
        <v>0</v>
      </c>
      <c r="Q162" s="104">
        <f>K162*(1+L162)*P162*1.03</f>
        <v>0</v>
      </c>
      <c r="R162" s="169">
        <v>0</v>
      </c>
      <c r="S162" s="104">
        <f>K162*(1+L162)*R162*1.03*1.03</f>
        <v>0</v>
      </c>
      <c r="T162" s="169">
        <v>0</v>
      </c>
      <c r="U162" s="104">
        <f>K162*(1+L162)*T162*1.03*1.03*1.03</f>
        <v>0</v>
      </c>
      <c r="V162" s="169">
        <v>0</v>
      </c>
      <c r="W162" s="104">
        <f>K162*(1+L162)*V162*1.03*1.03*1.03*1.03</f>
        <v>0</v>
      </c>
      <c r="X162" s="109">
        <f>SUM(O162+Q162+S162+U162+W162)</f>
        <v>0</v>
      </c>
      <c r="Y162" s="298">
        <v>0</v>
      </c>
      <c r="Z162" s="299">
        <f>K162*(1+L162)*Y162</f>
        <v>0</v>
      </c>
      <c r="AA162" s="298">
        <v>0</v>
      </c>
      <c r="AB162" s="299">
        <f>K162*(1+L162)*AA162*1.03</f>
        <v>0</v>
      </c>
      <c r="AC162" s="298">
        <v>0</v>
      </c>
      <c r="AD162" s="299">
        <f>K162*(1+L162)*AC162*1.03*1.03</f>
        <v>0</v>
      </c>
      <c r="AE162" s="298">
        <v>0</v>
      </c>
      <c r="AF162" s="299">
        <f>K162*(1+L162)*AE162*1.03*1.03*1.03</f>
        <v>0</v>
      </c>
      <c r="AG162" s="298">
        <v>0</v>
      </c>
      <c r="AH162" s="299">
        <f>K162*(1+L162)*AG162*1.03*1.03*1.03*1.03</f>
        <v>0</v>
      </c>
      <c r="AI162" s="300">
        <f>SUM(Z162+AB162+AD162+AF162+AH162)</f>
        <v>0</v>
      </c>
      <c r="AK162" s="23"/>
      <c r="AL162" s="381"/>
      <c r="AM162" s="23"/>
      <c r="AN162" s="381"/>
    </row>
    <row r="163" spans="1:40" s="53" customFormat="1" ht="6.75" customHeight="1">
      <c r="A163" s="142"/>
      <c r="B163" s="142"/>
      <c r="C163" s="512"/>
      <c r="D163" s="517"/>
      <c r="E163" s="513"/>
      <c r="F163" s="513"/>
      <c r="G163" s="513"/>
      <c r="H163" s="513"/>
      <c r="I163" s="513"/>
      <c r="J163" s="586"/>
      <c r="K163" s="586"/>
      <c r="L163" s="586"/>
      <c r="M163" s="587"/>
      <c r="N163" s="165"/>
      <c r="O163" s="177"/>
      <c r="P163" s="192"/>
      <c r="Q163" s="177"/>
      <c r="R163" s="192"/>
      <c r="S163" s="79"/>
      <c r="T163" s="192"/>
      <c r="U163" s="177"/>
      <c r="V163" s="192"/>
      <c r="W163" s="177"/>
      <c r="X163" s="60"/>
      <c r="Y163" s="165"/>
      <c r="Z163" s="177"/>
      <c r="AA163" s="192"/>
      <c r="AB163" s="177"/>
      <c r="AC163" s="192"/>
      <c r="AD163" s="79"/>
      <c r="AE163" s="192"/>
      <c r="AF163" s="177"/>
      <c r="AG163" s="192"/>
      <c r="AH163" s="177"/>
      <c r="AI163" s="60"/>
      <c r="AK163" s="23"/>
      <c r="AL163" s="381"/>
      <c r="AM163" s="23"/>
      <c r="AN163" s="381"/>
    </row>
    <row r="164" spans="1:40" s="53" customFormat="1" ht="15" customHeight="1">
      <c r="A164" s="142"/>
      <c r="B164" s="142"/>
      <c r="C164" s="541"/>
      <c r="D164" s="517"/>
      <c r="E164" s="513"/>
      <c r="F164" s="513"/>
      <c r="G164" s="513"/>
      <c r="H164" s="513"/>
      <c r="I164" s="513"/>
      <c r="J164" s="610" t="s">
        <v>274</v>
      </c>
      <c r="K164" s="621"/>
      <c r="L164" s="621"/>
      <c r="M164" s="622"/>
      <c r="N164" s="321"/>
      <c r="O164" s="317">
        <f>SUM(O161:O162)</f>
        <v>0</v>
      </c>
      <c r="P164" s="321"/>
      <c r="Q164" s="317">
        <f>SUM(Q161:Q162)</f>
        <v>0</v>
      </c>
      <c r="R164" s="321"/>
      <c r="S164" s="317">
        <f>SUM(S161:S162)</f>
        <v>0</v>
      </c>
      <c r="T164" s="321"/>
      <c r="U164" s="317">
        <f>SUM(U161:U162)</f>
        <v>0</v>
      </c>
      <c r="V164" s="321"/>
      <c r="W164" s="317">
        <f>SUM(W161:W162)</f>
        <v>0</v>
      </c>
      <c r="X164" s="230">
        <f>SUM(X161:X162)</f>
        <v>0</v>
      </c>
      <c r="Y164" s="321"/>
      <c r="Z164" s="317">
        <f>SUM(Z161:Z162)</f>
        <v>0</v>
      </c>
      <c r="AA164" s="321"/>
      <c r="AB164" s="317">
        <f>SUM(AB161:AB162)</f>
        <v>0</v>
      </c>
      <c r="AC164" s="321"/>
      <c r="AD164" s="317">
        <f>SUM(AD161:AD162)</f>
        <v>0</v>
      </c>
      <c r="AE164" s="321"/>
      <c r="AF164" s="317">
        <f>SUM(AF161:AF162)</f>
        <v>0</v>
      </c>
      <c r="AG164" s="321"/>
      <c r="AH164" s="317">
        <f>SUM(AH161:AH162)</f>
        <v>0</v>
      </c>
      <c r="AI164" s="230">
        <f>SUM(AI161:AI162)</f>
        <v>0</v>
      </c>
      <c r="AK164" s="23">
        <f>O164+Q164+S164+U164+W164</f>
        <v>0</v>
      </c>
      <c r="AL164" s="381"/>
      <c r="AM164" s="23">
        <f>Z164+AB164+AD164+AF164+AH164</f>
        <v>0</v>
      </c>
      <c r="AN164" s="381"/>
    </row>
    <row r="165" spans="1:40" s="53" customFormat="1" ht="6.75" customHeight="1">
      <c r="A165" s="142"/>
      <c r="B165" s="142"/>
      <c r="C165" s="541"/>
      <c r="D165" s="517"/>
      <c r="E165" s="513"/>
      <c r="F165" s="513"/>
      <c r="G165" s="513"/>
      <c r="H165" s="513"/>
      <c r="I165" s="513"/>
      <c r="J165" s="586"/>
      <c r="K165" s="586"/>
      <c r="L165" s="586"/>
      <c r="M165" s="587"/>
      <c r="N165" s="165"/>
      <c r="O165" s="65"/>
      <c r="P165" s="192"/>
      <c r="Q165" s="65"/>
      <c r="R165" s="192"/>
      <c r="S165" s="65"/>
      <c r="T165" s="192"/>
      <c r="U165" s="65"/>
      <c r="V165" s="192"/>
      <c r="W165" s="65"/>
      <c r="X165" s="60"/>
      <c r="Y165" s="165"/>
      <c r="Z165" s="65"/>
      <c r="AA165" s="192"/>
      <c r="AB165" s="65"/>
      <c r="AC165" s="192"/>
      <c r="AD165" s="65"/>
      <c r="AE165" s="192"/>
      <c r="AF165" s="65"/>
      <c r="AG165" s="192"/>
      <c r="AH165" s="65"/>
      <c r="AI165" s="60"/>
      <c r="AK165" s="140"/>
      <c r="AL165" s="383"/>
      <c r="AM165" s="140"/>
      <c r="AN165" s="383"/>
    </row>
    <row r="166" spans="1:40" s="53" customFormat="1" ht="30.75" customHeight="1">
      <c r="A166" s="143">
        <v>1900</v>
      </c>
      <c r="B166" s="142"/>
      <c r="C166" s="512"/>
      <c r="D166" s="513"/>
      <c r="E166" s="513"/>
      <c r="F166" s="513"/>
      <c r="G166" s="513"/>
      <c r="H166" s="513"/>
      <c r="I166" s="513"/>
      <c r="J166" s="513"/>
      <c r="K166" s="513"/>
      <c r="L166" s="238" t="s">
        <v>275</v>
      </c>
      <c r="M166" s="161"/>
      <c r="N166" s="165"/>
      <c r="O166" s="65"/>
      <c r="P166" s="192"/>
      <c r="Q166" s="65"/>
      <c r="R166" s="192"/>
      <c r="S166" s="65"/>
      <c r="T166" s="192"/>
      <c r="U166" s="65"/>
      <c r="V166" s="192"/>
      <c r="W166" s="65"/>
      <c r="X166" s="60"/>
      <c r="Y166" s="165"/>
      <c r="Z166" s="65"/>
      <c r="AA166" s="192"/>
      <c r="AB166" s="65"/>
      <c r="AC166" s="192"/>
      <c r="AD166" s="65"/>
      <c r="AE166" s="192"/>
      <c r="AF166" s="65"/>
      <c r="AG166" s="192"/>
      <c r="AH166" s="65"/>
      <c r="AI166" s="60"/>
      <c r="AK166" s="23"/>
      <c r="AL166" s="381"/>
      <c r="AM166" s="23"/>
      <c r="AN166" s="381"/>
    </row>
    <row r="167" spans="1:40" s="53" customFormat="1" ht="15" customHeight="1">
      <c r="A167" s="142"/>
      <c r="B167" s="142"/>
      <c r="C167" s="512"/>
      <c r="D167" s="513"/>
      <c r="E167" s="513"/>
      <c r="F167" s="513"/>
      <c r="G167" s="513"/>
      <c r="H167" s="513"/>
      <c r="I167" s="513"/>
      <c r="J167" s="513"/>
      <c r="K167" s="513"/>
      <c r="L167" s="237">
        <f>VLOOKUP(E161,Staff_Benefits,2,0)</f>
        <v>0</v>
      </c>
      <c r="M167" s="161"/>
      <c r="N167" s="524">
        <f>O161*L167</f>
        <v>0</v>
      </c>
      <c r="O167" s="525"/>
      <c r="P167" s="524">
        <f>Q161*L167</f>
        <v>0</v>
      </c>
      <c r="Q167" s="525"/>
      <c r="R167" s="524">
        <f>S161*L167</f>
        <v>0</v>
      </c>
      <c r="S167" s="525"/>
      <c r="T167" s="524">
        <f>U161*L167</f>
        <v>0</v>
      </c>
      <c r="U167" s="525"/>
      <c r="V167" s="524">
        <f>W161*L167</f>
        <v>0</v>
      </c>
      <c r="W167" s="525"/>
      <c r="X167" s="109">
        <f>N167+P167+R167+T167+V167</f>
        <v>0</v>
      </c>
      <c r="Y167" s="652">
        <f>Z161*L167</f>
        <v>0</v>
      </c>
      <c r="Z167" s="653"/>
      <c r="AA167" s="652">
        <f>AB161*L167</f>
        <v>0</v>
      </c>
      <c r="AB167" s="653"/>
      <c r="AC167" s="652">
        <f>AD161*L167</f>
        <v>0</v>
      </c>
      <c r="AD167" s="653"/>
      <c r="AE167" s="652">
        <f>AF161*L167</f>
        <v>0</v>
      </c>
      <c r="AF167" s="653"/>
      <c r="AG167" s="652">
        <f>AH161*L167</f>
        <v>0</v>
      </c>
      <c r="AH167" s="653"/>
      <c r="AI167" s="300">
        <f>Y167+AA167+AC167+AE167+AG167</f>
        <v>0</v>
      </c>
      <c r="AK167" s="23"/>
      <c r="AL167" s="381"/>
      <c r="AM167" s="23"/>
      <c r="AN167" s="381"/>
    </row>
    <row r="168" spans="1:40" s="53" customFormat="1" ht="15" customHeight="1">
      <c r="A168" s="142"/>
      <c r="B168" s="142"/>
      <c r="C168" s="512"/>
      <c r="D168" s="513"/>
      <c r="E168" s="513"/>
      <c r="F168" s="513"/>
      <c r="G168" s="513"/>
      <c r="H168" s="513"/>
      <c r="I168" s="513"/>
      <c r="J168" s="513"/>
      <c r="K168" s="513"/>
      <c r="L168" s="237">
        <f>VLOOKUP(E162,Staff_Benefits,2,0)</f>
        <v>0</v>
      </c>
      <c r="M168" s="161"/>
      <c r="N168" s="524">
        <f>O162*L168</f>
        <v>0</v>
      </c>
      <c r="O168" s="525"/>
      <c r="P168" s="524">
        <f>Q162*L168</f>
        <v>0</v>
      </c>
      <c r="Q168" s="525"/>
      <c r="R168" s="524">
        <f>S162*L168</f>
        <v>0</v>
      </c>
      <c r="S168" s="525"/>
      <c r="T168" s="524">
        <f>U162*L168</f>
        <v>0</v>
      </c>
      <c r="U168" s="525"/>
      <c r="V168" s="524">
        <f>W162*L168</f>
        <v>0</v>
      </c>
      <c r="W168" s="525"/>
      <c r="X168" s="109">
        <f>N168+P168+R168+T168+V168</f>
        <v>0</v>
      </c>
      <c r="Y168" s="652">
        <f>Z162*L168</f>
        <v>0</v>
      </c>
      <c r="Z168" s="653"/>
      <c r="AA168" s="652">
        <f>AB162*L168</f>
        <v>0</v>
      </c>
      <c r="AB168" s="653"/>
      <c r="AC168" s="652">
        <f>AD162*L168</f>
        <v>0</v>
      </c>
      <c r="AD168" s="653"/>
      <c r="AE168" s="652">
        <f>AF162*L168</f>
        <v>0</v>
      </c>
      <c r="AF168" s="653"/>
      <c r="AG168" s="652">
        <f>AH162*L168</f>
        <v>0</v>
      </c>
      <c r="AH168" s="653"/>
      <c r="AI168" s="300">
        <f>Y168+AA168+AC168+AE168+AG168</f>
        <v>0</v>
      </c>
      <c r="AK168" s="23"/>
      <c r="AL168" s="381"/>
      <c r="AM168" s="23"/>
      <c r="AN168" s="381"/>
    </row>
    <row r="169" spans="1:40" s="53" customFormat="1" ht="15" customHeight="1">
      <c r="A169" s="142"/>
      <c r="B169" s="142"/>
      <c r="C169" s="609"/>
      <c r="D169" s="599"/>
      <c r="E169" s="599"/>
      <c r="F169" s="599"/>
      <c r="G169" s="599"/>
      <c r="H169" s="599"/>
      <c r="I169" s="546"/>
      <c r="J169" s="610" t="s">
        <v>276</v>
      </c>
      <c r="K169" s="611"/>
      <c r="L169" s="611"/>
      <c r="M169" s="611"/>
      <c r="N169" s="542">
        <f>SUM(N167:N168)</f>
        <v>0</v>
      </c>
      <c r="O169" s="543"/>
      <c r="P169" s="542">
        <f>SUM(P167:P168)</f>
        <v>0</v>
      </c>
      <c r="Q169" s="543"/>
      <c r="R169" s="542">
        <f>SUM(R167:R168)</f>
        <v>0</v>
      </c>
      <c r="S169" s="543"/>
      <c r="T169" s="542">
        <f>SUM(T167:T168)</f>
        <v>0</v>
      </c>
      <c r="U169" s="543"/>
      <c r="V169" s="542">
        <f>SUM(V167:V168)</f>
        <v>0</v>
      </c>
      <c r="W169" s="543"/>
      <c r="X169" s="230">
        <f>SUM(X167:X168)</f>
        <v>0</v>
      </c>
      <c r="Y169" s="542">
        <f>SUM(Y167:Y168)</f>
        <v>0</v>
      </c>
      <c r="Z169" s="543"/>
      <c r="AA169" s="542">
        <f>SUM(AA167:AA168)</f>
        <v>0</v>
      </c>
      <c r="AB169" s="543"/>
      <c r="AC169" s="542">
        <f>SUM(AC167:AC168)</f>
        <v>0</v>
      </c>
      <c r="AD169" s="543"/>
      <c r="AE169" s="542">
        <f>SUM(AE167:AE168)</f>
        <v>0</v>
      </c>
      <c r="AF169" s="543"/>
      <c r="AG169" s="542">
        <f>SUM(AG167:AG168)</f>
        <v>0</v>
      </c>
      <c r="AH169" s="543"/>
      <c r="AI169" s="230">
        <f>SUM(AI167:AI168)</f>
        <v>0</v>
      </c>
      <c r="AK169" s="23">
        <f>N169+P169+R169+T169+V169</f>
        <v>0</v>
      </c>
      <c r="AL169" s="381"/>
      <c r="AM169" s="23">
        <f>Y169+AA169+AC169+AE169+AG169</f>
        <v>0</v>
      </c>
      <c r="AN169" s="381"/>
    </row>
    <row r="170" spans="1:40" s="53" customFormat="1" ht="15" customHeight="1">
      <c r="A170" s="142"/>
      <c r="B170" s="142"/>
      <c r="C170" s="69"/>
      <c r="D170" s="619" t="s">
        <v>94</v>
      </c>
      <c r="E170" s="646"/>
      <c r="F170" s="646"/>
      <c r="G170" s="646"/>
      <c r="H170" s="646"/>
      <c r="I170" s="646"/>
      <c r="J170" s="647"/>
      <c r="K170" s="647"/>
      <c r="L170" s="647"/>
      <c r="M170" s="647"/>
      <c r="N170" s="545">
        <f>SUM(O164+N169)</f>
        <v>0</v>
      </c>
      <c r="O170" s="546"/>
      <c r="P170" s="545">
        <f>SUM(Q164+P169)</f>
        <v>0</v>
      </c>
      <c r="Q170" s="546"/>
      <c r="R170" s="545">
        <f>SUM(S164+R169)</f>
        <v>0</v>
      </c>
      <c r="S170" s="546"/>
      <c r="T170" s="545">
        <f>SUM(U164+T169)</f>
        <v>0</v>
      </c>
      <c r="U170" s="546"/>
      <c r="V170" s="545">
        <f>SUM(W164+V169)</f>
        <v>0</v>
      </c>
      <c r="W170" s="546"/>
      <c r="X170" s="179">
        <f>SUM(X164+X169)</f>
        <v>0</v>
      </c>
      <c r="Y170" s="545">
        <f>SUM(Z164+Y169)</f>
        <v>0</v>
      </c>
      <c r="Z170" s="546"/>
      <c r="AA170" s="545">
        <f>SUM(AB164+AA169)</f>
        <v>0</v>
      </c>
      <c r="AB170" s="546"/>
      <c r="AC170" s="545">
        <f>SUM(AD164+AC169)</f>
        <v>0</v>
      </c>
      <c r="AD170" s="546"/>
      <c r="AE170" s="545">
        <f>SUM(AF164+AE169)</f>
        <v>0</v>
      </c>
      <c r="AF170" s="546"/>
      <c r="AG170" s="545">
        <f>SUM(AH164+AG169)</f>
        <v>0</v>
      </c>
      <c r="AH170" s="546"/>
      <c r="AI170" s="179">
        <f>SUM(AI164+AI169)</f>
        <v>0</v>
      </c>
      <c r="AK170" s="141">
        <f>N170+P170+R170+T170+V170</f>
        <v>0</v>
      </c>
      <c r="AL170" s="386"/>
      <c r="AM170" s="141">
        <f>Y170+AA170+AC170+AE170+AG170</f>
        <v>0</v>
      </c>
      <c r="AN170" s="386"/>
    </row>
    <row r="171" spans="1:40" ht="15" customHeight="1">
      <c r="A171" s="22">
        <v>3014</v>
      </c>
      <c r="B171" s="22"/>
      <c r="C171" s="514" t="s">
        <v>326</v>
      </c>
      <c r="D171" s="515"/>
      <c r="E171" s="515"/>
      <c r="F171" s="515"/>
      <c r="G171" s="515"/>
      <c r="H171" s="515"/>
      <c r="I171" s="515"/>
      <c r="J171" s="515"/>
      <c r="K171" s="515"/>
      <c r="L171" s="515"/>
      <c r="M171" s="605"/>
      <c r="N171" s="57"/>
      <c r="O171" s="113"/>
      <c r="P171" s="54"/>
      <c r="Q171" s="113"/>
      <c r="R171" s="54"/>
      <c r="S171" s="113"/>
      <c r="T171" s="54"/>
      <c r="U171" s="113"/>
      <c r="V171" s="54"/>
      <c r="W171" s="113"/>
      <c r="X171" s="114"/>
      <c r="Y171" s="57"/>
      <c r="Z171" s="113"/>
      <c r="AA171" s="54"/>
      <c r="AB171" s="113"/>
      <c r="AC171" s="54"/>
      <c r="AD171" s="113"/>
      <c r="AE171" s="54"/>
      <c r="AF171" s="113"/>
      <c r="AG171" s="54"/>
      <c r="AH171" s="113"/>
      <c r="AI171" s="114"/>
      <c r="AK171" s="141"/>
      <c r="AL171" s="386"/>
      <c r="AM171" s="141"/>
      <c r="AN171" s="386"/>
    </row>
    <row r="172" spans="1:40" ht="15" customHeight="1">
      <c r="C172" s="80" t="s">
        <v>327</v>
      </c>
      <c r="D172" s="518"/>
      <c r="E172" s="537"/>
      <c r="F172" s="537"/>
      <c r="G172" s="537"/>
      <c r="H172" s="537"/>
      <c r="I172" s="537"/>
      <c r="J172" s="537"/>
      <c r="K172" s="537"/>
      <c r="L172" s="537"/>
      <c r="M172" s="593"/>
      <c r="N172" s="524">
        <v>0</v>
      </c>
      <c r="O172" s="525"/>
      <c r="P172" s="524">
        <v>0</v>
      </c>
      <c r="Q172" s="525"/>
      <c r="R172" s="524">
        <v>0</v>
      </c>
      <c r="S172" s="525"/>
      <c r="T172" s="524">
        <v>0</v>
      </c>
      <c r="U172" s="525"/>
      <c r="V172" s="524">
        <v>0</v>
      </c>
      <c r="W172" s="525"/>
      <c r="X172" s="109">
        <f>SUM(N172+P172+R172+T172+V172)</f>
        <v>0</v>
      </c>
      <c r="Y172" s="652">
        <v>0</v>
      </c>
      <c r="Z172" s="653"/>
      <c r="AA172" s="652">
        <v>0</v>
      </c>
      <c r="AB172" s="653"/>
      <c r="AC172" s="652">
        <v>0</v>
      </c>
      <c r="AD172" s="653"/>
      <c r="AE172" s="652">
        <v>0</v>
      </c>
      <c r="AF172" s="653"/>
      <c r="AG172" s="652">
        <v>0</v>
      </c>
      <c r="AH172" s="653"/>
      <c r="AI172" s="300">
        <f>SUM(Y172+AA172+AC172+AE172+AG172)</f>
        <v>0</v>
      </c>
      <c r="AK172" s="23"/>
      <c r="AL172" s="381"/>
      <c r="AM172" s="23"/>
      <c r="AN172" s="381"/>
    </row>
    <row r="173" spans="1:40" ht="15" customHeight="1">
      <c r="C173" s="80" t="s">
        <v>328</v>
      </c>
      <c r="D173" s="518"/>
      <c r="E173" s="537"/>
      <c r="F173" s="537"/>
      <c r="G173" s="537"/>
      <c r="H173" s="537"/>
      <c r="I173" s="537"/>
      <c r="J173" s="537"/>
      <c r="K173" s="537"/>
      <c r="L173" s="537"/>
      <c r="M173" s="593"/>
      <c r="N173" s="524">
        <v>0</v>
      </c>
      <c r="O173" s="525"/>
      <c r="P173" s="524">
        <v>0</v>
      </c>
      <c r="Q173" s="525"/>
      <c r="R173" s="524">
        <v>0</v>
      </c>
      <c r="S173" s="525"/>
      <c r="T173" s="524">
        <v>0</v>
      </c>
      <c r="U173" s="525"/>
      <c r="V173" s="524">
        <v>0</v>
      </c>
      <c r="W173" s="525"/>
      <c r="X173" s="109">
        <f>SUM(N173+P173+R173+T173+V173)</f>
        <v>0</v>
      </c>
      <c r="Y173" s="652">
        <v>0</v>
      </c>
      <c r="Z173" s="653"/>
      <c r="AA173" s="652">
        <v>0</v>
      </c>
      <c r="AB173" s="653"/>
      <c r="AC173" s="652">
        <v>0</v>
      </c>
      <c r="AD173" s="653"/>
      <c r="AE173" s="652">
        <v>0</v>
      </c>
      <c r="AF173" s="653"/>
      <c r="AG173" s="652">
        <v>0</v>
      </c>
      <c r="AH173" s="653"/>
      <c r="AI173" s="300">
        <f>SUM(Y173+AA173+AC173+AE173+AG173)</f>
        <v>0</v>
      </c>
      <c r="AK173" s="140"/>
      <c r="AL173" s="383"/>
      <c r="AM173" s="140"/>
      <c r="AN173" s="383"/>
    </row>
    <row r="174" spans="1:40" ht="15" customHeight="1">
      <c r="C174" s="80" t="s">
        <v>329</v>
      </c>
      <c r="D174" s="518"/>
      <c r="E174" s="537"/>
      <c r="F174" s="537"/>
      <c r="G174" s="537"/>
      <c r="H174" s="537"/>
      <c r="I174" s="537"/>
      <c r="J174" s="537"/>
      <c r="K174" s="537"/>
      <c r="L174" s="537"/>
      <c r="M174" s="593"/>
      <c r="N174" s="524">
        <v>0</v>
      </c>
      <c r="O174" s="525"/>
      <c r="P174" s="524">
        <v>0</v>
      </c>
      <c r="Q174" s="525"/>
      <c r="R174" s="524">
        <v>0</v>
      </c>
      <c r="S174" s="525"/>
      <c r="T174" s="524">
        <v>0</v>
      </c>
      <c r="U174" s="525"/>
      <c r="V174" s="524">
        <v>0</v>
      </c>
      <c r="W174" s="525"/>
      <c r="X174" s="109">
        <f>SUM(N174+P174+R174+T174+V174)</f>
        <v>0</v>
      </c>
      <c r="Y174" s="652">
        <v>0</v>
      </c>
      <c r="Z174" s="653"/>
      <c r="AA174" s="652">
        <v>0</v>
      </c>
      <c r="AB174" s="653"/>
      <c r="AC174" s="652">
        <v>0</v>
      </c>
      <c r="AD174" s="653"/>
      <c r="AE174" s="652">
        <v>0</v>
      </c>
      <c r="AF174" s="653"/>
      <c r="AG174" s="652">
        <v>0</v>
      </c>
      <c r="AH174" s="653"/>
      <c r="AI174" s="300">
        <f>SUM(Y174+AA174+AC174+AE174+AG174)</f>
        <v>0</v>
      </c>
      <c r="AK174" s="23"/>
      <c r="AL174" s="381"/>
      <c r="AM174" s="23"/>
      <c r="AN174" s="381"/>
    </row>
    <row r="175" spans="1:40" ht="15" customHeight="1">
      <c r="C175" s="80" t="s">
        <v>330</v>
      </c>
      <c r="D175" s="518"/>
      <c r="E175" s="519"/>
      <c r="F175" s="519"/>
      <c r="G175" s="519"/>
      <c r="H175" s="519"/>
      <c r="I175" s="519"/>
      <c r="J175" s="519"/>
      <c r="K175" s="519"/>
      <c r="L175" s="519"/>
      <c r="M175" s="593"/>
      <c r="N175" s="524">
        <v>0</v>
      </c>
      <c r="O175" s="525"/>
      <c r="P175" s="524">
        <v>0</v>
      </c>
      <c r="Q175" s="525"/>
      <c r="R175" s="524">
        <v>0</v>
      </c>
      <c r="S175" s="525"/>
      <c r="T175" s="524">
        <v>0</v>
      </c>
      <c r="U175" s="525"/>
      <c r="V175" s="524">
        <v>0</v>
      </c>
      <c r="W175" s="525"/>
      <c r="X175" s="109">
        <f>SUM(N175+P175+R175+T175+V175)</f>
        <v>0</v>
      </c>
      <c r="Y175" s="652">
        <v>0</v>
      </c>
      <c r="Z175" s="653"/>
      <c r="AA175" s="652">
        <v>0</v>
      </c>
      <c r="AB175" s="653"/>
      <c r="AC175" s="652">
        <v>0</v>
      </c>
      <c r="AD175" s="653"/>
      <c r="AE175" s="652">
        <v>0</v>
      </c>
      <c r="AF175" s="653"/>
      <c r="AG175" s="652">
        <v>0</v>
      </c>
      <c r="AH175" s="653"/>
      <c r="AI175" s="300">
        <f>SUM(Y175+AA175+AC175+AE175+AG175)</f>
        <v>0</v>
      </c>
      <c r="AK175" s="140"/>
      <c r="AL175" s="383"/>
      <c r="AM175" s="140"/>
      <c r="AN175" s="383"/>
    </row>
    <row r="176" spans="1:40" ht="15" customHeight="1">
      <c r="C176" s="80" t="s">
        <v>331</v>
      </c>
      <c r="D176" s="625"/>
      <c r="E176" s="666"/>
      <c r="F176" s="666"/>
      <c r="G176" s="666"/>
      <c r="H176" s="666"/>
      <c r="I176" s="666"/>
      <c r="J176" s="666"/>
      <c r="K176" s="666"/>
      <c r="L176" s="666"/>
      <c r="M176" s="667"/>
      <c r="N176" s="529">
        <v>0</v>
      </c>
      <c r="O176" s="663"/>
      <c r="P176" s="529">
        <v>0</v>
      </c>
      <c r="Q176" s="663"/>
      <c r="R176" s="529">
        <v>0</v>
      </c>
      <c r="S176" s="663"/>
      <c r="T176" s="529">
        <v>0</v>
      </c>
      <c r="U176" s="663"/>
      <c r="V176" s="529">
        <v>0</v>
      </c>
      <c r="W176" s="663"/>
      <c r="X176" s="109">
        <f>SUM(N176+P176+R176+T176+V176)</f>
        <v>0</v>
      </c>
      <c r="Y176" s="664">
        <v>0</v>
      </c>
      <c r="Z176" s="665"/>
      <c r="AA176" s="664">
        <v>0</v>
      </c>
      <c r="AB176" s="665"/>
      <c r="AC176" s="664">
        <v>0</v>
      </c>
      <c r="AD176" s="665"/>
      <c r="AE176" s="664">
        <v>0</v>
      </c>
      <c r="AF176" s="665"/>
      <c r="AG176" s="664">
        <v>0</v>
      </c>
      <c r="AH176" s="665"/>
      <c r="AI176" s="300">
        <f>SUM(Y176+AA176+AC176+AE176+AG176)</f>
        <v>0</v>
      </c>
      <c r="AK176" s="103"/>
      <c r="AM176" s="103"/>
      <c r="AN176" s="81"/>
    </row>
    <row r="177" spans="1:40" ht="15" customHeight="1">
      <c r="C177" s="116"/>
      <c r="D177" s="117"/>
      <c r="E177" s="117"/>
      <c r="F177" s="117"/>
      <c r="G177" s="117"/>
      <c r="H177" s="117"/>
      <c r="I177" s="117"/>
      <c r="J177" s="117"/>
      <c r="K177" s="117"/>
      <c r="L177" s="117"/>
      <c r="M177" s="63" t="s">
        <v>208</v>
      </c>
      <c r="N177" s="526">
        <f>SUM(N172:N176)</f>
        <v>0</v>
      </c>
      <c r="O177" s="527"/>
      <c r="P177" s="526">
        <f>SUM(P172:P176)</f>
        <v>0</v>
      </c>
      <c r="Q177" s="527"/>
      <c r="R177" s="526">
        <f>SUM(R172:R176)</f>
        <v>0</v>
      </c>
      <c r="S177" s="527"/>
      <c r="T177" s="526">
        <f>SUM(T172:T176)</f>
        <v>0</v>
      </c>
      <c r="U177" s="527"/>
      <c r="V177" s="526">
        <f>SUM(V172:V176)</f>
        <v>0</v>
      </c>
      <c r="W177" s="527"/>
      <c r="X177" s="178">
        <f>SUM(X172:X176)</f>
        <v>0</v>
      </c>
      <c r="Y177" s="526">
        <f>SUM(Y172:Y176)</f>
        <v>0</v>
      </c>
      <c r="Z177" s="527"/>
      <c r="AA177" s="526">
        <f>SUM(AA172:AA176)</f>
        <v>0</v>
      </c>
      <c r="AB177" s="527"/>
      <c r="AC177" s="526">
        <f>SUM(AC172:AC176)</f>
        <v>0</v>
      </c>
      <c r="AD177" s="527"/>
      <c r="AE177" s="526">
        <f>SUM(AE172:AE176)</f>
        <v>0</v>
      </c>
      <c r="AF177" s="527"/>
      <c r="AG177" s="526">
        <f>SUM(AG172:AG176)</f>
        <v>0</v>
      </c>
      <c r="AH177" s="527"/>
      <c r="AI177" s="178">
        <f>SUM(AI172:AI176)</f>
        <v>0</v>
      </c>
      <c r="AK177" s="388">
        <f>N177+P177+R177+T177+V177</f>
        <v>0</v>
      </c>
      <c r="AM177" s="388">
        <f>Y177+AA177+AC177+AE177+AG177</f>
        <v>0</v>
      </c>
      <c r="AN177" s="81"/>
    </row>
    <row r="178" spans="1:40" ht="26.25" customHeight="1">
      <c r="A178" s="78" t="s">
        <v>3</v>
      </c>
      <c r="B178" s="78"/>
      <c r="C178" s="514" t="s">
        <v>211</v>
      </c>
      <c r="D178" s="515"/>
      <c r="E178" s="515"/>
      <c r="F178" s="515"/>
      <c r="G178" s="515"/>
      <c r="H178" s="515"/>
      <c r="I178" s="515"/>
      <c r="J178" s="515"/>
      <c r="K178" s="515"/>
      <c r="L178" s="515"/>
      <c r="M178" s="605"/>
      <c r="N178" s="88"/>
      <c r="O178" s="102"/>
      <c r="P178" s="80"/>
      <c r="Q178" s="102"/>
      <c r="R178" s="80"/>
      <c r="S178" s="102"/>
      <c r="T178" s="80"/>
      <c r="U178" s="102"/>
      <c r="V178" s="80"/>
      <c r="W178" s="102"/>
      <c r="X178" s="103"/>
      <c r="Y178" s="88"/>
      <c r="Z178" s="102"/>
      <c r="AA178" s="80"/>
      <c r="AB178" s="102"/>
      <c r="AC178" s="80"/>
      <c r="AD178" s="102"/>
      <c r="AE178" s="80"/>
      <c r="AF178" s="102"/>
      <c r="AG178" s="80"/>
      <c r="AH178" s="102"/>
      <c r="AI178" s="103"/>
      <c r="AK178" s="103"/>
      <c r="AM178" s="103"/>
      <c r="AN178" s="81"/>
    </row>
    <row r="179" spans="1:40" ht="15" customHeight="1">
      <c r="C179" s="80" t="str">
        <f>C137</f>
        <v>Subaward #1</v>
      </c>
      <c r="D179" s="659"/>
      <c r="E179" s="660"/>
      <c r="F179" s="660"/>
      <c r="G179" s="660"/>
      <c r="H179" s="660"/>
      <c r="I179" s="660"/>
      <c r="J179" s="660"/>
      <c r="K179" s="660"/>
      <c r="L179" s="660"/>
      <c r="M179" s="661"/>
      <c r="N179" s="524">
        <v>0</v>
      </c>
      <c r="O179" s="525"/>
      <c r="P179" s="524">
        <v>0</v>
      </c>
      <c r="Q179" s="525"/>
      <c r="R179" s="524">
        <v>0</v>
      </c>
      <c r="S179" s="525"/>
      <c r="T179" s="524">
        <v>0</v>
      </c>
      <c r="U179" s="525"/>
      <c r="V179" s="524">
        <v>0</v>
      </c>
      <c r="W179" s="525"/>
      <c r="X179" s="109">
        <f>SUM(N179+P179+R179+T179+V179)</f>
        <v>0</v>
      </c>
      <c r="Y179" s="652">
        <v>0</v>
      </c>
      <c r="Z179" s="653"/>
      <c r="AA179" s="652">
        <v>0</v>
      </c>
      <c r="AB179" s="653"/>
      <c r="AC179" s="652">
        <v>0</v>
      </c>
      <c r="AD179" s="653"/>
      <c r="AE179" s="652">
        <v>0</v>
      </c>
      <c r="AF179" s="653"/>
      <c r="AG179" s="652">
        <v>0</v>
      </c>
      <c r="AH179" s="653"/>
      <c r="AI179" s="300">
        <f>SUM(Y179+AA179+AC179+AE179+AG179)</f>
        <v>0</v>
      </c>
      <c r="AK179" s="103"/>
      <c r="AM179" s="103"/>
      <c r="AN179" s="81"/>
    </row>
    <row r="180" spans="1:40" ht="15" customHeight="1">
      <c r="C180" s="80" t="str">
        <f>C138</f>
        <v>Subaward #2</v>
      </c>
      <c r="D180" s="659"/>
      <c r="E180" s="660"/>
      <c r="F180" s="660"/>
      <c r="G180" s="660"/>
      <c r="H180" s="660"/>
      <c r="I180" s="660"/>
      <c r="J180" s="660"/>
      <c r="K180" s="660"/>
      <c r="L180" s="660"/>
      <c r="M180" s="661"/>
      <c r="N180" s="524">
        <v>0</v>
      </c>
      <c r="O180" s="525"/>
      <c r="P180" s="524">
        <v>0</v>
      </c>
      <c r="Q180" s="525"/>
      <c r="R180" s="524">
        <v>0</v>
      </c>
      <c r="S180" s="525"/>
      <c r="T180" s="524">
        <v>0</v>
      </c>
      <c r="U180" s="525"/>
      <c r="V180" s="524">
        <v>0</v>
      </c>
      <c r="W180" s="525"/>
      <c r="X180" s="109">
        <f>SUM(N180+P180+R180+T180+V180)</f>
        <v>0</v>
      </c>
      <c r="Y180" s="652">
        <v>0</v>
      </c>
      <c r="Z180" s="653"/>
      <c r="AA180" s="652">
        <v>0</v>
      </c>
      <c r="AB180" s="653"/>
      <c r="AC180" s="652">
        <v>0</v>
      </c>
      <c r="AD180" s="653"/>
      <c r="AE180" s="652">
        <v>0</v>
      </c>
      <c r="AF180" s="653"/>
      <c r="AG180" s="652">
        <v>0</v>
      </c>
      <c r="AH180" s="653"/>
      <c r="AI180" s="300">
        <f>SUM(Y180+AA180+AC180+AE180+AG180)</f>
        <v>0</v>
      </c>
      <c r="AK180" s="389"/>
      <c r="AL180" s="115"/>
      <c r="AM180" s="389"/>
      <c r="AN180" s="392"/>
    </row>
    <row r="181" spans="1:40" ht="15" customHeight="1">
      <c r="C181" s="80" t="str">
        <f>C139</f>
        <v>Subaward #3</v>
      </c>
      <c r="D181" s="662"/>
      <c r="E181" s="660"/>
      <c r="F181" s="660"/>
      <c r="G181" s="660"/>
      <c r="H181" s="660"/>
      <c r="I181" s="660"/>
      <c r="J181" s="660"/>
      <c r="K181" s="660"/>
      <c r="L181" s="660"/>
      <c r="M181" s="661"/>
      <c r="N181" s="524">
        <v>0</v>
      </c>
      <c r="O181" s="525"/>
      <c r="P181" s="524">
        <v>0</v>
      </c>
      <c r="Q181" s="525"/>
      <c r="R181" s="524">
        <v>0</v>
      </c>
      <c r="S181" s="525"/>
      <c r="T181" s="524">
        <v>0</v>
      </c>
      <c r="U181" s="525"/>
      <c r="V181" s="524">
        <v>0</v>
      </c>
      <c r="W181" s="525"/>
      <c r="X181" s="109">
        <f>SUM(N181+P181+R181+T181+V181)</f>
        <v>0</v>
      </c>
      <c r="Y181" s="652">
        <v>0</v>
      </c>
      <c r="Z181" s="653"/>
      <c r="AA181" s="652">
        <v>0</v>
      </c>
      <c r="AB181" s="653"/>
      <c r="AC181" s="652">
        <v>0</v>
      </c>
      <c r="AD181" s="653"/>
      <c r="AE181" s="652">
        <v>0</v>
      </c>
      <c r="AF181" s="653"/>
      <c r="AG181" s="652">
        <v>0</v>
      </c>
      <c r="AH181" s="653"/>
      <c r="AI181" s="300">
        <f>SUM(Y181+AA181+AC181+AE181+AG181)</f>
        <v>0</v>
      </c>
      <c r="AK181" s="103"/>
      <c r="AM181" s="103"/>
      <c r="AN181" s="81"/>
    </row>
    <row r="182" spans="1:40" ht="15" customHeight="1">
      <c r="C182" s="80" t="str">
        <f>C140</f>
        <v>Subaward #4</v>
      </c>
      <c r="D182" s="656"/>
      <c r="E182" s="657"/>
      <c r="F182" s="657"/>
      <c r="G182" s="657"/>
      <c r="H182" s="657"/>
      <c r="I182" s="657"/>
      <c r="J182" s="657"/>
      <c r="K182" s="657"/>
      <c r="L182" s="657"/>
      <c r="M182" s="658"/>
      <c r="N182" s="524">
        <v>0</v>
      </c>
      <c r="O182" s="525"/>
      <c r="P182" s="524">
        <v>0</v>
      </c>
      <c r="Q182" s="525"/>
      <c r="R182" s="524">
        <v>0</v>
      </c>
      <c r="S182" s="525"/>
      <c r="T182" s="524">
        <v>0</v>
      </c>
      <c r="U182" s="525"/>
      <c r="V182" s="524">
        <v>0</v>
      </c>
      <c r="W182" s="525"/>
      <c r="X182" s="109">
        <f>SUM(N182+P182+R182+T182+V182)</f>
        <v>0</v>
      </c>
      <c r="Y182" s="652">
        <v>0</v>
      </c>
      <c r="Z182" s="653"/>
      <c r="AA182" s="652">
        <v>0</v>
      </c>
      <c r="AB182" s="653"/>
      <c r="AC182" s="652">
        <v>0</v>
      </c>
      <c r="AD182" s="653"/>
      <c r="AE182" s="652">
        <v>0</v>
      </c>
      <c r="AF182" s="653"/>
      <c r="AG182" s="652">
        <v>0</v>
      </c>
      <c r="AH182" s="653"/>
      <c r="AI182" s="300">
        <f>SUM(Y182+AA182+AC182+AE182+AG182)</f>
        <v>0</v>
      </c>
      <c r="AK182" s="103"/>
      <c r="AM182" s="103"/>
      <c r="AN182" s="81"/>
    </row>
    <row r="183" spans="1:40" ht="15" customHeight="1">
      <c r="C183" s="106"/>
      <c r="D183" s="107"/>
      <c r="E183" s="107"/>
      <c r="F183" s="619" t="s">
        <v>207</v>
      </c>
      <c r="G183" s="594"/>
      <c r="H183" s="594"/>
      <c r="I183" s="594"/>
      <c r="J183" s="594"/>
      <c r="K183" s="594"/>
      <c r="L183" s="594"/>
      <c r="M183" s="594"/>
      <c r="N183" s="526">
        <f>SUM(N179:N182)</f>
        <v>0</v>
      </c>
      <c r="O183" s="527"/>
      <c r="P183" s="526">
        <f>SUM(P179:P182)</f>
        <v>0</v>
      </c>
      <c r="Q183" s="527"/>
      <c r="R183" s="526">
        <f>SUM(R179:R182)</f>
        <v>0</v>
      </c>
      <c r="S183" s="527"/>
      <c r="T183" s="526">
        <f>SUM(T179:T182)</f>
        <v>0</v>
      </c>
      <c r="U183" s="527"/>
      <c r="V183" s="526">
        <f>SUM(V179:V182)</f>
        <v>0</v>
      </c>
      <c r="W183" s="527"/>
      <c r="X183" s="178">
        <f>SUM(X179:X182)</f>
        <v>0</v>
      </c>
      <c r="Y183" s="526">
        <f>SUM(Y179:Y182)</f>
        <v>0</v>
      </c>
      <c r="Z183" s="527"/>
      <c r="AA183" s="526">
        <f>SUM(AA179:AA182)</f>
        <v>0</v>
      </c>
      <c r="AB183" s="527"/>
      <c r="AC183" s="526">
        <f>SUM(AC179:AC182)</f>
        <v>0</v>
      </c>
      <c r="AD183" s="527"/>
      <c r="AE183" s="526">
        <f>SUM(AE179:AE182)</f>
        <v>0</v>
      </c>
      <c r="AF183" s="527"/>
      <c r="AG183" s="526">
        <f>SUM(AG179:AG182)</f>
        <v>0</v>
      </c>
      <c r="AH183" s="527"/>
      <c r="AI183" s="178">
        <f>SUM(AI179:AI182)</f>
        <v>0</v>
      </c>
      <c r="AK183" s="388">
        <f>N183+P183+R183+T183+V183</f>
        <v>0</v>
      </c>
      <c r="AM183" s="388">
        <f>Y183+AA183+AC183+AE183+AG183</f>
        <v>0</v>
      </c>
      <c r="AN183" s="81"/>
    </row>
    <row r="184" spans="1:40" s="12" customFormat="1" ht="15" customHeight="1">
      <c r="A184" s="22">
        <v>5000</v>
      </c>
      <c r="B184" s="22"/>
      <c r="C184" s="24" t="s">
        <v>212</v>
      </c>
      <c r="D184" s="603"/>
      <c r="E184" s="515"/>
      <c r="F184" s="515"/>
      <c r="G184" s="515"/>
      <c r="H184" s="515"/>
      <c r="I184" s="515"/>
      <c r="J184" s="515"/>
      <c r="K184" s="515"/>
      <c r="L184" s="515"/>
      <c r="M184" s="605"/>
      <c r="N184" s="108"/>
      <c r="O184" s="79"/>
      <c r="P184" s="57"/>
      <c r="Q184" s="79"/>
      <c r="R184" s="57"/>
      <c r="S184" s="79"/>
      <c r="T184" s="57"/>
      <c r="U184" s="79"/>
      <c r="V184" s="57"/>
      <c r="W184" s="79"/>
      <c r="X184" s="60"/>
      <c r="Y184" s="108"/>
      <c r="Z184" s="79"/>
      <c r="AA184" s="57"/>
      <c r="AB184" s="79"/>
      <c r="AC184" s="57"/>
      <c r="AD184" s="79"/>
      <c r="AE184" s="57"/>
      <c r="AF184" s="79"/>
      <c r="AG184" s="57"/>
      <c r="AH184" s="79"/>
      <c r="AI184" s="60"/>
      <c r="AK184" s="103"/>
      <c r="AL184" s="36"/>
      <c r="AM184" s="103"/>
      <c r="AN184" s="81"/>
    </row>
    <row r="185" spans="1:40" s="12" customFormat="1" ht="15" customHeight="1">
      <c r="A185" s="22"/>
      <c r="B185" s="22"/>
      <c r="C185" s="536"/>
      <c r="D185" s="537"/>
      <c r="E185" s="537"/>
      <c r="F185" s="537"/>
      <c r="G185" s="537"/>
      <c r="H185" s="537"/>
      <c r="I185" s="537"/>
      <c r="J185" s="537"/>
      <c r="K185" s="537"/>
      <c r="L185" s="537"/>
      <c r="M185" s="593"/>
      <c r="N185" s="524">
        <v>0</v>
      </c>
      <c r="O185" s="525"/>
      <c r="P185" s="524">
        <v>0</v>
      </c>
      <c r="Q185" s="525"/>
      <c r="R185" s="524">
        <v>0</v>
      </c>
      <c r="S185" s="525"/>
      <c r="T185" s="524">
        <v>0</v>
      </c>
      <c r="U185" s="525"/>
      <c r="V185" s="524">
        <v>0</v>
      </c>
      <c r="W185" s="525"/>
      <c r="X185" s="109">
        <f t="shared" ref="X185:X190" si="113">SUM(N185+P185+R185+T185+V185)</f>
        <v>0</v>
      </c>
      <c r="Y185" s="652">
        <v>0</v>
      </c>
      <c r="Z185" s="653"/>
      <c r="AA185" s="652">
        <v>0</v>
      </c>
      <c r="AB185" s="653"/>
      <c r="AC185" s="652">
        <v>0</v>
      </c>
      <c r="AD185" s="653"/>
      <c r="AE185" s="652">
        <v>0</v>
      </c>
      <c r="AF185" s="653"/>
      <c r="AG185" s="652">
        <v>0</v>
      </c>
      <c r="AH185" s="653"/>
      <c r="AI185" s="300">
        <f t="shared" ref="AI185:AI190" si="114">SUM(Y185+AA185+AC185+AE185+AG185)</f>
        <v>0</v>
      </c>
      <c r="AK185" s="103"/>
      <c r="AL185" s="36"/>
      <c r="AM185" s="103"/>
      <c r="AN185" s="81"/>
    </row>
    <row r="186" spans="1:40" s="12" customFormat="1" ht="15" customHeight="1">
      <c r="A186" s="22"/>
      <c r="B186" s="22"/>
      <c r="C186" s="536"/>
      <c r="D186" s="537"/>
      <c r="E186" s="537"/>
      <c r="F186" s="537"/>
      <c r="G186" s="537"/>
      <c r="H186" s="537"/>
      <c r="I186" s="537"/>
      <c r="J186" s="537"/>
      <c r="K186" s="537"/>
      <c r="L186" s="537"/>
      <c r="M186" s="593"/>
      <c r="N186" s="524">
        <v>0</v>
      </c>
      <c r="O186" s="525"/>
      <c r="P186" s="524">
        <v>0</v>
      </c>
      <c r="Q186" s="525"/>
      <c r="R186" s="524">
        <v>0</v>
      </c>
      <c r="S186" s="525"/>
      <c r="T186" s="524">
        <v>0</v>
      </c>
      <c r="U186" s="525"/>
      <c r="V186" s="524">
        <v>0</v>
      </c>
      <c r="W186" s="525"/>
      <c r="X186" s="109">
        <f t="shared" si="113"/>
        <v>0</v>
      </c>
      <c r="Y186" s="652">
        <v>0</v>
      </c>
      <c r="Z186" s="653"/>
      <c r="AA186" s="652">
        <v>0</v>
      </c>
      <c r="AB186" s="653"/>
      <c r="AC186" s="652">
        <v>0</v>
      </c>
      <c r="AD186" s="653"/>
      <c r="AE186" s="652">
        <v>0</v>
      </c>
      <c r="AF186" s="653"/>
      <c r="AG186" s="652">
        <v>0</v>
      </c>
      <c r="AH186" s="653"/>
      <c r="AI186" s="300">
        <f t="shared" si="114"/>
        <v>0</v>
      </c>
      <c r="AK186" s="103"/>
      <c r="AL186" s="36"/>
      <c r="AM186" s="103"/>
      <c r="AN186" s="81"/>
    </row>
    <row r="187" spans="1:40" s="12" customFormat="1" ht="15" customHeight="1">
      <c r="A187" s="22"/>
      <c r="B187" s="22"/>
      <c r="C187" s="536"/>
      <c r="D187" s="537"/>
      <c r="E187" s="537"/>
      <c r="F187" s="537"/>
      <c r="G187" s="537"/>
      <c r="H187" s="537"/>
      <c r="I187" s="537"/>
      <c r="J187" s="537"/>
      <c r="K187" s="537"/>
      <c r="L187" s="537"/>
      <c r="M187" s="593"/>
      <c r="N187" s="524">
        <v>0</v>
      </c>
      <c r="O187" s="525"/>
      <c r="P187" s="524">
        <v>0</v>
      </c>
      <c r="Q187" s="525"/>
      <c r="R187" s="524">
        <v>0</v>
      </c>
      <c r="S187" s="525"/>
      <c r="T187" s="524">
        <v>0</v>
      </c>
      <c r="U187" s="525"/>
      <c r="V187" s="524">
        <v>0</v>
      </c>
      <c r="W187" s="525"/>
      <c r="X187" s="109">
        <f t="shared" si="113"/>
        <v>0</v>
      </c>
      <c r="Y187" s="652">
        <v>0</v>
      </c>
      <c r="Z187" s="653"/>
      <c r="AA187" s="652">
        <v>0</v>
      </c>
      <c r="AB187" s="653"/>
      <c r="AC187" s="652">
        <v>0</v>
      </c>
      <c r="AD187" s="653"/>
      <c r="AE187" s="652">
        <v>0</v>
      </c>
      <c r="AF187" s="653"/>
      <c r="AG187" s="652">
        <v>0</v>
      </c>
      <c r="AH187" s="653"/>
      <c r="AI187" s="300">
        <f t="shared" si="114"/>
        <v>0</v>
      </c>
      <c r="AK187" s="103"/>
      <c r="AL187" s="36"/>
      <c r="AM187" s="103"/>
      <c r="AN187" s="81"/>
    </row>
    <row r="188" spans="1:40" s="12" customFormat="1" ht="15" customHeight="1">
      <c r="A188" s="22"/>
      <c r="B188" s="22"/>
      <c r="C188" s="600"/>
      <c r="D188" s="537"/>
      <c r="E188" s="537"/>
      <c r="F188" s="537"/>
      <c r="G188" s="537"/>
      <c r="H188" s="537"/>
      <c r="I188" s="537"/>
      <c r="J188" s="537"/>
      <c r="K188" s="537"/>
      <c r="L188" s="537"/>
      <c r="M188" s="593"/>
      <c r="N188" s="524">
        <v>0</v>
      </c>
      <c r="O188" s="525"/>
      <c r="P188" s="524">
        <v>0</v>
      </c>
      <c r="Q188" s="525"/>
      <c r="R188" s="524">
        <v>0</v>
      </c>
      <c r="S188" s="525"/>
      <c r="T188" s="524">
        <v>0</v>
      </c>
      <c r="U188" s="525"/>
      <c r="V188" s="524">
        <v>0</v>
      </c>
      <c r="W188" s="525"/>
      <c r="X188" s="109">
        <f t="shared" si="113"/>
        <v>0</v>
      </c>
      <c r="Y188" s="652">
        <v>0</v>
      </c>
      <c r="Z188" s="653"/>
      <c r="AA188" s="652">
        <v>0</v>
      </c>
      <c r="AB188" s="653"/>
      <c r="AC188" s="652">
        <v>0</v>
      </c>
      <c r="AD188" s="653"/>
      <c r="AE188" s="652">
        <v>0</v>
      </c>
      <c r="AF188" s="653"/>
      <c r="AG188" s="652">
        <v>0</v>
      </c>
      <c r="AH188" s="653"/>
      <c r="AI188" s="300">
        <f t="shared" si="114"/>
        <v>0</v>
      </c>
      <c r="AK188" s="103"/>
      <c r="AL188" s="36"/>
      <c r="AM188" s="103"/>
      <c r="AN188" s="81"/>
    </row>
    <row r="189" spans="1:40" s="12" customFormat="1" ht="15" customHeight="1">
      <c r="A189" s="22"/>
      <c r="B189" s="22"/>
      <c r="C189" s="536"/>
      <c r="D189" s="537"/>
      <c r="E189" s="537"/>
      <c r="F189" s="537"/>
      <c r="G189" s="537"/>
      <c r="H189" s="537"/>
      <c r="I189" s="537"/>
      <c r="J189" s="537"/>
      <c r="K189" s="537"/>
      <c r="L189" s="537"/>
      <c r="M189" s="593"/>
      <c r="N189" s="524">
        <v>0</v>
      </c>
      <c r="O189" s="525"/>
      <c r="P189" s="524">
        <v>0</v>
      </c>
      <c r="Q189" s="525"/>
      <c r="R189" s="524">
        <v>0</v>
      </c>
      <c r="S189" s="525"/>
      <c r="T189" s="524">
        <v>0</v>
      </c>
      <c r="U189" s="525"/>
      <c r="V189" s="524">
        <v>0</v>
      </c>
      <c r="W189" s="525"/>
      <c r="X189" s="109">
        <f t="shared" si="113"/>
        <v>0</v>
      </c>
      <c r="Y189" s="652">
        <v>0</v>
      </c>
      <c r="Z189" s="653"/>
      <c r="AA189" s="652">
        <v>0</v>
      </c>
      <c r="AB189" s="653"/>
      <c r="AC189" s="652">
        <v>0</v>
      </c>
      <c r="AD189" s="653"/>
      <c r="AE189" s="652">
        <v>0</v>
      </c>
      <c r="AF189" s="653"/>
      <c r="AG189" s="652">
        <v>0</v>
      </c>
      <c r="AH189" s="653"/>
      <c r="AI189" s="300">
        <f t="shared" si="114"/>
        <v>0</v>
      </c>
      <c r="AK189" s="103"/>
      <c r="AL189" s="36"/>
      <c r="AM189" s="103"/>
      <c r="AN189" s="81"/>
    </row>
    <row r="190" spans="1:40" s="12" customFormat="1" ht="15" customHeight="1">
      <c r="A190" s="22"/>
      <c r="B190" s="22"/>
      <c r="C190" s="590"/>
      <c r="D190" s="591"/>
      <c r="E190" s="591"/>
      <c r="F190" s="591"/>
      <c r="G190" s="591"/>
      <c r="H190" s="591"/>
      <c r="I190" s="591"/>
      <c r="J190" s="591"/>
      <c r="K190" s="591"/>
      <c r="L190" s="591"/>
      <c r="M190" s="592"/>
      <c r="N190" s="524">
        <v>0</v>
      </c>
      <c r="O190" s="525"/>
      <c r="P190" s="524">
        <v>0</v>
      </c>
      <c r="Q190" s="525"/>
      <c r="R190" s="524">
        <v>0</v>
      </c>
      <c r="S190" s="525"/>
      <c r="T190" s="524">
        <v>0</v>
      </c>
      <c r="U190" s="525"/>
      <c r="V190" s="524">
        <v>0</v>
      </c>
      <c r="W190" s="525"/>
      <c r="X190" s="109">
        <f t="shared" si="113"/>
        <v>0</v>
      </c>
      <c r="Y190" s="652">
        <v>0</v>
      </c>
      <c r="Z190" s="653"/>
      <c r="AA190" s="652">
        <v>0</v>
      </c>
      <c r="AB190" s="653"/>
      <c r="AC190" s="652">
        <v>0</v>
      </c>
      <c r="AD190" s="653"/>
      <c r="AE190" s="652">
        <v>0</v>
      </c>
      <c r="AF190" s="653"/>
      <c r="AG190" s="652">
        <v>0</v>
      </c>
      <c r="AH190" s="653"/>
      <c r="AI190" s="300">
        <f t="shared" si="114"/>
        <v>0</v>
      </c>
      <c r="AK190" s="103"/>
      <c r="AL190" s="36"/>
      <c r="AM190" s="103"/>
      <c r="AN190" s="81"/>
    </row>
    <row r="191" spans="1:40" s="12" customFormat="1" ht="15" customHeight="1">
      <c r="A191" s="22"/>
      <c r="B191" s="22"/>
      <c r="C191" s="72"/>
      <c r="D191" s="73"/>
      <c r="E191" s="73"/>
      <c r="F191" s="73"/>
      <c r="G191" s="73"/>
      <c r="H191" s="73"/>
      <c r="I191" s="73"/>
      <c r="J191" s="73"/>
      <c r="K191" s="619" t="s">
        <v>205</v>
      </c>
      <c r="L191" s="654"/>
      <c r="M191" s="655"/>
      <c r="N191" s="526">
        <f>SUM(N185:N190)</f>
        <v>0</v>
      </c>
      <c r="O191" s="527"/>
      <c r="P191" s="526">
        <f>SUM(P185:P190)</f>
        <v>0</v>
      </c>
      <c r="Q191" s="527"/>
      <c r="R191" s="526">
        <f>SUM(R185:R190)</f>
        <v>0</v>
      </c>
      <c r="S191" s="527"/>
      <c r="T191" s="526">
        <f>SUM(T185:T190)</f>
        <v>0</v>
      </c>
      <c r="U191" s="527"/>
      <c r="V191" s="526">
        <f>SUM(V185:V190)</f>
        <v>0</v>
      </c>
      <c r="W191" s="527"/>
      <c r="X191" s="178">
        <f>SUM(X185:X190)</f>
        <v>0</v>
      </c>
      <c r="Y191" s="526">
        <f>SUM(Y185:Y190)</f>
        <v>0</v>
      </c>
      <c r="Z191" s="527"/>
      <c r="AA191" s="526">
        <f>SUM(AA185:AA190)</f>
        <v>0</v>
      </c>
      <c r="AB191" s="527"/>
      <c r="AC191" s="526">
        <f>SUM(AC185:AC190)</f>
        <v>0</v>
      </c>
      <c r="AD191" s="527"/>
      <c r="AE191" s="526">
        <f>SUM(AE185:AE190)</f>
        <v>0</v>
      </c>
      <c r="AF191" s="527"/>
      <c r="AG191" s="526">
        <f>SUM(AG185:AG190)</f>
        <v>0</v>
      </c>
      <c r="AH191" s="527"/>
      <c r="AI191" s="178">
        <f>SUM(AI185:AI190)</f>
        <v>0</v>
      </c>
      <c r="AK191" s="388">
        <f>N191+P191+R191+T191+V191</f>
        <v>0</v>
      </c>
      <c r="AL191" s="36"/>
      <c r="AM191" s="388">
        <f>Y191+AA191+AC191+AE191+AG191</f>
        <v>0</v>
      </c>
      <c r="AN191" s="81"/>
    </row>
    <row r="192" spans="1:40" ht="15" customHeight="1">
      <c r="A192" s="22">
        <v>6000</v>
      </c>
      <c r="B192" s="22"/>
      <c r="C192" s="110" t="s">
        <v>213</v>
      </c>
      <c r="D192" s="597"/>
      <c r="E192" s="515"/>
      <c r="F192" s="515"/>
      <c r="G192" s="515"/>
      <c r="H192" s="515"/>
      <c r="I192" s="515"/>
      <c r="J192" s="596" t="s">
        <v>354</v>
      </c>
      <c r="K192" s="42"/>
      <c r="L192" s="111"/>
      <c r="M192" s="37"/>
      <c r="N192" s="88"/>
      <c r="O192" s="59"/>
      <c r="P192" s="88"/>
      <c r="Q192" s="59"/>
      <c r="R192" s="88"/>
      <c r="S192" s="59"/>
      <c r="T192" s="88"/>
      <c r="U192" s="59"/>
      <c r="V192" s="88"/>
      <c r="W192" s="59"/>
      <c r="X192" s="60"/>
      <c r="Y192" s="88"/>
      <c r="Z192" s="59"/>
      <c r="AA192" s="88"/>
      <c r="AB192" s="59"/>
      <c r="AC192" s="88"/>
      <c r="AD192" s="59"/>
      <c r="AE192" s="88"/>
      <c r="AF192" s="59"/>
      <c r="AG192" s="88"/>
      <c r="AH192" s="59"/>
      <c r="AI192" s="60"/>
      <c r="AK192" s="103"/>
      <c r="AM192" s="103"/>
      <c r="AN192" s="81"/>
    </row>
    <row r="193" spans="1:40" s="12" customFormat="1" ht="22.5">
      <c r="A193" s="22"/>
      <c r="B193" s="22"/>
      <c r="C193" s="133" t="s">
        <v>30</v>
      </c>
      <c r="D193" s="634" t="s">
        <v>27</v>
      </c>
      <c r="E193" s="539"/>
      <c r="F193" s="539"/>
      <c r="G193" s="539"/>
      <c r="H193" s="539"/>
      <c r="I193" s="539"/>
      <c r="J193" s="519"/>
      <c r="K193" s="145" t="s">
        <v>164</v>
      </c>
      <c r="L193" s="134" t="s">
        <v>17</v>
      </c>
      <c r="M193" s="14"/>
      <c r="N193" s="112"/>
      <c r="O193" s="59"/>
      <c r="P193" s="112"/>
      <c r="Q193" s="59"/>
      <c r="R193" s="112"/>
      <c r="S193" s="59"/>
      <c r="T193" s="112"/>
      <c r="U193" s="59"/>
      <c r="V193" s="112"/>
      <c r="W193" s="59"/>
      <c r="X193" s="60"/>
      <c r="Y193" s="112"/>
      <c r="Z193" s="59"/>
      <c r="AA193" s="112"/>
      <c r="AB193" s="59"/>
      <c r="AC193" s="112"/>
      <c r="AD193" s="59"/>
      <c r="AE193" s="112"/>
      <c r="AF193" s="59"/>
      <c r="AG193" s="112"/>
      <c r="AH193" s="59"/>
      <c r="AI193" s="60"/>
      <c r="AK193" s="103"/>
      <c r="AL193" s="36"/>
      <c r="AM193" s="103"/>
      <c r="AN193" s="81"/>
    </row>
    <row r="194" spans="1:40" s="12" customFormat="1" ht="15" customHeight="1">
      <c r="A194" s="22"/>
      <c r="B194" s="22"/>
      <c r="C194" s="231"/>
      <c r="D194" s="634" t="s">
        <v>31</v>
      </c>
      <c r="E194" s="539"/>
      <c r="F194" s="539"/>
      <c r="G194" s="539"/>
      <c r="H194" s="539"/>
      <c r="I194" s="539"/>
      <c r="J194" s="184">
        <v>513</v>
      </c>
      <c r="K194" s="81">
        <v>18</v>
      </c>
      <c r="L194" s="198">
        <f>J194*K194</f>
        <v>9234</v>
      </c>
      <c r="M194" s="14"/>
      <c r="N194" s="524">
        <v>0</v>
      </c>
      <c r="O194" s="525"/>
      <c r="P194" s="524">
        <v>0</v>
      </c>
      <c r="Q194" s="525"/>
      <c r="R194" s="524">
        <v>0</v>
      </c>
      <c r="S194" s="525"/>
      <c r="T194" s="524">
        <v>0</v>
      </c>
      <c r="U194" s="525"/>
      <c r="V194" s="524">
        <v>0</v>
      </c>
      <c r="W194" s="525"/>
      <c r="X194" s="109">
        <f>SUM(N194+P194+R194+T194+V194)</f>
        <v>0</v>
      </c>
      <c r="Y194" s="652">
        <v>0</v>
      </c>
      <c r="Z194" s="653"/>
      <c r="AA194" s="652">
        <v>0</v>
      </c>
      <c r="AB194" s="653"/>
      <c r="AC194" s="652">
        <v>0</v>
      </c>
      <c r="AD194" s="653"/>
      <c r="AE194" s="652">
        <v>0</v>
      </c>
      <c r="AF194" s="653"/>
      <c r="AG194" s="652">
        <v>0</v>
      </c>
      <c r="AH194" s="653"/>
      <c r="AI194" s="300">
        <f>SUM(Y194+AA194+AC194+AE194+AG194)</f>
        <v>0</v>
      </c>
      <c r="AK194" s="103"/>
      <c r="AL194" s="36"/>
      <c r="AM194" s="103"/>
      <c r="AN194" s="81"/>
    </row>
    <row r="195" spans="1:40" s="12" customFormat="1" ht="15" customHeight="1">
      <c r="A195" s="22"/>
      <c r="B195" s="22"/>
      <c r="C195" s="231"/>
      <c r="D195" s="649" t="s">
        <v>32</v>
      </c>
      <c r="E195" s="630"/>
      <c r="F195" s="630"/>
      <c r="G195" s="630"/>
      <c r="H195" s="630"/>
      <c r="I195" s="630"/>
      <c r="J195" s="184">
        <v>1079</v>
      </c>
      <c r="K195" s="81">
        <v>18</v>
      </c>
      <c r="L195" s="198">
        <f>J195*K195</f>
        <v>19422</v>
      </c>
      <c r="M195" s="14"/>
      <c r="N195" s="532">
        <v>0</v>
      </c>
      <c r="O195" s="546"/>
      <c r="P195" s="532">
        <v>0</v>
      </c>
      <c r="Q195" s="546"/>
      <c r="R195" s="532">
        <v>0</v>
      </c>
      <c r="S195" s="546"/>
      <c r="T195" s="532">
        <v>0</v>
      </c>
      <c r="U195" s="546"/>
      <c r="V195" s="532">
        <v>0</v>
      </c>
      <c r="W195" s="546"/>
      <c r="X195" s="109">
        <f>SUM(N195+P195+R195+T195+V195)</f>
        <v>0</v>
      </c>
      <c r="Y195" s="650">
        <v>0</v>
      </c>
      <c r="Z195" s="651"/>
      <c r="AA195" s="650">
        <v>0</v>
      </c>
      <c r="AB195" s="651"/>
      <c r="AC195" s="650">
        <v>0</v>
      </c>
      <c r="AD195" s="651"/>
      <c r="AE195" s="650">
        <v>0</v>
      </c>
      <c r="AF195" s="651"/>
      <c r="AG195" s="650">
        <v>0</v>
      </c>
      <c r="AH195" s="651"/>
      <c r="AI195" s="300">
        <f>SUM(Y195+AA195+AC195+AE195+AG195)</f>
        <v>0</v>
      </c>
      <c r="AK195" s="103"/>
      <c r="AL195" s="36"/>
      <c r="AM195" s="103"/>
      <c r="AN195" s="81"/>
    </row>
    <row r="196" spans="1:40" s="53" customFormat="1" ht="15" customHeight="1">
      <c r="A196" s="142"/>
      <c r="B196" s="142"/>
      <c r="C196" s="154"/>
      <c r="D196" s="155"/>
      <c r="E196" s="155"/>
      <c r="F196" s="155"/>
      <c r="G196" s="155"/>
      <c r="H196" s="155"/>
      <c r="I196" s="155"/>
      <c r="J196" s="155"/>
      <c r="K196" s="155"/>
      <c r="L196" s="155"/>
      <c r="M196" s="156" t="s">
        <v>206</v>
      </c>
      <c r="N196" s="526">
        <f>SUM(N194:N195)</f>
        <v>0</v>
      </c>
      <c r="O196" s="527"/>
      <c r="P196" s="526">
        <f>SUM(P194:P195)</f>
        <v>0</v>
      </c>
      <c r="Q196" s="527"/>
      <c r="R196" s="526">
        <f>SUM(R194:R195)</f>
        <v>0</v>
      </c>
      <c r="S196" s="527"/>
      <c r="T196" s="526">
        <f>SUM(T194:T195)</f>
        <v>0</v>
      </c>
      <c r="U196" s="527"/>
      <c r="V196" s="526">
        <f>SUM(V194:V195)</f>
        <v>0</v>
      </c>
      <c r="W196" s="527"/>
      <c r="X196" s="182">
        <f>SUM(X194:X195)</f>
        <v>0</v>
      </c>
      <c r="Y196" s="526">
        <f>SUM(Y194:Y195)</f>
        <v>0</v>
      </c>
      <c r="Z196" s="527"/>
      <c r="AA196" s="526">
        <f>SUM(AA194:AA195)</f>
        <v>0</v>
      </c>
      <c r="AB196" s="527"/>
      <c r="AC196" s="526">
        <f>SUM(AC194:AC195)</f>
        <v>0</v>
      </c>
      <c r="AD196" s="527"/>
      <c r="AE196" s="526">
        <f>SUM(AE194:AE195)</f>
        <v>0</v>
      </c>
      <c r="AF196" s="527"/>
      <c r="AG196" s="526">
        <f>SUM(AG194:AG195)</f>
        <v>0</v>
      </c>
      <c r="AH196" s="527"/>
      <c r="AI196" s="182">
        <f>SUM(AI194:AI195)</f>
        <v>0</v>
      </c>
      <c r="AK196" s="388">
        <f>N196+P196+R196+T196+V196</f>
        <v>0</v>
      </c>
      <c r="AL196" s="36"/>
      <c r="AM196" s="388">
        <f>Y196+AA196+AC196+AE196+AG196</f>
        <v>0</v>
      </c>
      <c r="AN196" s="81"/>
    </row>
    <row r="197" spans="1:40" s="53" customFormat="1" ht="15.75" customHeight="1">
      <c r="A197" s="142"/>
      <c r="B197" s="142"/>
      <c r="C197" s="121" t="s">
        <v>78</v>
      </c>
      <c r="D197" s="91"/>
      <c r="E197" s="91"/>
      <c r="F197" s="91"/>
      <c r="G197" s="91"/>
      <c r="H197" s="91"/>
      <c r="I197" s="91"/>
      <c r="J197" s="582"/>
      <c r="K197" s="583"/>
      <c r="L197" s="583"/>
      <c r="M197" s="583"/>
      <c r="N197" s="531">
        <f>ROUNDUP(SUM(N170,N177,N183,N191,N196),0)</f>
        <v>0</v>
      </c>
      <c r="O197" s="527"/>
      <c r="P197" s="531">
        <f>ROUNDUP(SUM(P170,P177,P183,P191,P196,),0)</f>
        <v>0</v>
      </c>
      <c r="Q197" s="527"/>
      <c r="R197" s="531">
        <f>ROUNDUP(SUM(R170,R177,R183,R191,R196,),0)</f>
        <v>0</v>
      </c>
      <c r="S197" s="527"/>
      <c r="T197" s="531">
        <f>ROUNDUP(SUM(T170,T177,T183,T191,T196),0)</f>
        <v>0</v>
      </c>
      <c r="U197" s="527"/>
      <c r="V197" s="531">
        <f>ROUNDUP(SUM(V170,V177,V183,V191,V196),0)</f>
        <v>0</v>
      </c>
      <c r="W197" s="527"/>
      <c r="X197" s="181">
        <f>ROUNDUP(SUM(X170,X177,X183,X191,X196,),0)</f>
        <v>0</v>
      </c>
      <c r="Y197" s="531">
        <f>ROUNDUP(SUM(Y170,Y177,Y183,Y191,Y196),0)</f>
        <v>0</v>
      </c>
      <c r="Z197" s="527"/>
      <c r="AA197" s="531">
        <f>ROUNDUP(SUM(AA170,AA177,AA183,AA191,AA196,),0)</f>
        <v>0</v>
      </c>
      <c r="AB197" s="527"/>
      <c r="AC197" s="531">
        <f>ROUNDUP(SUM(AC170,AC177,AC183,AC191,AC196,),0)</f>
        <v>0</v>
      </c>
      <c r="AD197" s="527"/>
      <c r="AE197" s="531">
        <f>ROUNDUP(SUM(AE170,AE177,AE183,AE191,AE196),0)</f>
        <v>0</v>
      </c>
      <c r="AF197" s="527"/>
      <c r="AG197" s="531">
        <f>ROUNDUP(SUM(AG170,AG177,AG183,AG191,AG196),0)</f>
        <v>0</v>
      </c>
      <c r="AH197" s="527"/>
      <c r="AI197" s="181">
        <f>ROUNDUP(SUM(AI170,AI177,AI183,AI191,AI196,),0)</f>
        <v>0</v>
      </c>
      <c r="AK197" s="388">
        <f>N197+P197+R197+T197+V197</f>
        <v>0</v>
      </c>
      <c r="AL197" s="36"/>
      <c r="AM197" s="388">
        <f>Y197+AA197+AC197+AE197+AG197</f>
        <v>0</v>
      </c>
      <c r="AN197" s="81"/>
    </row>
    <row r="198" spans="1:40" ht="15" customHeight="1">
      <c r="C198" s="648"/>
      <c r="D198" s="594"/>
      <c r="E198" s="594"/>
      <c r="F198" s="594"/>
      <c r="G198" s="594"/>
      <c r="H198" s="594"/>
      <c r="I198" s="594"/>
      <c r="J198" s="594"/>
      <c r="K198" s="594"/>
      <c r="L198" s="594"/>
      <c r="M198" s="548"/>
      <c r="N198" s="88"/>
      <c r="O198" s="89"/>
      <c r="P198" s="88"/>
      <c r="Q198" s="89"/>
      <c r="R198" s="88"/>
      <c r="S198" s="89"/>
      <c r="T198" s="88"/>
      <c r="U198" s="89"/>
      <c r="V198" s="88"/>
      <c r="W198" s="89"/>
      <c r="X198" s="45"/>
      <c r="Y198" s="88"/>
      <c r="Z198" s="89"/>
      <c r="AA198" s="88"/>
      <c r="AB198" s="89"/>
      <c r="AC198" s="88"/>
      <c r="AD198" s="89"/>
      <c r="AE198" s="88"/>
      <c r="AF198" s="89"/>
      <c r="AG198" s="88"/>
      <c r="AH198" s="89"/>
      <c r="AI198" s="45"/>
      <c r="AK198" s="103"/>
      <c r="AM198" s="103"/>
      <c r="AN198" s="81"/>
    </row>
    <row r="199" spans="1:40" ht="15" customHeight="1">
      <c r="C199" s="90" t="s">
        <v>79</v>
      </c>
      <c r="D199" s="91"/>
      <c r="E199" s="91"/>
      <c r="F199" s="91"/>
      <c r="G199" s="91"/>
      <c r="H199" s="91"/>
      <c r="I199" s="91"/>
      <c r="J199" s="91"/>
      <c r="K199" s="91"/>
      <c r="L199" s="91"/>
      <c r="M199" s="92"/>
      <c r="N199" s="522">
        <f>N154+N197</f>
        <v>0</v>
      </c>
      <c r="O199" s="523"/>
      <c r="P199" s="522">
        <f>P154+P197</f>
        <v>0</v>
      </c>
      <c r="Q199" s="523"/>
      <c r="R199" s="522">
        <f>R154+R197</f>
        <v>0</v>
      </c>
      <c r="S199" s="523"/>
      <c r="T199" s="522">
        <f>T154+T197</f>
        <v>0</v>
      </c>
      <c r="U199" s="523"/>
      <c r="V199" s="522">
        <f>V154+V197</f>
        <v>0</v>
      </c>
      <c r="W199" s="523"/>
      <c r="X199" s="181">
        <f>X154+X197</f>
        <v>0</v>
      </c>
      <c r="Y199" s="522">
        <f>Y154+Y197</f>
        <v>0</v>
      </c>
      <c r="Z199" s="523"/>
      <c r="AA199" s="522">
        <f>AA154+AA197</f>
        <v>0</v>
      </c>
      <c r="AB199" s="523"/>
      <c r="AC199" s="522">
        <f>AC154+AC197</f>
        <v>0</v>
      </c>
      <c r="AD199" s="523"/>
      <c r="AE199" s="522">
        <f>AE154+AE197</f>
        <v>0</v>
      </c>
      <c r="AF199" s="523"/>
      <c r="AG199" s="522">
        <f>AG154+AG197</f>
        <v>0</v>
      </c>
      <c r="AH199" s="523"/>
      <c r="AI199" s="181">
        <f>AI154+AI197</f>
        <v>0</v>
      </c>
      <c r="AK199" s="388">
        <f>N199+P199+R199+T199+V199</f>
        <v>0</v>
      </c>
      <c r="AM199" s="388">
        <f>Y199+AA199+AC199+AE199+AG199</f>
        <v>0</v>
      </c>
      <c r="AN199" s="81"/>
    </row>
    <row r="200" spans="1:40" ht="15" customHeight="1">
      <c r="C200" s="648"/>
      <c r="D200" s="594"/>
      <c r="E200" s="594"/>
      <c r="F200" s="594"/>
      <c r="G200" s="594"/>
      <c r="H200" s="594"/>
      <c r="I200" s="594"/>
      <c r="J200" s="594"/>
      <c r="K200" s="594"/>
      <c r="L200" s="594"/>
      <c r="M200" s="548"/>
      <c r="N200" s="203"/>
      <c r="O200" s="204"/>
      <c r="P200" s="203"/>
      <c r="Q200" s="204"/>
      <c r="R200" s="203"/>
      <c r="S200" s="204"/>
      <c r="T200" s="203"/>
      <c r="U200" s="204"/>
      <c r="V200" s="203"/>
      <c r="W200" s="204"/>
      <c r="X200" s="187"/>
      <c r="Y200" s="203"/>
      <c r="Z200" s="204"/>
      <c r="AA200" s="203"/>
      <c r="AB200" s="204"/>
      <c r="AC200" s="203"/>
      <c r="AD200" s="204"/>
      <c r="AE200" s="203"/>
      <c r="AF200" s="204"/>
      <c r="AG200" s="203"/>
      <c r="AH200" s="204"/>
      <c r="AI200" s="187"/>
      <c r="AK200" s="103"/>
      <c r="AM200" s="103"/>
      <c r="AN200" s="81"/>
    </row>
    <row r="201" spans="1:40" ht="15" customHeight="1">
      <c r="C201" s="121" t="s">
        <v>80</v>
      </c>
      <c r="D201" s="122"/>
      <c r="E201" s="122"/>
      <c r="F201" s="122"/>
      <c r="G201" s="122"/>
      <c r="H201" s="122"/>
      <c r="I201" s="122"/>
      <c r="J201" s="122"/>
      <c r="K201" s="122"/>
      <c r="L201" s="122"/>
      <c r="M201" s="101"/>
      <c r="N201" s="522">
        <f>N156+N199</f>
        <v>0</v>
      </c>
      <c r="O201" s="523"/>
      <c r="P201" s="522">
        <f>P156+P199</f>
        <v>0</v>
      </c>
      <c r="Q201" s="523"/>
      <c r="R201" s="522">
        <f>R156+R199</f>
        <v>0</v>
      </c>
      <c r="S201" s="523"/>
      <c r="T201" s="522">
        <f>T156+T199</f>
        <v>0</v>
      </c>
      <c r="U201" s="523"/>
      <c r="V201" s="522">
        <f>V156+V199</f>
        <v>0</v>
      </c>
      <c r="W201" s="523"/>
      <c r="X201" s="181">
        <f>X156+X199</f>
        <v>0</v>
      </c>
      <c r="Y201" s="522">
        <f>Y156+Y158+Y199</f>
        <v>0</v>
      </c>
      <c r="Z201" s="523"/>
      <c r="AA201" s="522">
        <f>AA156+AA158+AA199</f>
        <v>0</v>
      </c>
      <c r="AB201" s="523"/>
      <c r="AC201" s="522">
        <f>AC156+AC158+AC199</f>
        <v>0</v>
      </c>
      <c r="AD201" s="523"/>
      <c r="AE201" s="522">
        <f>AE156+AE158+AE199</f>
        <v>0</v>
      </c>
      <c r="AF201" s="523"/>
      <c r="AG201" s="522">
        <f>AG156+AG158+AG199</f>
        <v>0</v>
      </c>
      <c r="AH201" s="523"/>
      <c r="AI201" s="181">
        <f>AI156+AI158+AI199</f>
        <v>0</v>
      </c>
      <c r="AK201" s="390">
        <f>N201+P201+R201+T201+V201</f>
        <v>0</v>
      </c>
      <c r="AM201" s="390">
        <f>Y201+AA201+AC201+AE201+AG201</f>
        <v>0</v>
      </c>
      <c r="AN201" s="81"/>
    </row>
    <row r="202" spans="1:40" ht="17.100000000000001" customHeight="1">
      <c r="C202" s="53"/>
      <c r="D202" s="53"/>
      <c r="M202" s="55"/>
      <c r="N202" s="81"/>
      <c r="O202" s="81"/>
      <c r="Q202" s="81"/>
      <c r="S202" s="81"/>
      <c r="U202" s="81"/>
      <c r="W202" s="81"/>
      <c r="Y202" s="12"/>
    </row>
    <row r="203" spans="1:40" ht="17.100000000000001" customHeight="1">
      <c r="M203" s="55"/>
      <c r="N203" s="81"/>
      <c r="O203" s="81"/>
      <c r="Q203" s="81"/>
      <c r="S203" s="81"/>
      <c r="U203" s="81"/>
      <c r="W203" s="81"/>
      <c r="Y203" s="12"/>
    </row>
    <row r="204" spans="1:40" ht="17.100000000000001" customHeight="1">
      <c r="C204" s="257" t="s">
        <v>231</v>
      </c>
      <c r="M204" s="36"/>
      <c r="N204" s="36"/>
      <c r="O204" s="36"/>
      <c r="P204" s="36"/>
      <c r="Q204" s="36"/>
      <c r="R204" s="36"/>
      <c r="S204" s="36"/>
      <c r="T204" s="36"/>
      <c r="U204" s="36"/>
      <c r="V204" s="36"/>
      <c r="W204" s="36"/>
      <c r="X204" s="36"/>
      <c r="Y204" s="36"/>
    </row>
    <row r="205" spans="1:40" ht="17.100000000000001" customHeight="1">
      <c r="C205" s="257" t="s">
        <v>248</v>
      </c>
      <c r="M205" s="36"/>
      <c r="N205" s="36"/>
      <c r="O205" s="36"/>
      <c r="P205" s="36"/>
      <c r="Q205" s="36"/>
      <c r="R205" s="36"/>
      <c r="S205" s="36"/>
      <c r="T205" s="36"/>
      <c r="U205" s="36"/>
      <c r="V205" s="36"/>
      <c r="W205" s="36"/>
      <c r="X205" s="36"/>
      <c r="Y205" s="36"/>
    </row>
    <row r="206" spans="1:40" ht="17.100000000000001" customHeight="1">
      <c r="C206" s="258" t="s">
        <v>344</v>
      </c>
      <c r="D206" s="148"/>
      <c r="E206" s="148"/>
      <c r="F206" s="148"/>
      <c r="G206" s="148"/>
      <c r="H206" s="148"/>
      <c r="I206" s="148"/>
      <c r="J206" s="148"/>
      <c r="K206" s="148"/>
      <c r="L206" s="124"/>
      <c r="M206" s="115"/>
      <c r="N206" s="115"/>
      <c r="O206" s="115"/>
      <c r="P206" s="115"/>
      <c r="Q206" s="115"/>
      <c r="R206" s="36"/>
      <c r="S206" s="36"/>
      <c r="T206" s="36"/>
      <c r="U206" s="36"/>
      <c r="V206" s="36"/>
      <c r="W206" s="36"/>
      <c r="X206" s="36"/>
      <c r="Y206" s="36"/>
    </row>
    <row r="207" spans="1:40" s="115" customFormat="1" ht="17.100000000000001" customHeight="1">
      <c r="A207" s="144"/>
      <c r="B207" s="144"/>
      <c r="C207" s="260" t="s">
        <v>234</v>
      </c>
      <c r="D207" s="14"/>
      <c r="E207" s="14"/>
      <c r="F207" s="14"/>
      <c r="G207" s="14"/>
      <c r="H207" s="14"/>
      <c r="I207" s="14"/>
      <c r="J207" s="14"/>
      <c r="K207" s="14"/>
      <c r="L207" s="14"/>
      <c r="M207" s="36"/>
      <c r="N207" s="36"/>
      <c r="O207" s="36"/>
      <c r="P207" s="36"/>
      <c r="Q207" s="36"/>
      <c r="AC207" s="36"/>
      <c r="AK207" s="36"/>
      <c r="AL207" s="36"/>
      <c r="AM207" s="36"/>
      <c r="AN207" s="36"/>
    </row>
    <row r="208" spans="1:40" ht="17.100000000000001" customHeight="1">
      <c r="C208" s="259" t="s">
        <v>233</v>
      </c>
      <c r="D208" s="14"/>
      <c r="E208" s="14"/>
      <c r="F208" s="14"/>
      <c r="G208" s="14"/>
      <c r="H208" s="14"/>
      <c r="I208" s="14"/>
      <c r="J208" s="14"/>
      <c r="K208" s="14"/>
      <c r="L208" s="14"/>
      <c r="M208" s="36"/>
      <c r="N208" s="36"/>
      <c r="O208" s="36"/>
      <c r="P208" s="36"/>
      <c r="Q208" s="36"/>
      <c r="R208" s="36"/>
      <c r="S208" s="36"/>
      <c r="T208" s="36"/>
      <c r="U208" s="36"/>
      <c r="V208" s="36"/>
      <c r="W208" s="36"/>
      <c r="X208" s="36"/>
      <c r="Y208" s="36"/>
    </row>
    <row r="209" spans="3:36" ht="17.100000000000001" customHeight="1">
      <c r="C209" s="259" t="s">
        <v>346</v>
      </c>
      <c r="D209" s="14"/>
      <c r="E209" s="14"/>
      <c r="F209" s="14"/>
      <c r="G209" s="14"/>
      <c r="H209" s="14"/>
      <c r="I209" s="14"/>
      <c r="J209" s="14"/>
      <c r="K209" s="14"/>
      <c r="L209" s="14"/>
      <c r="M209" s="36"/>
      <c r="N209" s="36"/>
      <c r="O209" s="36"/>
      <c r="P209" s="36"/>
      <c r="Q209" s="36"/>
      <c r="R209" s="36"/>
      <c r="S209" s="36"/>
      <c r="T209" s="36"/>
      <c r="U209" s="36"/>
      <c r="V209" s="36"/>
      <c r="W209" s="36"/>
      <c r="X209" s="36"/>
      <c r="Y209" s="36"/>
    </row>
    <row r="210" spans="3:36" ht="17.100000000000001" customHeight="1">
      <c r="C210" s="260" t="s">
        <v>345</v>
      </c>
      <c r="D210" s="14"/>
      <c r="E210" s="14"/>
      <c r="F210" s="14"/>
      <c r="G210" s="14"/>
      <c r="H210" s="14"/>
      <c r="I210" s="14"/>
      <c r="J210" s="14"/>
      <c r="K210" s="14"/>
      <c r="L210" s="14"/>
      <c r="M210" s="36"/>
      <c r="N210" s="36"/>
      <c r="O210" s="36"/>
      <c r="P210" s="36"/>
      <c r="Q210" s="36"/>
      <c r="R210" s="36"/>
      <c r="S210" s="36"/>
      <c r="T210" s="36"/>
      <c r="U210" s="36"/>
      <c r="V210" s="36"/>
      <c r="W210" s="36"/>
      <c r="X210" s="36"/>
      <c r="Y210" s="36"/>
      <c r="AJ210" s="36"/>
    </row>
    <row r="211" spans="3:36" ht="17.100000000000001" customHeight="1">
      <c r="C211" s="504" t="s">
        <v>353</v>
      </c>
      <c r="D211" s="14"/>
      <c r="E211" s="14"/>
      <c r="F211" s="14"/>
      <c r="G211" s="14"/>
      <c r="H211" s="14"/>
      <c r="I211" s="14"/>
      <c r="J211" s="14"/>
      <c r="K211" s="14"/>
      <c r="L211" s="14"/>
      <c r="M211" s="36"/>
      <c r="N211" s="36"/>
      <c r="O211" s="503" t="s">
        <v>356</v>
      </c>
      <c r="P211" s="36"/>
      <c r="Q211" s="36"/>
      <c r="R211" s="36"/>
      <c r="S211" s="36"/>
      <c r="T211" s="36"/>
      <c r="U211" s="36"/>
      <c r="V211" s="36"/>
      <c r="W211" s="36"/>
      <c r="X211" s="36"/>
      <c r="Y211" s="36"/>
      <c r="AJ211" s="36"/>
    </row>
    <row r="212" spans="3:36" ht="17.100000000000001" customHeight="1">
      <c r="C212" s="260"/>
      <c r="D212" s="14"/>
      <c r="E212" s="14"/>
      <c r="F212" s="14"/>
      <c r="G212" s="14"/>
      <c r="H212" s="14"/>
      <c r="I212" s="14"/>
      <c r="J212" s="14"/>
      <c r="K212" s="14"/>
      <c r="L212" s="14"/>
      <c r="M212" s="36"/>
      <c r="N212" s="36"/>
      <c r="O212" s="36"/>
      <c r="P212" s="36"/>
      <c r="Q212" s="36"/>
      <c r="R212" s="36"/>
      <c r="S212" s="36"/>
      <c r="T212" s="36"/>
      <c r="U212" s="36"/>
      <c r="V212" s="36"/>
      <c r="W212" s="36"/>
      <c r="X212" s="36"/>
      <c r="Y212" s="36"/>
    </row>
    <row r="213" spans="3:36" ht="17.100000000000001" customHeight="1">
      <c r="D213" s="14"/>
      <c r="E213" s="14"/>
      <c r="F213" s="14"/>
      <c r="G213" s="14"/>
      <c r="H213" s="14"/>
      <c r="I213" s="14"/>
      <c r="J213" s="14"/>
      <c r="K213" s="14"/>
      <c r="L213" s="14"/>
      <c r="M213" s="36"/>
      <c r="N213" s="36"/>
      <c r="O213" s="36"/>
      <c r="P213" s="36"/>
      <c r="Q213" s="36"/>
      <c r="R213" s="36"/>
      <c r="S213" s="36"/>
      <c r="T213" s="36"/>
      <c r="U213" s="36"/>
      <c r="V213" s="36"/>
      <c r="W213" s="36"/>
      <c r="X213" s="36"/>
      <c r="Y213" s="36"/>
    </row>
    <row r="214" spans="3:36" ht="17.100000000000001" customHeight="1">
      <c r="D214" s="14"/>
      <c r="E214" s="14"/>
      <c r="F214" s="14"/>
      <c r="G214" s="14"/>
      <c r="H214" s="14"/>
      <c r="I214" s="14"/>
      <c r="J214" s="14"/>
      <c r="K214" s="14"/>
      <c r="L214" s="14"/>
      <c r="M214" s="36"/>
      <c r="N214" s="36"/>
      <c r="O214" s="36"/>
      <c r="P214" s="36"/>
      <c r="Q214" s="36"/>
      <c r="R214" s="36"/>
      <c r="S214" s="36"/>
      <c r="T214" s="36"/>
      <c r="U214" s="36"/>
      <c r="V214" s="36"/>
      <c r="W214" s="36"/>
      <c r="X214" s="36"/>
      <c r="Y214" s="36"/>
    </row>
    <row r="215" spans="3:36" ht="17.100000000000001" customHeight="1">
      <c r="D215" s="14"/>
      <c r="E215" s="14"/>
      <c r="F215" s="14"/>
      <c r="G215" s="14"/>
      <c r="H215" s="14"/>
      <c r="I215" s="14"/>
      <c r="J215" s="14"/>
      <c r="K215" s="14"/>
      <c r="L215" s="14"/>
      <c r="M215" s="36"/>
      <c r="N215" s="36"/>
      <c r="O215" s="36"/>
      <c r="P215" s="36"/>
      <c r="Q215" s="36"/>
      <c r="R215" s="36"/>
      <c r="S215" s="36"/>
      <c r="T215" s="36"/>
      <c r="U215" s="36"/>
      <c r="V215" s="36"/>
      <c r="W215" s="36"/>
      <c r="X215" s="36"/>
      <c r="Y215" s="36"/>
    </row>
    <row r="216" spans="3:36" ht="17.100000000000001" customHeight="1">
      <c r="D216" s="14"/>
      <c r="E216" s="14"/>
      <c r="F216" s="14"/>
      <c r="G216" s="14"/>
      <c r="H216" s="14"/>
      <c r="I216" s="14"/>
      <c r="J216" s="14"/>
      <c r="K216" s="14"/>
      <c r="L216" s="14"/>
      <c r="M216" s="36"/>
      <c r="N216" s="36"/>
      <c r="O216" s="36"/>
      <c r="P216" s="36"/>
      <c r="Q216" s="36"/>
      <c r="R216" s="36"/>
      <c r="S216" s="36"/>
      <c r="T216" s="36"/>
      <c r="U216" s="36"/>
      <c r="V216" s="36"/>
      <c r="W216" s="36"/>
      <c r="X216" s="36"/>
      <c r="Y216" s="36"/>
    </row>
    <row r="217" spans="3:36" ht="17.100000000000001" customHeight="1">
      <c r="D217" s="14"/>
      <c r="E217" s="14"/>
      <c r="F217" s="14"/>
      <c r="G217" s="14"/>
      <c r="H217" s="14"/>
      <c r="I217" s="14"/>
      <c r="J217" s="14"/>
      <c r="K217" s="14"/>
      <c r="L217" s="14"/>
      <c r="M217" s="36"/>
      <c r="N217" s="36"/>
      <c r="O217" s="36"/>
      <c r="P217" s="36"/>
      <c r="Q217" s="36"/>
      <c r="R217" s="36"/>
      <c r="S217" s="36"/>
      <c r="T217" s="36"/>
      <c r="U217" s="36"/>
      <c r="V217" s="36"/>
      <c r="W217" s="36"/>
      <c r="X217" s="36"/>
      <c r="Y217" s="36"/>
    </row>
    <row r="218" spans="3:36" ht="17.100000000000001" customHeight="1">
      <c r="D218" s="14"/>
      <c r="E218" s="14"/>
      <c r="F218" s="14"/>
      <c r="G218" s="14"/>
      <c r="H218" s="14"/>
      <c r="I218" s="14"/>
      <c r="J218" s="14"/>
      <c r="K218" s="14"/>
      <c r="L218" s="14"/>
      <c r="M218" s="36"/>
      <c r="N218" s="36"/>
      <c r="O218" s="36"/>
      <c r="P218" s="36"/>
      <c r="Q218" s="36"/>
      <c r="R218" s="36"/>
      <c r="S218" s="36"/>
      <c r="T218" s="36"/>
      <c r="U218" s="36"/>
      <c r="V218" s="36"/>
      <c r="W218" s="36"/>
      <c r="X218" s="36"/>
      <c r="Y218" s="36"/>
    </row>
    <row r="219" spans="3:36" ht="17.100000000000001" customHeight="1">
      <c r="C219" s="14"/>
      <c r="D219" s="14"/>
      <c r="E219" s="14"/>
      <c r="F219" s="14"/>
      <c r="G219" s="14"/>
      <c r="H219" s="14"/>
      <c r="I219" s="14"/>
      <c r="J219" s="14"/>
      <c r="K219" s="14"/>
      <c r="L219" s="14"/>
      <c r="M219" s="36"/>
      <c r="N219" s="36"/>
      <c r="O219" s="36"/>
      <c r="P219" s="36"/>
      <c r="Q219" s="36"/>
      <c r="R219" s="36"/>
      <c r="S219" s="36"/>
      <c r="T219" s="36"/>
      <c r="U219" s="36"/>
      <c r="V219" s="36"/>
      <c r="W219" s="36"/>
      <c r="X219" s="36"/>
      <c r="Y219" s="36"/>
    </row>
    <row r="220" spans="3:36" ht="17.100000000000001" customHeight="1">
      <c r="C220" s="14"/>
      <c r="D220" s="14"/>
      <c r="E220" s="14"/>
      <c r="F220" s="14"/>
      <c r="G220" s="14"/>
      <c r="H220" s="14"/>
      <c r="I220" s="14"/>
      <c r="J220" s="14"/>
      <c r="K220" s="14"/>
      <c r="L220" s="14"/>
      <c r="M220" s="36"/>
      <c r="N220" s="36"/>
      <c r="O220" s="36"/>
      <c r="P220" s="36"/>
      <c r="Q220" s="36"/>
      <c r="R220" s="36"/>
      <c r="S220" s="36"/>
      <c r="T220" s="36"/>
      <c r="U220" s="36"/>
      <c r="V220" s="36"/>
      <c r="W220" s="36"/>
      <c r="X220" s="36"/>
      <c r="Y220" s="36"/>
    </row>
    <row r="221" spans="3:36" ht="17.100000000000001" customHeight="1">
      <c r="C221" s="14"/>
      <c r="D221" s="14"/>
      <c r="E221" s="14"/>
      <c r="F221" s="14"/>
      <c r="G221" s="14"/>
      <c r="H221" s="14"/>
      <c r="I221" s="14"/>
      <c r="J221" s="14"/>
      <c r="K221" s="14"/>
      <c r="L221" s="14"/>
      <c r="M221" s="36"/>
      <c r="N221" s="36"/>
      <c r="O221" s="36"/>
      <c r="P221" s="36"/>
      <c r="Q221" s="36"/>
      <c r="R221" s="36"/>
      <c r="S221" s="36"/>
      <c r="T221" s="36"/>
      <c r="U221" s="36"/>
      <c r="V221" s="36"/>
      <c r="W221" s="36"/>
      <c r="X221" s="36"/>
      <c r="Y221" s="36"/>
    </row>
    <row r="222" spans="3:36" ht="17.100000000000001" customHeight="1">
      <c r="C222" s="14"/>
      <c r="D222" s="14"/>
      <c r="E222" s="14"/>
      <c r="F222" s="14"/>
      <c r="G222" s="14"/>
      <c r="H222" s="14"/>
      <c r="I222" s="14"/>
      <c r="J222" s="14"/>
      <c r="K222" s="14"/>
      <c r="L222" s="14"/>
      <c r="M222" s="36"/>
      <c r="N222" s="36"/>
      <c r="O222" s="36"/>
      <c r="P222" s="36"/>
      <c r="Q222" s="36"/>
      <c r="R222" s="36"/>
      <c r="S222" s="126"/>
      <c r="T222" s="36"/>
      <c r="U222" s="36"/>
      <c r="V222" s="36"/>
      <c r="W222" s="36"/>
      <c r="X222" s="36"/>
      <c r="Y222" s="36"/>
    </row>
    <row r="223" spans="3:36" ht="17.100000000000001" customHeight="1">
      <c r="C223" s="14"/>
      <c r="D223" s="14"/>
      <c r="E223" s="14"/>
      <c r="F223" s="14"/>
      <c r="G223" s="14"/>
      <c r="H223" s="14"/>
      <c r="I223" s="14"/>
      <c r="J223" s="14"/>
      <c r="K223" s="14"/>
      <c r="L223" s="14"/>
      <c r="M223" s="36"/>
      <c r="N223" s="36"/>
      <c r="O223" s="36"/>
      <c r="P223" s="36"/>
      <c r="Q223" s="36"/>
      <c r="R223" s="36"/>
      <c r="S223" s="36"/>
      <c r="T223" s="36"/>
      <c r="U223" s="36"/>
      <c r="V223" s="36"/>
      <c r="W223" s="36"/>
      <c r="X223" s="36"/>
      <c r="Y223" s="36"/>
    </row>
    <row r="224" spans="3:36" ht="17.100000000000001" customHeight="1">
      <c r="C224" s="14"/>
      <c r="D224" s="14"/>
      <c r="E224" s="14"/>
      <c r="F224" s="14"/>
      <c r="G224" s="14"/>
      <c r="H224" s="14"/>
      <c r="I224" s="14"/>
      <c r="J224" s="14"/>
      <c r="K224" s="14"/>
      <c r="L224" s="14"/>
      <c r="M224" s="36"/>
      <c r="N224" s="36"/>
      <c r="O224" s="36"/>
      <c r="P224" s="36"/>
      <c r="Q224" s="36"/>
      <c r="R224" s="36"/>
      <c r="S224" s="36"/>
      <c r="T224" s="36"/>
      <c r="U224" s="36"/>
      <c r="V224" s="36"/>
      <c r="W224" s="36"/>
      <c r="X224" s="36"/>
      <c r="Y224" s="36"/>
    </row>
    <row r="225" spans="3:25" ht="17.100000000000001" customHeight="1">
      <c r="C225" s="14"/>
      <c r="D225" s="14"/>
      <c r="E225" s="14"/>
      <c r="F225" s="14"/>
      <c r="G225" s="14"/>
      <c r="H225" s="14"/>
      <c r="I225" s="14"/>
      <c r="J225" s="14"/>
      <c r="K225" s="14"/>
      <c r="L225" s="14"/>
      <c r="M225" s="36"/>
      <c r="N225" s="36"/>
      <c r="O225" s="36"/>
      <c r="P225" s="36"/>
      <c r="Q225" s="36"/>
      <c r="R225" s="36"/>
      <c r="S225" s="36"/>
      <c r="T225" s="36"/>
      <c r="U225" s="36"/>
      <c r="V225" s="36"/>
      <c r="W225" s="36"/>
      <c r="X225" s="36"/>
      <c r="Y225" s="36"/>
    </row>
    <row r="226" spans="3:25" ht="17.100000000000001" customHeight="1">
      <c r="C226" s="14"/>
      <c r="D226" s="14"/>
      <c r="E226" s="14"/>
      <c r="F226" s="14"/>
      <c r="G226" s="14"/>
      <c r="H226" s="14"/>
      <c r="I226" s="14"/>
      <c r="J226" s="14"/>
      <c r="K226" s="14"/>
      <c r="L226" s="14"/>
      <c r="M226" s="36"/>
      <c r="N226" s="36"/>
      <c r="O226" s="36"/>
      <c r="P226" s="36"/>
      <c r="Q226" s="36"/>
      <c r="R226" s="36"/>
      <c r="S226" s="36"/>
      <c r="T226" s="36"/>
      <c r="U226" s="36"/>
      <c r="V226" s="36"/>
      <c r="W226" s="36"/>
      <c r="X226" s="36"/>
      <c r="Y226" s="36"/>
    </row>
    <row r="227" spans="3:25" ht="17.100000000000001" customHeight="1">
      <c r="C227" s="14"/>
      <c r="D227" s="14"/>
      <c r="E227" s="14"/>
      <c r="F227" s="14"/>
      <c r="G227" s="14"/>
      <c r="H227" s="14"/>
      <c r="I227" s="14"/>
      <c r="J227" s="14"/>
      <c r="K227" s="14"/>
      <c r="L227" s="14"/>
      <c r="M227" s="36"/>
      <c r="N227" s="36"/>
      <c r="O227" s="36"/>
      <c r="P227" s="36"/>
      <c r="Q227" s="36"/>
      <c r="R227" s="36"/>
      <c r="S227" s="36"/>
      <c r="T227" s="36"/>
      <c r="U227" s="36"/>
      <c r="V227" s="36"/>
      <c r="W227" s="36"/>
      <c r="X227" s="36"/>
      <c r="Y227" s="36"/>
    </row>
    <row r="229" spans="3:25" ht="17.100000000000001" customHeight="1">
      <c r="C229" s="128" t="s">
        <v>62</v>
      </c>
      <c r="D229" s="128"/>
      <c r="E229" s="128"/>
      <c r="F229" s="128"/>
      <c r="G229" s="128"/>
      <c r="H229" s="128"/>
      <c r="I229" s="128"/>
      <c r="J229" s="128"/>
      <c r="K229" s="128"/>
      <c r="L229" s="128"/>
      <c r="M229" s="129"/>
      <c r="N229" s="129"/>
      <c r="O229" s="129"/>
      <c r="P229" s="129"/>
      <c r="Q229" s="129"/>
      <c r="R229" s="129"/>
      <c r="S229" s="129"/>
      <c r="U229" s="129"/>
      <c r="W229" s="129"/>
    </row>
    <row r="230" spans="3:25" ht="17.100000000000001" customHeight="1">
      <c r="C230" s="130" t="s">
        <v>62</v>
      </c>
      <c r="D230" s="130"/>
      <c r="E230" s="130"/>
      <c r="F230" s="130"/>
      <c r="G230" s="130"/>
      <c r="H230" s="130"/>
      <c r="I230" s="130"/>
      <c r="J230" s="130"/>
      <c r="K230" s="130"/>
      <c r="L230" s="130"/>
      <c r="M230" s="129" t="s">
        <v>62</v>
      </c>
      <c r="N230" s="129" t="s">
        <v>62</v>
      </c>
      <c r="O230" s="129"/>
      <c r="P230" s="129" t="s">
        <v>62</v>
      </c>
      <c r="Q230" s="129"/>
      <c r="R230" s="129" t="s">
        <v>62</v>
      </c>
      <c r="S230" s="129"/>
      <c r="U230" s="129"/>
      <c r="W230" s="129"/>
    </row>
    <row r="231" spans="3:25" ht="17.100000000000001" customHeight="1">
      <c r="C231" s="130" t="s">
        <v>62</v>
      </c>
      <c r="D231" s="130"/>
      <c r="E231" s="130"/>
      <c r="F231" s="130"/>
      <c r="G231" s="130"/>
      <c r="H231" s="130"/>
      <c r="I231" s="130"/>
      <c r="J231" s="130"/>
      <c r="K231" s="130"/>
      <c r="L231" s="130"/>
      <c r="M231" s="129" t="s">
        <v>62</v>
      </c>
      <c r="N231" s="129" t="s">
        <v>62</v>
      </c>
      <c r="O231" s="129"/>
      <c r="P231" s="129" t="s">
        <v>62</v>
      </c>
      <c r="Q231" s="129"/>
      <c r="R231" s="129" t="s">
        <v>62</v>
      </c>
      <c r="S231" s="129"/>
      <c r="U231" s="129"/>
      <c r="W231" s="129"/>
    </row>
    <row r="232" spans="3:25" ht="17.100000000000001" customHeight="1">
      <c r="C232" s="130" t="s">
        <v>62</v>
      </c>
      <c r="D232" s="130"/>
      <c r="E232" s="130"/>
      <c r="F232" s="130"/>
      <c r="G232" s="130"/>
      <c r="H232" s="130"/>
      <c r="I232" s="130"/>
      <c r="J232" s="130"/>
      <c r="K232" s="130"/>
      <c r="L232" s="130"/>
      <c r="M232" s="129"/>
      <c r="N232" s="129"/>
      <c r="O232" s="129"/>
      <c r="P232" s="129"/>
      <c r="Q232" s="129"/>
      <c r="R232" s="129" t="s">
        <v>62</v>
      </c>
      <c r="S232" s="129"/>
      <c r="U232" s="129"/>
      <c r="W232" s="129"/>
    </row>
    <row r="233" spans="3:25" ht="17.100000000000001" customHeight="1">
      <c r="C233" s="131"/>
      <c r="D233" s="131"/>
      <c r="E233" s="131"/>
      <c r="F233" s="131"/>
      <c r="G233" s="131"/>
      <c r="H233" s="131"/>
      <c r="I233" s="131"/>
      <c r="J233" s="131"/>
      <c r="K233" s="131"/>
      <c r="L233" s="131"/>
      <c r="M233" s="129" t="s">
        <v>62</v>
      </c>
      <c r="N233" s="129" t="s">
        <v>62</v>
      </c>
      <c r="O233" s="129"/>
      <c r="P233" s="129" t="s">
        <v>62</v>
      </c>
      <c r="Q233" s="129"/>
      <c r="R233" s="129" t="s">
        <v>62</v>
      </c>
      <c r="S233" s="129"/>
      <c r="U233" s="129"/>
      <c r="W233" s="129"/>
    </row>
  </sheetData>
  <mergeCells count="1242">
    <mergeCell ref="AO135:AT135"/>
    <mergeCell ref="E3:I3"/>
    <mergeCell ref="E4:I4"/>
    <mergeCell ref="E5:I5"/>
    <mergeCell ref="E6:I6"/>
    <mergeCell ref="E9:I9"/>
    <mergeCell ref="E7:I7"/>
    <mergeCell ref="E8:I8"/>
    <mergeCell ref="E12:I12"/>
    <mergeCell ref="E13:J13"/>
    <mergeCell ref="Y3:Z3"/>
    <mergeCell ref="Y4:Z4"/>
    <mergeCell ref="Y10:AI10"/>
    <mergeCell ref="Y5:Z5"/>
    <mergeCell ref="C155:M155"/>
    <mergeCell ref="AG78:AH78"/>
    <mergeCell ref="Y77:Z77"/>
    <mergeCell ref="E18:J18"/>
    <mergeCell ref="E19:J19"/>
    <mergeCell ref="E16:J16"/>
    <mergeCell ref="AG154:AH154"/>
    <mergeCell ref="P78:Q78"/>
    <mergeCell ref="R78:S78"/>
    <mergeCell ref="V81:W81"/>
    <mergeCell ref="Y79:Z79"/>
    <mergeCell ref="AA79:AB79"/>
    <mergeCell ref="AC79:AD79"/>
    <mergeCell ref="E17:J17"/>
    <mergeCell ref="E29:J29"/>
    <mergeCell ref="E30:J30"/>
    <mergeCell ref="E20:J20"/>
    <mergeCell ref="E21:I21"/>
    <mergeCell ref="J21:M21"/>
    <mergeCell ref="E22:M22"/>
    <mergeCell ref="E23:M23"/>
    <mergeCell ref="E24:J24"/>
    <mergeCell ref="AP12:AR12"/>
    <mergeCell ref="E11:I11"/>
    <mergeCell ref="AK10:AK11"/>
    <mergeCell ref="AM10:AM11"/>
    <mergeCell ref="E14:J14"/>
    <mergeCell ref="E15:J15"/>
    <mergeCell ref="E10:I10"/>
    <mergeCell ref="N10:X10"/>
    <mergeCell ref="E41:J41"/>
    <mergeCell ref="E42:I42"/>
    <mergeCell ref="J42:M42"/>
    <mergeCell ref="E34:J34"/>
    <mergeCell ref="E38:J38"/>
    <mergeCell ref="E39:J39"/>
    <mergeCell ref="E40:J40"/>
    <mergeCell ref="E35:J35"/>
    <mergeCell ref="E36:J36"/>
    <mergeCell ref="E37:J37"/>
    <mergeCell ref="E25:J25"/>
    <mergeCell ref="E26:J26"/>
    <mergeCell ref="E27:J27"/>
    <mergeCell ref="E28:J28"/>
    <mergeCell ref="E31:J31"/>
    <mergeCell ref="E32:J32"/>
    <mergeCell ref="E33:J33"/>
    <mergeCell ref="E46:J46"/>
    <mergeCell ref="E47:J47"/>
    <mergeCell ref="E48:J48"/>
    <mergeCell ref="P44:Q44"/>
    <mergeCell ref="E49:J49"/>
    <mergeCell ref="E45:I45"/>
    <mergeCell ref="E50:J50"/>
    <mergeCell ref="N44:O44"/>
    <mergeCell ref="AG44:AH44"/>
    <mergeCell ref="AC44:AD44"/>
    <mergeCell ref="AE44:AF44"/>
    <mergeCell ref="T44:U44"/>
    <mergeCell ref="V44:W44"/>
    <mergeCell ref="Y44:Z44"/>
    <mergeCell ref="AA44:AB44"/>
    <mergeCell ref="R44:S44"/>
    <mergeCell ref="E43:M43"/>
    <mergeCell ref="E66:J66"/>
    <mergeCell ref="E55:J55"/>
    <mergeCell ref="E56:J56"/>
    <mergeCell ref="E57:J57"/>
    <mergeCell ref="E58:J58"/>
    <mergeCell ref="E59:J59"/>
    <mergeCell ref="E60:J60"/>
    <mergeCell ref="E61:J61"/>
    <mergeCell ref="E62:J62"/>
    <mergeCell ref="E63:J63"/>
    <mergeCell ref="E51:J51"/>
    <mergeCell ref="E52:I52"/>
    <mergeCell ref="J52:M52"/>
    <mergeCell ref="E65:J65"/>
    <mergeCell ref="E64:J64"/>
    <mergeCell ref="E53:J53"/>
    <mergeCell ref="E54:J54"/>
    <mergeCell ref="E75:I75"/>
    <mergeCell ref="R72:S72"/>
    <mergeCell ref="AG72:AH72"/>
    <mergeCell ref="C73:M73"/>
    <mergeCell ref="T72:U72"/>
    <mergeCell ref="V72:W72"/>
    <mergeCell ref="AC72:AD72"/>
    <mergeCell ref="AE72:AF72"/>
    <mergeCell ref="AE74:AF74"/>
    <mergeCell ref="AG74:AH74"/>
    <mergeCell ref="E67:J67"/>
    <mergeCell ref="E68:J68"/>
    <mergeCell ref="Y72:Z72"/>
    <mergeCell ref="AA72:AB72"/>
    <mergeCell ref="D69:L69"/>
    <mergeCell ref="E70:I70"/>
    <mergeCell ref="J70:M70"/>
    <mergeCell ref="E71:M71"/>
    <mergeCell ref="N72:O72"/>
    <mergeCell ref="P72:Q72"/>
    <mergeCell ref="L76:M76"/>
    <mergeCell ref="AC78:AD78"/>
    <mergeCell ref="AE78:AF78"/>
    <mergeCell ref="T78:U78"/>
    <mergeCell ref="L77:M77"/>
    <mergeCell ref="N77:O77"/>
    <mergeCell ref="P77:Q77"/>
    <mergeCell ref="R77:S77"/>
    <mergeCell ref="T77:U77"/>
    <mergeCell ref="AC77:AD77"/>
    <mergeCell ref="V74:W74"/>
    <mergeCell ref="Y74:Z74"/>
    <mergeCell ref="AA74:AB74"/>
    <mergeCell ref="AC74:AD74"/>
    <mergeCell ref="N74:O74"/>
    <mergeCell ref="P74:Q74"/>
    <mergeCell ref="R74:S74"/>
    <mergeCell ref="T74:U74"/>
    <mergeCell ref="AE77:AF77"/>
    <mergeCell ref="AG77:AH77"/>
    <mergeCell ref="T80:U80"/>
    <mergeCell ref="Y78:Z78"/>
    <mergeCell ref="AA78:AB78"/>
    <mergeCell ref="AA77:AB77"/>
    <mergeCell ref="V80:W80"/>
    <mergeCell ref="Y80:Z80"/>
    <mergeCell ref="AA80:AB80"/>
    <mergeCell ref="AG80:AH80"/>
    <mergeCell ref="L80:M80"/>
    <mergeCell ref="N80:O80"/>
    <mergeCell ref="P80:Q80"/>
    <mergeCell ref="R80:S80"/>
    <mergeCell ref="AC80:AD80"/>
    <mergeCell ref="AE80:AF80"/>
    <mergeCell ref="L78:M78"/>
    <mergeCell ref="N78:O78"/>
    <mergeCell ref="V79:W79"/>
    <mergeCell ref="V78:W78"/>
    <mergeCell ref="V77:W77"/>
    <mergeCell ref="L79:M79"/>
    <mergeCell ref="N79:O79"/>
    <mergeCell ref="P79:Q79"/>
    <mergeCell ref="R79:S79"/>
    <mergeCell ref="T79:U79"/>
    <mergeCell ref="V82:W82"/>
    <mergeCell ref="Y82:Z82"/>
    <mergeCell ref="AA82:AB82"/>
    <mergeCell ref="AC82:AD82"/>
    <mergeCell ref="AE82:AF82"/>
    <mergeCell ref="P82:Q82"/>
    <mergeCell ref="R82:S82"/>
    <mergeCell ref="AG82:AH82"/>
    <mergeCell ref="Y81:Z81"/>
    <mergeCell ref="AA81:AB81"/>
    <mergeCell ref="AC81:AD81"/>
    <mergeCell ref="AE81:AF81"/>
    <mergeCell ref="AG81:AH81"/>
    <mergeCell ref="AE79:AF79"/>
    <mergeCell ref="AG79:AH79"/>
    <mergeCell ref="T82:U82"/>
    <mergeCell ref="L81:M81"/>
    <mergeCell ref="N81:O81"/>
    <mergeCell ref="P81:Q81"/>
    <mergeCell ref="R81:S81"/>
    <mergeCell ref="T81:U81"/>
    <mergeCell ref="L82:M82"/>
    <mergeCell ref="N82:O82"/>
    <mergeCell ref="V84:W84"/>
    <mergeCell ref="Y84:Z84"/>
    <mergeCell ref="AA84:AB84"/>
    <mergeCell ref="AC84:AD84"/>
    <mergeCell ref="AE84:AF84"/>
    <mergeCell ref="AG84:AH84"/>
    <mergeCell ref="Y83:Z83"/>
    <mergeCell ref="AA83:AB83"/>
    <mergeCell ref="AC83:AD83"/>
    <mergeCell ref="AE83:AF83"/>
    <mergeCell ref="AG83:AH83"/>
    <mergeCell ref="T84:U84"/>
    <mergeCell ref="L83:M83"/>
    <mergeCell ref="N83:O83"/>
    <mergeCell ref="P83:Q83"/>
    <mergeCell ref="R83:S83"/>
    <mergeCell ref="T83:U83"/>
    <mergeCell ref="L84:M84"/>
    <mergeCell ref="N84:O84"/>
    <mergeCell ref="P84:Q84"/>
    <mergeCell ref="R84:S84"/>
    <mergeCell ref="V83:W83"/>
    <mergeCell ref="V86:W86"/>
    <mergeCell ref="Y86:Z86"/>
    <mergeCell ref="AA86:AB86"/>
    <mergeCell ref="AC86:AD86"/>
    <mergeCell ref="AE86:AF86"/>
    <mergeCell ref="AG86:AH86"/>
    <mergeCell ref="Y85:Z85"/>
    <mergeCell ref="AA85:AB85"/>
    <mergeCell ref="AC85:AD85"/>
    <mergeCell ref="AE85:AF85"/>
    <mergeCell ref="AG85:AH85"/>
    <mergeCell ref="T86:U86"/>
    <mergeCell ref="L85:M85"/>
    <mergeCell ref="N85:O85"/>
    <mergeCell ref="P85:Q85"/>
    <mergeCell ref="R85:S85"/>
    <mergeCell ref="T85:U85"/>
    <mergeCell ref="L86:M86"/>
    <mergeCell ref="N86:O86"/>
    <mergeCell ref="P86:Q86"/>
    <mergeCell ref="R86:S86"/>
    <mergeCell ref="V85:W85"/>
    <mergeCell ref="N89:O89"/>
    <mergeCell ref="P89:Q89"/>
    <mergeCell ref="V88:W88"/>
    <mergeCell ref="Y88:Z88"/>
    <mergeCell ref="T88:U88"/>
    <mergeCell ref="AA88:AB88"/>
    <mergeCell ref="AC88:AD88"/>
    <mergeCell ref="AE88:AF88"/>
    <mergeCell ref="AG88:AH88"/>
    <mergeCell ref="Y87:Z87"/>
    <mergeCell ref="AA87:AB87"/>
    <mergeCell ref="AC87:AD87"/>
    <mergeCell ref="AE87:AF87"/>
    <mergeCell ref="AG87:AH87"/>
    <mergeCell ref="L87:M87"/>
    <mergeCell ref="N87:O87"/>
    <mergeCell ref="P87:Q87"/>
    <mergeCell ref="R87:S87"/>
    <mergeCell ref="T87:U87"/>
    <mergeCell ref="L88:M88"/>
    <mergeCell ref="N88:O88"/>
    <mergeCell ref="P88:Q88"/>
    <mergeCell ref="R88:S88"/>
    <mergeCell ref="V87:W87"/>
    <mergeCell ref="E90:I90"/>
    <mergeCell ref="L91:M91"/>
    <mergeCell ref="L92:M92"/>
    <mergeCell ref="N92:O92"/>
    <mergeCell ref="L93:M93"/>
    <mergeCell ref="AG93:AH93"/>
    <mergeCell ref="Y92:Z92"/>
    <mergeCell ref="AA92:AB92"/>
    <mergeCell ref="AG92:AH92"/>
    <mergeCell ref="AA93:AB93"/>
    <mergeCell ref="AC93:AD93"/>
    <mergeCell ref="AC92:AD92"/>
    <mergeCell ref="AE92:AF92"/>
    <mergeCell ref="AE89:AF89"/>
    <mergeCell ref="AC89:AD89"/>
    <mergeCell ref="AE93:AF93"/>
    <mergeCell ref="N93:O93"/>
    <mergeCell ref="P93:Q93"/>
    <mergeCell ref="R93:S93"/>
    <mergeCell ref="T93:U93"/>
    <mergeCell ref="AG89:AH89"/>
    <mergeCell ref="P92:Q92"/>
    <mergeCell ref="R92:S92"/>
    <mergeCell ref="T92:U92"/>
    <mergeCell ref="V92:W92"/>
    <mergeCell ref="R89:S89"/>
    <mergeCell ref="T89:U89"/>
    <mergeCell ref="V89:W89"/>
    <mergeCell ref="Y89:Z89"/>
    <mergeCell ref="AA89:AB89"/>
    <mergeCell ref="D89:I89"/>
    <mergeCell ref="J89:M89"/>
    <mergeCell ref="T94:U94"/>
    <mergeCell ref="V94:W94"/>
    <mergeCell ref="T95:U95"/>
    <mergeCell ref="V95:W95"/>
    <mergeCell ref="Y95:Z95"/>
    <mergeCell ref="V93:W93"/>
    <mergeCell ref="Y93:Z93"/>
    <mergeCell ref="L95:M95"/>
    <mergeCell ref="N95:O95"/>
    <mergeCell ref="P95:Q95"/>
    <mergeCell ref="R95:S95"/>
    <mergeCell ref="AE94:AF94"/>
    <mergeCell ref="AG94:AH94"/>
    <mergeCell ref="Y94:Z94"/>
    <mergeCell ref="AA94:AB94"/>
    <mergeCell ref="AC94:AD94"/>
    <mergeCell ref="L94:M94"/>
    <mergeCell ref="N94:O94"/>
    <mergeCell ref="P94:Q94"/>
    <mergeCell ref="R94:S94"/>
    <mergeCell ref="AE97:AF97"/>
    <mergeCell ref="AG97:AH97"/>
    <mergeCell ref="AC96:AD96"/>
    <mergeCell ref="AE96:AF96"/>
    <mergeCell ref="AG96:AH96"/>
    <mergeCell ref="P96:Q96"/>
    <mergeCell ref="AA97:AB97"/>
    <mergeCell ref="AC97:AD97"/>
    <mergeCell ref="T97:U97"/>
    <mergeCell ref="V97:W97"/>
    <mergeCell ref="AG95:AH95"/>
    <mergeCell ref="Y96:Z96"/>
    <mergeCell ref="AA96:AB96"/>
    <mergeCell ref="L97:M97"/>
    <mergeCell ref="N97:O97"/>
    <mergeCell ref="P97:Q97"/>
    <mergeCell ref="R97:S97"/>
    <mergeCell ref="Y97:Z97"/>
    <mergeCell ref="L96:M96"/>
    <mergeCell ref="N96:O96"/>
    <mergeCell ref="AE95:AF95"/>
    <mergeCell ref="R96:S96"/>
    <mergeCell ref="T96:U96"/>
    <mergeCell ref="V96:W96"/>
    <mergeCell ref="AA95:AB95"/>
    <mergeCell ref="AC95:AD95"/>
    <mergeCell ref="P98:Q98"/>
    <mergeCell ref="L100:M100"/>
    <mergeCell ref="L101:M101"/>
    <mergeCell ref="N101:O101"/>
    <mergeCell ref="P101:Q101"/>
    <mergeCell ref="R101:S101"/>
    <mergeCell ref="R98:S98"/>
    <mergeCell ref="AC98:AD98"/>
    <mergeCell ref="AE98:AF98"/>
    <mergeCell ref="AG98:AH98"/>
    <mergeCell ref="E99:I99"/>
    <mergeCell ref="T98:U98"/>
    <mergeCell ref="V98:W98"/>
    <mergeCell ref="Y98:Z98"/>
    <mergeCell ref="AA98:AB98"/>
    <mergeCell ref="J98:M98"/>
    <mergeCell ref="N98:O98"/>
    <mergeCell ref="AE102:AF102"/>
    <mergeCell ref="AG102:AH102"/>
    <mergeCell ref="L103:M103"/>
    <mergeCell ref="N103:O103"/>
    <mergeCell ref="P103:Q103"/>
    <mergeCell ref="R103:S103"/>
    <mergeCell ref="T103:U103"/>
    <mergeCell ref="V103:W103"/>
    <mergeCell ref="Y103:Z103"/>
    <mergeCell ref="AA103:AB103"/>
    <mergeCell ref="AG101:AH101"/>
    <mergeCell ref="L102:M102"/>
    <mergeCell ref="N102:O102"/>
    <mergeCell ref="P102:Q102"/>
    <mergeCell ref="R102:S102"/>
    <mergeCell ref="T102:U102"/>
    <mergeCell ref="V102:W102"/>
    <mergeCell ref="Y102:Z102"/>
    <mergeCell ref="AA102:AB102"/>
    <mergeCell ref="AC102:AD102"/>
    <mergeCell ref="T101:U101"/>
    <mergeCell ref="V101:W101"/>
    <mergeCell ref="Y101:Z101"/>
    <mergeCell ref="AA101:AB101"/>
    <mergeCell ref="AC101:AD101"/>
    <mergeCell ref="AE101:AF101"/>
    <mergeCell ref="AC103:AD103"/>
    <mergeCell ref="AE103:AF103"/>
    <mergeCell ref="AE104:AF104"/>
    <mergeCell ref="AA104:AB104"/>
    <mergeCell ref="V105:W105"/>
    <mergeCell ref="T105:U105"/>
    <mergeCell ref="AG103:AH103"/>
    <mergeCell ref="L104:M104"/>
    <mergeCell ref="N104:O104"/>
    <mergeCell ref="P104:Q104"/>
    <mergeCell ref="R104:S104"/>
    <mergeCell ref="T104:U104"/>
    <mergeCell ref="V104:W104"/>
    <mergeCell ref="Y104:Z104"/>
    <mergeCell ref="L106:M106"/>
    <mergeCell ref="N106:O106"/>
    <mergeCell ref="P106:Q106"/>
    <mergeCell ref="R106:S106"/>
    <mergeCell ref="T106:U106"/>
    <mergeCell ref="Y105:Z105"/>
    <mergeCell ref="AA105:AB105"/>
    <mergeCell ref="AC105:AD105"/>
    <mergeCell ref="V107:W107"/>
    <mergeCell ref="V106:W106"/>
    <mergeCell ref="Y106:Z106"/>
    <mergeCell ref="AA106:AB106"/>
    <mergeCell ref="AC106:AD106"/>
    <mergeCell ref="R109:S109"/>
    <mergeCell ref="T109:U109"/>
    <mergeCell ref="L110:M110"/>
    <mergeCell ref="N110:O110"/>
    <mergeCell ref="P110:Q110"/>
    <mergeCell ref="AE106:AF106"/>
    <mergeCell ref="AG104:AH104"/>
    <mergeCell ref="AG106:AH106"/>
    <mergeCell ref="AE105:AF105"/>
    <mergeCell ref="AG105:AH105"/>
    <mergeCell ref="AC104:AD104"/>
    <mergeCell ref="L105:M105"/>
    <mergeCell ref="N105:O105"/>
    <mergeCell ref="P105:Q105"/>
    <mergeCell ref="R105:S105"/>
    <mergeCell ref="AE107:AF107"/>
    <mergeCell ref="AG107:AH107"/>
    <mergeCell ref="Y108:Z108"/>
    <mergeCell ref="AA108:AB108"/>
    <mergeCell ref="AC108:AD108"/>
    <mergeCell ref="AG109:AH109"/>
    <mergeCell ref="AG108:AH108"/>
    <mergeCell ref="AE109:AF109"/>
    <mergeCell ref="T107:U107"/>
    <mergeCell ref="L108:M108"/>
    <mergeCell ref="N108:O108"/>
    <mergeCell ref="P108:Q108"/>
    <mergeCell ref="R108:S108"/>
    <mergeCell ref="AE108:AF108"/>
    <mergeCell ref="V108:W108"/>
    <mergeCell ref="Y107:Z107"/>
    <mergeCell ref="AA107:AB107"/>
    <mergeCell ref="AC107:AD107"/>
    <mergeCell ref="T108:U108"/>
    <mergeCell ref="L107:M107"/>
    <mergeCell ref="N107:O107"/>
    <mergeCell ref="P107:Q107"/>
    <mergeCell ref="R107:S107"/>
    <mergeCell ref="T112:U112"/>
    <mergeCell ref="V112:W112"/>
    <mergeCell ref="Y112:Z112"/>
    <mergeCell ref="AG110:AH110"/>
    <mergeCell ref="R112:S112"/>
    <mergeCell ref="V111:W111"/>
    <mergeCell ref="V110:W110"/>
    <mergeCell ref="Y110:Z110"/>
    <mergeCell ref="R110:S110"/>
    <mergeCell ref="AG112:AH112"/>
    <mergeCell ref="AA112:AB112"/>
    <mergeCell ref="AC112:AD112"/>
    <mergeCell ref="AC111:AD111"/>
    <mergeCell ref="AE110:AF110"/>
    <mergeCell ref="V109:W109"/>
    <mergeCell ref="L111:M111"/>
    <mergeCell ref="N111:O111"/>
    <mergeCell ref="P111:Q111"/>
    <mergeCell ref="R111:S111"/>
    <mergeCell ref="AE111:AF111"/>
    <mergeCell ref="T111:U111"/>
    <mergeCell ref="AC109:AD109"/>
    <mergeCell ref="Y111:Z111"/>
    <mergeCell ref="Y109:Z109"/>
    <mergeCell ref="AA109:AB109"/>
    <mergeCell ref="AA110:AB110"/>
    <mergeCell ref="AC110:AD110"/>
    <mergeCell ref="T110:U110"/>
    <mergeCell ref="L109:M109"/>
    <mergeCell ref="N109:O109"/>
    <mergeCell ref="P109:Q109"/>
    <mergeCell ref="E114:I114"/>
    <mergeCell ref="L115:M115"/>
    <mergeCell ref="L116:M116"/>
    <mergeCell ref="N116:O116"/>
    <mergeCell ref="L117:M117"/>
    <mergeCell ref="N117:O117"/>
    <mergeCell ref="P117:Q117"/>
    <mergeCell ref="R117:S117"/>
    <mergeCell ref="T117:U117"/>
    <mergeCell ref="V117:W117"/>
    <mergeCell ref="AG113:AH113"/>
    <mergeCell ref="P116:Q116"/>
    <mergeCell ref="R116:S116"/>
    <mergeCell ref="T116:U116"/>
    <mergeCell ref="V116:W116"/>
    <mergeCell ref="AG111:AH111"/>
    <mergeCell ref="R113:S113"/>
    <mergeCell ref="T113:U113"/>
    <mergeCell ref="V113:W113"/>
    <mergeCell ref="Y113:Z113"/>
    <mergeCell ref="D113:I113"/>
    <mergeCell ref="J113:M113"/>
    <mergeCell ref="N113:O113"/>
    <mergeCell ref="P113:Q113"/>
    <mergeCell ref="AA113:AB113"/>
    <mergeCell ref="AC113:AD113"/>
    <mergeCell ref="AE112:AF112"/>
    <mergeCell ref="AE113:AF113"/>
    <mergeCell ref="L112:M112"/>
    <mergeCell ref="N112:O112"/>
    <mergeCell ref="P112:Q112"/>
    <mergeCell ref="AA111:AB111"/>
    <mergeCell ref="AG119:AH119"/>
    <mergeCell ref="T118:U118"/>
    <mergeCell ref="V118:W118"/>
    <mergeCell ref="Y118:Z118"/>
    <mergeCell ref="AA118:AB118"/>
    <mergeCell ref="L118:M118"/>
    <mergeCell ref="N118:O118"/>
    <mergeCell ref="P118:Q118"/>
    <mergeCell ref="R118:S118"/>
    <mergeCell ref="AG117:AH117"/>
    <mergeCell ref="Y116:Z116"/>
    <mergeCell ref="AA116:AB116"/>
    <mergeCell ref="AG116:AH116"/>
    <mergeCell ref="Y117:Z117"/>
    <mergeCell ref="AA117:AB117"/>
    <mergeCell ref="AC117:AD117"/>
    <mergeCell ref="AC116:AD116"/>
    <mergeCell ref="AE116:AF116"/>
    <mergeCell ref="AE117:AF117"/>
    <mergeCell ref="AE120:AF120"/>
    <mergeCell ref="V121:W121"/>
    <mergeCell ref="Y121:Z121"/>
    <mergeCell ref="AA121:AB121"/>
    <mergeCell ref="T120:U120"/>
    <mergeCell ref="V120:W120"/>
    <mergeCell ref="AG120:AH120"/>
    <mergeCell ref="L121:M121"/>
    <mergeCell ref="N121:O121"/>
    <mergeCell ref="P121:Q121"/>
    <mergeCell ref="R121:S121"/>
    <mergeCell ref="T121:U121"/>
    <mergeCell ref="L120:M120"/>
    <mergeCell ref="N120:O120"/>
    <mergeCell ref="P120:Q120"/>
    <mergeCell ref="R120:S120"/>
    <mergeCell ref="AC118:AD118"/>
    <mergeCell ref="AE118:AF118"/>
    <mergeCell ref="AA119:AB119"/>
    <mergeCell ref="AC119:AD119"/>
    <mergeCell ref="AE119:AF119"/>
    <mergeCell ref="Y120:Z120"/>
    <mergeCell ref="AA120:AB120"/>
    <mergeCell ref="AC120:AD120"/>
    <mergeCell ref="AG118:AH118"/>
    <mergeCell ref="L119:M119"/>
    <mergeCell ref="N119:O119"/>
    <mergeCell ref="P119:Q119"/>
    <mergeCell ref="R119:S119"/>
    <mergeCell ref="T119:U119"/>
    <mergeCell ref="V119:W119"/>
    <mergeCell ref="Y119:Z119"/>
    <mergeCell ref="AG122:AH122"/>
    <mergeCell ref="AC121:AD121"/>
    <mergeCell ref="AE121:AF121"/>
    <mergeCell ref="AG121:AH121"/>
    <mergeCell ref="AA122:AB122"/>
    <mergeCell ref="AC122:AD122"/>
    <mergeCell ref="T122:U122"/>
    <mergeCell ref="AE122:AF122"/>
    <mergeCell ref="V122:W122"/>
    <mergeCell ref="Y122:Z122"/>
    <mergeCell ref="R123:S123"/>
    <mergeCell ref="T123:U123"/>
    <mergeCell ref="AE123:AF123"/>
    <mergeCell ref="J122:M122"/>
    <mergeCell ref="N122:O122"/>
    <mergeCell ref="P122:Q122"/>
    <mergeCell ref="R122:S122"/>
    <mergeCell ref="C125:D125"/>
    <mergeCell ref="E125:M125"/>
    <mergeCell ref="N125:O125"/>
    <mergeCell ref="P125:Q125"/>
    <mergeCell ref="AE126:AF126"/>
    <mergeCell ref="AG126:AH126"/>
    <mergeCell ref="AA126:AB126"/>
    <mergeCell ref="AC126:AD126"/>
    <mergeCell ref="AE125:AF125"/>
    <mergeCell ref="AG125:AH125"/>
    <mergeCell ref="R125:S125"/>
    <mergeCell ref="T125:U125"/>
    <mergeCell ref="V125:W125"/>
    <mergeCell ref="Y125:Z125"/>
    <mergeCell ref="AA125:AB125"/>
    <mergeCell ref="AC125:AD125"/>
    <mergeCell ref="AG123:AH123"/>
    <mergeCell ref="C124:D124"/>
    <mergeCell ref="E124:M124"/>
    <mergeCell ref="V123:W123"/>
    <mergeCell ref="Y123:Z123"/>
    <mergeCell ref="AA123:AB123"/>
    <mergeCell ref="AC123:AD123"/>
    <mergeCell ref="N123:O123"/>
    <mergeCell ref="P123:Q123"/>
    <mergeCell ref="C127:D127"/>
    <mergeCell ref="E127:M127"/>
    <mergeCell ref="N127:O127"/>
    <mergeCell ref="P127:Q127"/>
    <mergeCell ref="AE128:AF128"/>
    <mergeCell ref="AG128:AH128"/>
    <mergeCell ref="AA128:AB128"/>
    <mergeCell ref="AC128:AD128"/>
    <mergeCell ref="AE127:AF127"/>
    <mergeCell ref="AG127:AH127"/>
    <mergeCell ref="R127:S127"/>
    <mergeCell ref="T127:U127"/>
    <mergeCell ref="V127:W127"/>
    <mergeCell ref="Y127:Z127"/>
    <mergeCell ref="AA127:AB127"/>
    <mergeCell ref="AC127:AD127"/>
    <mergeCell ref="R126:S126"/>
    <mergeCell ref="T126:U126"/>
    <mergeCell ref="V126:W126"/>
    <mergeCell ref="Y126:Z126"/>
    <mergeCell ref="C126:D126"/>
    <mergeCell ref="E126:M126"/>
    <mergeCell ref="N126:O126"/>
    <mergeCell ref="P126:Q126"/>
    <mergeCell ref="C129:D129"/>
    <mergeCell ref="E129:M129"/>
    <mergeCell ref="N129:O129"/>
    <mergeCell ref="P129:Q129"/>
    <mergeCell ref="AE130:AF130"/>
    <mergeCell ref="AG130:AH130"/>
    <mergeCell ref="AA130:AB130"/>
    <mergeCell ref="AC130:AD130"/>
    <mergeCell ref="AE129:AF129"/>
    <mergeCell ref="AG129:AH129"/>
    <mergeCell ref="R129:S129"/>
    <mergeCell ref="T129:U129"/>
    <mergeCell ref="V129:W129"/>
    <mergeCell ref="Y129:Z129"/>
    <mergeCell ref="AA129:AB129"/>
    <mergeCell ref="AC129:AD129"/>
    <mergeCell ref="R128:S128"/>
    <mergeCell ref="T128:U128"/>
    <mergeCell ref="V128:W128"/>
    <mergeCell ref="Y128:Z128"/>
    <mergeCell ref="C128:D128"/>
    <mergeCell ref="E128:M128"/>
    <mergeCell ref="N128:O128"/>
    <mergeCell ref="P128:Q128"/>
    <mergeCell ref="C131:D131"/>
    <mergeCell ref="E131:M131"/>
    <mergeCell ref="N131:O131"/>
    <mergeCell ref="P131:Q131"/>
    <mergeCell ref="AE132:AF132"/>
    <mergeCell ref="AG132:AH132"/>
    <mergeCell ref="AA132:AB132"/>
    <mergeCell ref="AC132:AD132"/>
    <mergeCell ref="AE131:AF131"/>
    <mergeCell ref="AG131:AH131"/>
    <mergeCell ref="R131:S131"/>
    <mergeCell ref="T131:U131"/>
    <mergeCell ref="V131:W131"/>
    <mergeCell ref="Y131:Z131"/>
    <mergeCell ref="AA131:AB131"/>
    <mergeCell ref="AC131:AD131"/>
    <mergeCell ref="R130:S130"/>
    <mergeCell ref="T130:U130"/>
    <mergeCell ref="V130:W130"/>
    <mergeCell ref="Y130:Z130"/>
    <mergeCell ref="C130:D130"/>
    <mergeCell ref="E130:M130"/>
    <mergeCell ref="N130:O130"/>
    <mergeCell ref="P130:Q130"/>
    <mergeCell ref="AA133:AB133"/>
    <mergeCell ref="AC133:AD133"/>
    <mergeCell ref="AE134:AF134"/>
    <mergeCell ref="AG134:AH134"/>
    <mergeCell ref="AA134:AB134"/>
    <mergeCell ref="AC134:AD134"/>
    <mergeCell ref="AE133:AF133"/>
    <mergeCell ref="AG133:AH133"/>
    <mergeCell ref="C133:D133"/>
    <mergeCell ref="E133:M133"/>
    <mergeCell ref="N133:O133"/>
    <mergeCell ref="P133:Q133"/>
    <mergeCell ref="R133:S133"/>
    <mergeCell ref="T133:U133"/>
    <mergeCell ref="V133:W133"/>
    <mergeCell ref="Y133:Z133"/>
    <mergeCell ref="R132:S132"/>
    <mergeCell ref="T132:U132"/>
    <mergeCell ref="V132:W132"/>
    <mergeCell ref="Y132:Z132"/>
    <mergeCell ref="C132:D132"/>
    <mergeCell ref="E132:M132"/>
    <mergeCell ref="N132:O132"/>
    <mergeCell ref="P132:Q132"/>
    <mergeCell ref="AE135:AF135"/>
    <mergeCell ref="AG135:AH135"/>
    <mergeCell ref="V135:W135"/>
    <mergeCell ref="Y135:Z135"/>
    <mergeCell ref="AA135:AB135"/>
    <mergeCell ref="AC135:AD135"/>
    <mergeCell ref="N135:O135"/>
    <mergeCell ref="P135:Q135"/>
    <mergeCell ref="R135:S135"/>
    <mergeCell ref="T135:U135"/>
    <mergeCell ref="C136:D136"/>
    <mergeCell ref="E136:M136"/>
    <mergeCell ref="A135:A136"/>
    <mergeCell ref="C135:D135"/>
    <mergeCell ref="E135:G135"/>
    <mergeCell ref="H135:M135"/>
    <mergeCell ref="V134:W134"/>
    <mergeCell ref="Y134:Z134"/>
    <mergeCell ref="C134:D134"/>
    <mergeCell ref="E134:M134"/>
    <mergeCell ref="N134:O134"/>
    <mergeCell ref="P134:Q134"/>
    <mergeCell ref="R134:S134"/>
    <mergeCell ref="T134:U134"/>
    <mergeCell ref="R138:S138"/>
    <mergeCell ref="T138:U138"/>
    <mergeCell ref="V138:W138"/>
    <mergeCell ref="Y138:Z138"/>
    <mergeCell ref="C138:D138"/>
    <mergeCell ref="E138:M138"/>
    <mergeCell ref="N138:O138"/>
    <mergeCell ref="P138:Q138"/>
    <mergeCell ref="C137:D137"/>
    <mergeCell ref="E137:M137"/>
    <mergeCell ref="N137:O137"/>
    <mergeCell ref="P137:Q137"/>
    <mergeCell ref="AE138:AF138"/>
    <mergeCell ref="AG138:AH138"/>
    <mergeCell ref="AA138:AB138"/>
    <mergeCell ref="AC138:AD138"/>
    <mergeCell ref="AE137:AF137"/>
    <mergeCell ref="AG137:AH137"/>
    <mergeCell ref="R137:S137"/>
    <mergeCell ref="T137:U137"/>
    <mergeCell ref="V137:W137"/>
    <mergeCell ref="Y137:Z137"/>
    <mergeCell ref="AA137:AB137"/>
    <mergeCell ref="AC137:AD137"/>
    <mergeCell ref="R140:S140"/>
    <mergeCell ref="T140:U140"/>
    <mergeCell ref="V140:W140"/>
    <mergeCell ref="Y140:Z140"/>
    <mergeCell ref="C140:D140"/>
    <mergeCell ref="E140:M140"/>
    <mergeCell ref="N140:O140"/>
    <mergeCell ref="P140:Q140"/>
    <mergeCell ref="C139:D139"/>
    <mergeCell ref="E139:M139"/>
    <mergeCell ref="N139:O139"/>
    <mergeCell ref="P139:Q139"/>
    <mergeCell ref="AE140:AF140"/>
    <mergeCell ref="AG140:AH140"/>
    <mergeCell ref="AA140:AB140"/>
    <mergeCell ref="AC140:AD140"/>
    <mergeCell ref="AE139:AF139"/>
    <mergeCell ref="AG139:AH139"/>
    <mergeCell ref="R139:S139"/>
    <mergeCell ref="T139:U139"/>
    <mergeCell ref="V139:W139"/>
    <mergeCell ref="Y139:Z139"/>
    <mergeCell ref="AA139:AB139"/>
    <mergeCell ref="AC139:AD139"/>
    <mergeCell ref="C143:D143"/>
    <mergeCell ref="E143:M143"/>
    <mergeCell ref="V142:W142"/>
    <mergeCell ref="Y142:Z142"/>
    <mergeCell ref="N142:O142"/>
    <mergeCell ref="P142:Q142"/>
    <mergeCell ref="R142:S142"/>
    <mergeCell ref="T142:U142"/>
    <mergeCell ref="AA141:AB141"/>
    <mergeCell ref="AC141:AD141"/>
    <mergeCell ref="AE142:AF142"/>
    <mergeCell ref="AG142:AH142"/>
    <mergeCell ref="AE141:AF141"/>
    <mergeCell ref="AG141:AH141"/>
    <mergeCell ref="AA142:AB142"/>
    <mergeCell ref="AC142:AD142"/>
    <mergeCell ref="C141:I141"/>
    <mergeCell ref="J141:M141"/>
    <mergeCell ref="N141:O141"/>
    <mergeCell ref="P141:Q141"/>
    <mergeCell ref="R141:S141"/>
    <mergeCell ref="T141:U141"/>
    <mergeCell ref="V141:W141"/>
    <mergeCell ref="Y141:Z141"/>
    <mergeCell ref="R145:S145"/>
    <mergeCell ref="T145:U145"/>
    <mergeCell ref="V145:W145"/>
    <mergeCell ref="Y145:Z145"/>
    <mergeCell ref="C145:D145"/>
    <mergeCell ref="E145:M145"/>
    <mergeCell ref="N145:O145"/>
    <mergeCell ref="P145:Q145"/>
    <mergeCell ref="C144:D144"/>
    <mergeCell ref="E144:M144"/>
    <mergeCell ref="N144:O144"/>
    <mergeCell ref="P144:Q144"/>
    <mergeCell ref="AE145:AF145"/>
    <mergeCell ref="AG145:AH145"/>
    <mergeCell ref="AA145:AB145"/>
    <mergeCell ref="AC145:AD145"/>
    <mergeCell ref="AE144:AF144"/>
    <mergeCell ref="AG144:AH144"/>
    <mergeCell ref="R144:S144"/>
    <mergeCell ref="T144:U144"/>
    <mergeCell ref="V144:W144"/>
    <mergeCell ref="Y144:Z144"/>
    <mergeCell ref="AA144:AB144"/>
    <mergeCell ref="AC144:AD144"/>
    <mergeCell ref="R147:S147"/>
    <mergeCell ref="T147:U147"/>
    <mergeCell ref="V147:W147"/>
    <mergeCell ref="Y147:Z147"/>
    <mergeCell ref="C147:D147"/>
    <mergeCell ref="E147:M147"/>
    <mergeCell ref="N147:O147"/>
    <mergeCell ref="P147:Q147"/>
    <mergeCell ref="C146:D146"/>
    <mergeCell ref="E146:M146"/>
    <mergeCell ref="N146:O146"/>
    <mergeCell ref="P146:Q146"/>
    <mergeCell ref="AE147:AF147"/>
    <mergeCell ref="AG147:AH147"/>
    <mergeCell ref="AA147:AB147"/>
    <mergeCell ref="AC147:AD147"/>
    <mergeCell ref="AE146:AF146"/>
    <mergeCell ref="AG146:AH146"/>
    <mergeCell ref="R146:S146"/>
    <mergeCell ref="T146:U146"/>
    <mergeCell ref="V146:W146"/>
    <mergeCell ref="Y146:Z146"/>
    <mergeCell ref="AA146:AB146"/>
    <mergeCell ref="AC146:AD146"/>
    <mergeCell ref="R149:S149"/>
    <mergeCell ref="T149:U149"/>
    <mergeCell ref="V149:W149"/>
    <mergeCell ref="Y149:Z149"/>
    <mergeCell ref="C149:D149"/>
    <mergeCell ref="E149:M149"/>
    <mergeCell ref="N149:O149"/>
    <mergeCell ref="P149:Q149"/>
    <mergeCell ref="C148:D148"/>
    <mergeCell ref="E148:M148"/>
    <mergeCell ref="N148:O148"/>
    <mergeCell ref="P148:Q148"/>
    <mergeCell ref="AE149:AF149"/>
    <mergeCell ref="AG149:AH149"/>
    <mergeCell ref="AA149:AB149"/>
    <mergeCell ref="AC149:AD149"/>
    <mergeCell ref="AE148:AF148"/>
    <mergeCell ref="AG148:AH148"/>
    <mergeCell ref="R148:S148"/>
    <mergeCell ref="T148:U148"/>
    <mergeCell ref="V148:W148"/>
    <mergeCell ref="Y148:Z148"/>
    <mergeCell ref="AA148:AB148"/>
    <mergeCell ref="AC148:AD148"/>
    <mergeCell ref="R151:S151"/>
    <mergeCell ref="T151:U151"/>
    <mergeCell ref="V151:W151"/>
    <mergeCell ref="Y151:Z151"/>
    <mergeCell ref="C151:D151"/>
    <mergeCell ref="E151:M151"/>
    <mergeCell ref="N151:O151"/>
    <mergeCell ref="P151:Q151"/>
    <mergeCell ref="AA150:AB150"/>
    <mergeCell ref="AC150:AD150"/>
    <mergeCell ref="AE151:AF151"/>
    <mergeCell ref="AG151:AH151"/>
    <mergeCell ref="AA151:AB151"/>
    <mergeCell ref="AC151:AD151"/>
    <mergeCell ref="AE150:AF150"/>
    <mergeCell ref="AG150:AH150"/>
    <mergeCell ref="C150:D150"/>
    <mergeCell ref="E150:M150"/>
    <mergeCell ref="N150:O150"/>
    <mergeCell ref="P150:Q150"/>
    <mergeCell ref="R150:S150"/>
    <mergeCell ref="T150:U150"/>
    <mergeCell ref="V150:W150"/>
    <mergeCell ref="Y150:Z150"/>
    <mergeCell ref="Y158:Z158"/>
    <mergeCell ref="AC154:AD154"/>
    <mergeCell ref="AE154:AF154"/>
    <mergeCell ref="Y154:Z154"/>
    <mergeCell ref="AA154:AB154"/>
    <mergeCell ref="AA158:AB158"/>
    <mergeCell ref="AC158:AD158"/>
    <mergeCell ref="Y156:Z156"/>
    <mergeCell ref="AE158:AF158"/>
    <mergeCell ref="AG156:AH156"/>
    <mergeCell ref="AA156:AB156"/>
    <mergeCell ref="AE152:AF152"/>
    <mergeCell ref="AG152:AH152"/>
    <mergeCell ref="AA152:AB152"/>
    <mergeCell ref="AC152:AD152"/>
    <mergeCell ref="C153:M153"/>
    <mergeCell ref="N154:O154"/>
    <mergeCell ref="P154:Q154"/>
    <mergeCell ref="R154:S154"/>
    <mergeCell ref="C154:M154"/>
    <mergeCell ref="T154:U154"/>
    <mergeCell ref="V154:W154"/>
    <mergeCell ref="V152:W152"/>
    <mergeCell ref="Y152:Z152"/>
    <mergeCell ref="N152:O152"/>
    <mergeCell ref="P152:Q152"/>
    <mergeCell ref="R152:S152"/>
    <mergeCell ref="T152:U152"/>
    <mergeCell ref="AG158:AH158"/>
    <mergeCell ref="AC156:AD156"/>
    <mergeCell ref="AE156:AF156"/>
    <mergeCell ref="C163:I165"/>
    <mergeCell ref="J163:M163"/>
    <mergeCell ref="J164:M164"/>
    <mergeCell ref="J165:M165"/>
    <mergeCell ref="C166:K166"/>
    <mergeCell ref="C159:J159"/>
    <mergeCell ref="E161:J161"/>
    <mergeCell ref="E162:J162"/>
    <mergeCell ref="T156:U156"/>
    <mergeCell ref="V156:W156"/>
    <mergeCell ref="J158:L158"/>
    <mergeCell ref="C156:H156"/>
    <mergeCell ref="C158:I158"/>
    <mergeCell ref="E160:J160"/>
    <mergeCell ref="I156:L156"/>
    <mergeCell ref="N156:O156"/>
    <mergeCell ref="P156:Q156"/>
    <mergeCell ref="R156:S156"/>
    <mergeCell ref="Y168:Z168"/>
    <mergeCell ref="AA168:AB168"/>
    <mergeCell ref="AC168:AD168"/>
    <mergeCell ref="AE168:AF168"/>
    <mergeCell ref="R169:S169"/>
    <mergeCell ref="C168:K168"/>
    <mergeCell ref="N168:O168"/>
    <mergeCell ref="P168:Q168"/>
    <mergeCell ref="R168:S168"/>
    <mergeCell ref="C169:I169"/>
    <mergeCell ref="J169:M169"/>
    <mergeCell ref="N169:O169"/>
    <mergeCell ref="P169:Q169"/>
    <mergeCell ref="AC167:AD167"/>
    <mergeCell ref="AE167:AF167"/>
    <mergeCell ref="AG167:AH167"/>
    <mergeCell ref="T168:U168"/>
    <mergeCell ref="V168:W168"/>
    <mergeCell ref="V167:W167"/>
    <mergeCell ref="Y167:Z167"/>
    <mergeCell ref="AG168:AH168"/>
    <mergeCell ref="C167:K167"/>
    <mergeCell ref="N167:O167"/>
    <mergeCell ref="P167:Q167"/>
    <mergeCell ref="AA167:AB167"/>
    <mergeCell ref="R167:S167"/>
    <mergeCell ref="T167:U167"/>
    <mergeCell ref="AE170:AF170"/>
    <mergeCell ref="AG170:AH170"/>
    <mergeCell ref="AA172:AB172"/>
    <mergeCell ref="AC172:AD172"/>
    <mergeCell ref="AE172:AF172"/>
    <mergeCell ref="AG172:AH172"/>
    <mergeCell ref="AG173:AH173"/>
    <mergeCell ref="Y173:Z173"/>
    <mergeCell ref="V172:W172"/>
    <mergeCell ref="C171:M171"/>
    <mergeCell ref="D172:M172"/>
    <mergeCell ref="N172:O172"/>
    <mergeCell ref="P172:Q172"/>
    <mergeCell ref="R172:S172"/>
    <mergeCell ref="T172:U172"/>
    <mergeCell ref="Y172:Z172"/>
    <mergeCell ref="AG169:AH169"/>
    <mergeCell ref="T170:U170"/>
    <mergeCell ref="V170:W170"/>
    <mergeCell ref="Y170:Z170"/>
    <mergeCell ref="AA170:AB170"/>
    <mergeCell ref="AC170:AD170"/>
    <mergeCell ref="T169:U169"/>
    <mergeCell ref="AA169:AB169"/>
    <mergeCell ref="AC169:AD169"/>
    <mergeCell ref="D170:M170"/>
    <mergeCell ref="N170:O170"/>
    <mergeCell ref="P170:Q170"/>
    <mergeCell ref="R170:S170"/>
    <mergeCell ref="V169:W169"/>
    <mergeCell ref="Y169:Z169"/>
    <mergeCell ref="AE169:AF169"/>
    <mergeCell ref="AA173:AB173"/>
    <mergeCell ref="AC173:AD173"/>
    <mergeCell ref="AE173:AF173"/>
    <mergeCell ref="AA174:AB174"/>
    <mergeCell ref="AC174:AD174"/>
    <mergeCell ref="AE174:AF174"/>
    <mergeCell ref="T174:U174"/>
    <mergeCell ref="D173:M173"/>
    <mergeCell ref="N173:O173"/>
    <mergeCell ref="P173:Q173"/>
    <mergeCell ref="R173:S173"/>
    <mergeCell ref="D174:M174"/>
    <mergeCell ref="N174:O174"/>
    <mergeCell ref="P174:Q174"/>
    <mergeCell ref="R174:S174"/>
    <mergeCell ref="T173:U173"/>
    <mergeCell ref="V173:W173"/>
    <mergeCell ref="V176:W176"/>
    <mergeCell ref="Y176:Z176"/>
    <mergeCell ref="AA176:AB176"/>
    <mergeCell ref="AC176:AD176"/>
    <mergeCell ref="AE176:AF176"/>
    <mergeCell ref="AG176:AH176"/>
    <mergeCell ref="T176:U176"/>
    <mergeCell ref="D175:M175"/>
    <mergeCell ref="N175:O175"/>
    <mergeCell ref="P175:Q175"/>
    <mergeCell ref="R175:S175"/>
    <mergeCell ref="D176:M176"/>
    <mergeCell ref="N176:O176"/>
    <mergeCell ref="P176:Q176"/>
    <mergeCell ref="R176:S176"/>
    <mergeCell ref="AG174:AH174"/>
    <mergeCell ref="T175:U175"/>
    <mergeCell ref="V175:W175"/>
    <mergeCell ref="V174:W174"/>
    <mergeCell ref="Y174:Z174"/>
    <mergeCell ref="AG175:AH175"/>
    <mergeCell ref="Y175:Z175"/>
    <mergeCell ref="AA175:AB175"/>
    <mergeCell ref="AC175:AD175"/>
    <mergeCell ref="AE175:AF175"/>
    <mergeCell ref="V179:W179"/>
    <mergeCell ref="Y179:Z179"/>
    <mergeCell ref="AA179:AB179"/>
    <mergeCell ref="AC179:AD179"/>
    <mergeCell ref="AE179:AF179"/>
    <mergeCell ref="AG179:AH179"/>
    <mergeCell ref="AA177:AB177"/>
    <mergeCell ref="AC177:AD177"/>
    <mergeCell ref="AE177:AF177"/>
    <mergeCell ref="AG177:AH177"/>
    <mergeCell ref="C178:M178"/>
    <mergeCell ref="D179:M179"/>
    <mergeCell ref="N179:O179"/>
    <mergeCell ref="P179:Q179"/>
    <mergeCell ref="R179:S179"/>
    <mergeCell ref="T179:U179"/>
    <mergeCell ref="N177:O177"/>
    <mergeCell ref="P177:Q177"/>
    <mergeCell ref="R177:S177"/>
    <mergeCell ref="T177:U177"/>
    <mergeCell ref="V177:W177"/>
    <mergeCell ref="Y177:Z177"/>
    <mergeCell ref="AE182:AF182"/>
    <mergeCell ref="Y180:Z180"/>
    <mergeCell ref="AA180:AB180"/>
    <mergeCell ref="AC180:AD180"/>
    <mergeCell ref="AE180:AF180"/>
    <mergeCell ref="AA182:AB182"/>
    <mergeCell ref="AC181:AD181"/>
    <mergeCell ref="AE181:AF181"/>
    <mergeCell ref="AG180:AH180"/>
    <mergeCell ref="T181:U181"/>
    <mergeCell ref="V180:W180"/>
    <mergeCell ref="V181:W181"/>
    <mergeCell ref="Y181:Z181"/>
    <mergeCell ref="AA181:AB181"/>
    <mergeCell ref="T180:U180"/>
    <mergeCell ref="AG181:AH181"/>
    <mergeCell ref="D180:M180"/>
    <mergeCell ref="N180:O180"/>
    <mergeCell ref="P180:Q180"/>
    <mergeCell ref="R180:S180"/>
    <mergeCell ref="D181:M181"/>
    <mergeCell ref="N181:O181"/>
    <mergeCell ref="P181:Q181"/>
    <mergeCell ref="R181:S181"/>
    <mergeCell ref="V185:W185"/>
    <mergeCell ref="Y185:Z185"/>
    <mergeCell ref="AA185:AB185"/>
    <mergeCell ref="AC185:AD185"/>
    <mergeCell ref="AE185:AF185"/>
    <mergeCell ref="AG185:AH185"/>
    <mergeCell ref="D184:M184"/>
    <mergeCell ref="C185:M185"/>
    <mergeCell ref="N185:O185"/>
    <mergeCell ref="P185:Q185"/>
    <mergeCell ref="R185:S185"/>
    <mergeCell ref="T185:U185"/>
    <mergeCell ref="AG182:AH182"/>
    <mergeCell ref="T183:U183"/>
    <mergeCell ref="V182:W182"/>
    <mergeCell ref="V183:W183"/>
    <mergeCell ref="Y183:Z183"/>
    <mergeCell ref="AA183:AB183"/>
    <mergeCell ref="AC183:AD183"/>
    <mergeCell ref="AE183:AF183"/>
    <mergeCell ref="AG183:AH183"/>
    <mergeCell ref="Y182:Z182"/>
    <mergeCell ref="F183:M183"/>
    <mergeCell ref="N183:O183"/>
    <mergeCell ref="P183:Q183"/>
    <mergeCell ref="R183:S183"/>
    <mergeCell ref="D182:M182"/>
    <mergeCell ref="N182:O182"/>
    <mergeCell ref="P182:Q182"/>
    <mergeCell ref="R182:S182"/>
    <mergeCell ref="T182:U182"/>
    <mergeCell ref="AC182:AD182"/>
    <mergeCell ref="V187:W187"/>
    <mergeCell ref="Y187:Z187"/>
    <mergeCell ref="AA187:AB187"/>
    <mergeCell ref="AC187:AD187"/>
    <mergeCell ref="AE187:AF187"/>
    <mergeCell ref="AG187:AH187"/>
    <mergeCell ref="Y186:Z186"/>
    <mergeCell ref="AA186:AB186"/>
    <mergeCell ref="AC186:AD186"/>
    <mergeCell ref="AE186:AF186"/>
    <mergeCell ref="AG186:AH186"/>
    <mergeCell ref="T187:U187"/>
    <mergeCell ref="C186:M186"/>
    <mergeCell ref="N186:O186"/>
    <mergeCell ref="P186:Q186"/>
    <mergeCell ref="R186:S186"/>
    <mergeCell ref="T186:U186"/>
    <mergeCell ref="C187:M187"/>
    <mergeCell ref="N187:O187"/>
    <mergeCell ref="P187:Q187"/>
    <mergeCell ref="R187:S187"/>
    <mergeCell ref="V186:W186"/>
    <mergeCell ref="V189:W189"/>
    <mergeCell ref="Y189:Z189"/>
    <mergeCell ref="AA189:AB189"/>
    <mergeCell ref="AC189:AD189"/>
    <mergeCell ref="AE189:AF189"/>
    <mergeCell ref="AG189:AH189"/>
    <mergeCell ref="Y188:Z188"/>
    <mergeCell ref="AA188:AB188"/>
    <mergeCell ref="AC188:AD188"/>
    <mergeCell ref="AE188:AF188"/>
    <mergeCell ref="AG188:AH188"/>
    <mergeCell ref="T189:U189"/>
    <mergeCell ref="C188:M188"/>
    <mergeCell ref="N188:O188"/>
    <mergeCell ref="P188:Q188"/>
    <mergeCell ref="R188:S188"/>
    <mergeCell ref="T188:U188"/>
    <mergeCell ref="C189:M189"/>
    <mergeCell ref="N189:O189"/>
    <mergeCell ref="P189:Q189"/>
    <mergeCell ref="R189:S189"/>
    <mergeCell ref="V188:W188"/>
    <mergeCell ref="AE191:AF191"/>
    <mergeCell ref="V191:W191"/>
    <mergeCell ref="Y191:Z191"/>
    <mergeCell ref="AA191:AB191"/>
    <mergeCell ref="AC191:AD191"/>
    <mergeCell ref="AA194:AB194"/>
    <mergeCell ref="AG191:AH191"/>
    <mergeCell ref="Y190:Z190"/>
    <mergeCell ref="AA190:AB190"/>
    <mergeCell ref="AC190:AD190"/>
    <mergeCell ref="AE190:AF190"/>
    <mergeCell ref="AG190:AH190"/>
    <mergeCell ref="T190:U190"/>
    <mergeCell ref="K191:M191"/>
    <mergeCell ref="N191:O191"/>
    <mergeCell ref="P191:Q191"/>
    <mergeCell ref="R191:S191"/>
    <mergeCell ref="C190:M190"/>
    <mergeCell ref="N190:O190"/>
    <mergeCell ref="P190:Q190"/>
    <mergeCell ref="R190:S190"/>
    <mergeCell ref="T191:U191"/>
    <mergeCell ref="V190:W190"/>
    <mergeCell ref="D195:I195"/>
    <mergeCell ref="N195:O195"/>
    <mergeCell ref="P195:Q195"/>
    <mergeCell ref="R195:S195"/>
    <mergeCell ref="AC195:AD195"/>
    <mergeCell ref="AE195:AF195"/>
    <mergeCell ref="AE194:AF194"/>
    <mergeCell ref="AG194:AH194"/>
    <mergeCell ref="AG195:AH195"/>
    <mergeCell ref="T195:U195"/>
    <mergeCell ref="V195:W195"/>
    <mergeCell ref="Y195:Z195"/>
    <mergeCell ref="AA195:AB195"/>
    <mergeCell ref="AC194:AD194"/>
    <mergeCell ref="D192:I192"/>
    <mergeCell ref="J192:J193"/>
    <mergeCell ref="D193:I193"/>
    <mergeCell ref="D194:I194"/>
    <mergeCell ref="N194:O194"/>
    <mergeCell ref="P194:Q194"/>
    <mergeCell ref="R194:S194"/>
    <mergeCell ref="T194:U194"/>
    <mergeCell ref="V194:W194"/>
    <mergeCell ref="Y194:Z194"/>
    <mergeCell ref="Y197:Z197"/>
    <mergeCell ref="AA197:AB197"/>
    <mergeCell ref="AC197:AD197"/>
    <mergeCell ref="AE197:AF197"/>
    <mergeCell ref="AG197:AH197"/>
    <mergeCell ref="V197:W197"/>
    <mergeCell ref="R199:S199"/>
    <mergeCell ref="C198:M198"/>
    <mergeCell ref="AA196:AB196"/>
    <mergeCell ref="AC196:AD196"/>
    <mergeCell ref="AE196:AF196"/>
    <mergeCell ref="AG196:AH196"/>
    <mergeCell ref="J197:M197"/>
    <mergeCell ref="N197:O197"/>
    <mergeCell ref="P197:Q197"/>
    <mergeCell ref="R197:S197"/>
    <mergeCell ref="T197:U197"/>
    <mergeCell ref="N196:O196"/>
    <mergeCell ref="P196:Q196"/>
    <mergeCell ref="R196:S196"/>
    <mergeCell ref="T196:U196"/>
    <mergeCell ref="V196:W196"/>
    <mergeCell ref="Y196:Z196"/>
    <mergeCell ref="N201:O201"/>
    <mergeCell ref="P201:Q201"/>
    <mergeCell ref="R201:S201"/>
    <mergeCell ref="AG201:AH201"/>
    <mergeCell ref="V201:W201"/>
    <mergeCell ref="Y201:Z201"/>
    <mergeCell ref="AA201:AB201"/>
    <mergeCell ref="AC201:AD201"/>
    <mergeCell ref="T201:U201"/>
    <mergeCell ref="AE201:AF201"/>
    <mergeCell ref="AG199:AH199"/>
    <mergeCell ref="C200:M200"/>
    <mergeCell ref="T199:U199"/>
    <mergeCell ref="V199:W199"/>
    <mergeCell ref="Y199:Z199"/>
    <mergeCell ref="AA199:AB199"/>
    <mergeCell ref="AC199:AD199"/>
    <mergeCell ref="AE199:AF199"/>
    <mergeCell ref="N199:O199"/>
    <mergeCell ref="P199:Q199"/>
  </mergeCells>
  <phoneticPr fontId="16" type="noConversion"/>
  <dataValidations count="9">
    <dataValidation type="list" allowBlank="1" showInputMessage="1" showErrorMessage="1" sqref="C144:C151 D144">
      <formula1>Commodity</formula1>
    </dataValidation>
    <dataValidation type="list" allowBlank="1" showInputMessage="1" showErrorMessage="1" sqref="C125:C135">
      <formula1>Contractual</formula1>
    </dataValidation>
    <dataValidation type="list" allowBlank="1" showInputMessage="1" showErrorMessage="1" sqref="C116:C121 C92:C97 C101:C112 C77:C88">
      <formula1>Travel</formula1>
    </dataValidation>
    <dataValidation showDropDown="1" showInputMessage="1" showErrorMessage="1" sqref="D15"/>
    <dataValidation type="list" allowBlank="1" showInputMessage="1" showErrorMessage="1" sqref="E15:J20">
      <formula1>SeniorPersonnel</formula1>
    </dataValidation>
    <dataValidation type="list" allowBlank="1" showInputMessage="1" showErrorMessage="1" sqref="I156:L157">
      <formula1>Activity</formula1>
    </dataValidation>
    <dataValidation type="list" allowBlank="1" showInputMessage="1" showErrorMessage="1" sqref="E161:J162">
      <formula1>Fabrication</formula1>
    </dataValidation>
    <dataValidation type="list" allowBlank="1" showInputMessage="1" showErrorMessage="1" sqref="E36:J41">
      <formula1>Student</formula1>
    </dataValidation>
    <dataValidation type="list" allowBlank="1" showInputMessage="1" showErrorMessage="1" sqref="E25:J32">
      <formula1>OtherPersonnel</formula1>
    </dataValidation>
  </dataValidations>
  <pageMargins left="0.75" right="0.75" top="1" bottom="1" header="0.5" footer="0.5"/>
  <pageSetup scale="22" orientation="portrait" r:id="rId1"/>
  <headerFooter alignWithMargins="0">
    <oddHeader>&amp;CUNIVERSITY OF ALASKA ANCHORAGE</oddHeader>
  </headerFooter>
  <rowBreaks count="1" manualBreakCount="1">
    <brk id="203" max="16383" man="1"/>
  </rowBreaks>
  <ignoredErrors>
    <ignoredError sqref="AD34:AD35 O21:X21 N44:X44 N43:X43 Y44:AI44 O46:X70 Z46:AI70 N72:AI74 C161:C162 N98:X98 Y122 Y98:AI98 Y123:AI123 Z122 N123:X123 N194:AI195 AB36:AB41 Z142:Z153 AB159:AB160 Z33 U36:U41 AA15:AA20 Z34:Z35 V36:V41 W36:W41 T36:T41 R36:R41 Z42 AA34:AA35 AH42 AA42 AH34:AH35 N34:N35 AC34:AC35 AB42 AC42 AB34:AB35 N42 AI27:AI32 AD42 N27:N32 O33 O26 O27:O32 N25 N33 AI25 AI33 AI34:AI35 AG33 AF33 AI42 AE33 AD33 AG34:AG35 AC33 AB33 AG42 AA33 AH33 Q36:Q41 Z15:Z20 S36:S41 AF34:AF35 AF42 AE34:AE35 AE42 AI15:AI20 AI26 N26 O36:O41 P36:P41 O25 P25 P27:P32 P26 P33 R33:X33 O42 Q42 R42 AA27:AA32 Z25:Z32 AI36:AI41 N36:N41 Q33 X16:X20 AB21:AB24 AD21:AD24 AF21:AF24 AH21:AH24 AI21:AI24 AG21:AG24 AE21:AE24 AC21:AC24 AA21:AA24 Z21:Z24 P15:P20 O15:O20 O34:O35 Q34:Q35 T42 S42 S34:S35 V42 U42 U34:U35 W42 X36:X41 W34:W35 V34:V35 T34:T35 R34:R35 P34:P35 P42 X34:X35 X42 AA26 AA25 AG36:AG41 AE36:AE41 AC36:AC41 AA36:AA41 AH36:AH41 AF36:AF41 AD36:AD41 Z36:Z41 M156 C15:C32 N137:AI140 AB197 N89:O89 AA122 AB122 U90:U91 AC122 AD122 N201 AE122 AF122 Q90:Q91 X89 AG122 AI117 S90:S91 AH122 X93 W90:W91 AI102 X77:X78 N77:O78 X94:X97 N79:O88 X79:X88 N199 V89 U89 T89 S89 R89 Q89 P89 W89 T90:T91 AI113 AI116 AI122 AI103:AI112 AI118:AI121 AI101 AG113 AF113 AE113 AD113 AC113 AB113 AA113 Z103:Z112 Y103:Y112 Z116 AH113 Y118:Y121 Y102 Y113 Z101 Z113 Z118:Z121 Z102 Z117 Y117 AG114:AG115 AH114:AH115 AE114:AE115 AC114:AC115 AA114:AA115 Y101 Z114:Z115 AF114:AF115 AD114:AD115 AB114:AB115 Y114:Y116 N135:AI136 AO137:AO140 AP137:AU140 AP141:AU141 N141:AI141 AI159:AI160 Y159:Y160 AI169:AI193 AB142:AB153 AA159:AA160 AD159:AD160 AC142:AC153 AC159:AC160 AF159:AF160 AE142:AE153 AE159:AE160 AH159:AH160 AG142:AG153 AG159:AG160 AI154 AR15:AR42 X159:X160 N155:W155 X155 AI142:AI153 N161:Y162 Y200 Z197 Y197 P201:X201 N167:X168 AA169:AA193 Y163:Y166 AB169:AB193 Y169:Y193 AA163:AA166 AD169:AD193 AC169:AC193 AC163:AC166 AF169:AF193 AE169:AE193 AE163:AE166 AH169:AH193 AG169:AG193 AG163:AG166 AH161:AH162 AI163:AI166 Y142:Y153 AA142:AA153 AG157:AG158 Z196 Y196 AC167:AC168 AB196 AA196 AD196:AI196 Y167:Y168 AC196 AA167:AA168 AH142:AH153 AF142:AF153 AD142:AD153 X154 N154:W154 N156:W156 N142:W153 X142:X153 AH154 AG154 AF154 AE154 AD154 AC154 AB154 Y155 Z154 AA155 AI155 Z155 AB155 AC155 AD155 AE155 AF155 AG155 AH155 AA154 Y154 Z159:Z160 N159:W160 AB200 AD200 AC200 AC197 AA197 X156 AG161:AG162 AE161:AE162 AC161:AC162 AA161:AA162 AI161:AI162 AB161:AB162 AF161:AF162 AD161:AD162 Z161:Z162 AH163:AH166 AF163:AF166 AD163:AD166 AB163:AB166 Z163:Z166 Z169:Z193 N163:X166 N169:X193 AH167:AH168 AF167:AF168 AD167:AD168 AB167:AB168 Z167:Z168 AG167:AG168 AE167:AE168 N197:X197 N196:X196 AA200 AD197:AI197 Z156 AF156 AH156 Y157 AE156 AG156 Z157:Z158 AH157:AH158 AA157 AD157 AC157 AB157 AF157:AF158 AE157:AE158 O198 N198 AF200 AE200 AH200 AG200 AI200 Z200 AA201 AH201 AF201 AD201 AB201 Z201 AI201 AG201 AE201 AC201 Y201 P200:X200 P199:X199 Z199 AI199 AG199 AH199 AE199 AF199 AA199 AC199 AD199 AB199 Y199 Y198 AB198 AD198 AC198 AA198 AF198 AE198 AH198 AG198 AI198 Z198 P198:X198 O199 O201 N200 O200 P90:P91 R90:R91 V90:V91 X92 N92:O92 AI157 X25 X27:X32 X26 X15 Q77 S77 P78:S88 P77 R77 U77 W77 T78:W88 T77 V77 P92:W97 N93:O97 AH101 AB101 AD101 AF101 AA102:AH112 AA101 AG101 AE101 AC101 AB116 AD116 AF116 AH116 AB121:AH121 AG116 AE116 AC116 AB117:AH117 AB118:AH118 AB119:AH119 AB120:AH120 T16:T20 R16:R20 R15 T15 Q16:Q20 Q15 S15 S16:S20 V16:V20 V15 U16:U20 U15 W15 W16:W20 V25 R25 R27:R32 R26 V27:V32 T25 T27:T32 T26 V26 Q25 Q27:Q32 Q26 W26 U26 U27:U32 U25 W27:W32 S26 S27:S32 S25 W25 AG15 AE15 AC15 AB16:AH20 AB15 AD15 AF15 AH15 AG25 AE25 AC25 AB26:AH32 AB25 AD25 AF25 AH25"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BI231"/>
  <sheetViews>
    <sheetView tabSelected="1" zoomScale="90" zoomScaleNormal="90" workbookViewId="0">
      <selection activeCell="C3" sqref="C3"/>
    </sheetView>
  </sheetViews>
  <sheetFormatPr defaultColWidth="20.83203125" defaultRowHeight="17.100000000000001" customHeight="1"/>
  <cols>
    <col min="1" max="1" width="5.5" style="67" customWidth="1"/>
    <col min="2" max="2" width="2" style="67" customWidth="1"/>
    <col min="3" max="3" width="30.5" style="36" customWidth="1"/>
    <col min="4" max="4" width="29" style="36" customWidth="1"/>
    <col min="5" max="9" width="3.1640625" style="36" customWidth="1"/>
    <col min="10" max="10" width="10.1640625" style="36" customWidth="1"/>
    <col min="11" max="11" width="6.83203125" style="36" customWidth="1"/>
    <col min="12" max="12" width="7.33203125" style="36" customWidth="1"/>
    <col min="13" max="13" width="6.5" style="39" customWidth="1"/>
    <col min="14" max="14" width="6.83203125" style="127" customWidth="1"/>
    <col min="15" max="15" width="9.83203125" style="127" customWidth="1"/>
    <col min="16" max="16" width="6.83203125" style="81" customWidth="1"/>
    <col min="17" max="17" width="9.83203125" style="127" customWidth="1"/>
    <col min="18" max="18" width="6.83203125" style="81" customWidth="1"/>
    <col min="19" max="19" width="9.83203125" style="127" customWidth="1"/>
    <col min="20" max="20" width="6.83203125" style="81" customWidth="1"/>
    <col min="21" max="21" width="9.83203125" style="127" customWidth="1"/>
    <col min="22" max="22" width="6.83203125" style="81" customWidth="1"/>
    <col min="23" max="23" width="9.83203125" style="127" customWidth="1"/>
    <col min="24" max="24" width="9.83203125" style="81" customWidth="1"/>
    <col min="25" max="25" width="6.83203125" style="14" customWidth="1"/>
    <col min="26" max="26" width="9.83203125" style="36" customWidth="1"/>
    <col min="27" max="27" width="6.83203125" style="36" customWidth="1"/>
    <col min="28" max="28" width="9.83203125" style="36" customWidth="1"/>
    <col min="29" max="29" width="6.83203125" style="36" customWidth="1"/>
    <col min="30" max="30" width="9.83203125" style="36" customWidth="1"/>
    <col min="31" max="31" width="6.83203125" style="36" customWidth="1"/>
    <col min="32" max="32" width="9.83203125" style="36" customWidth="1"/>
    <col min="33" max="33" width="6.83203125" style="36" customWidth="1"/>
    <col min="34" max="35" width="9.83203125" style="36" customWidth="1"/>
    <col min="36" max="41" width="7.83203125" customWidth="1"/>
    <col min="42" max="42" width="4.33203125" customWidth="1"/>
    <col min="43" max="43" width="9.33203125" style="36" customWidth="1"/>
    <col min="44" max="44" width="4.33203125" style="36" customWidth="1"/>
    <col min="45" max="45" width="9.33203125" style="36" customWidth="1"/>
    <col min="46" max="46" width="4.33203125" style="36" customWidth="1"/>
    <col min="47" max="47" width="25.83203125" style="36" customWidth="1"/>
    <col min="48" max="53" width="12.83203125" style="36" customWidth="1"/>
    <col min="54" max="54" width="2.83203125" style="36" customWidth="1"/>
    <col min="55" max="55" width="20.83203125" style="36"/>
    <col min="56" max="61" width="12.83203125" style="36" customWidth="1"/>
    <col min="62" max="16384" width="20.83203125" style="36"/>
  </cols>
  <sheetData>
    <row r="1" spans="1:50" ht="17.100000000000001" customHeight="1">
      <c r="C1" s="502" t="s">
        <v>355</v>
      </c>
    </row>
    <row r="2" spans="1:50" ht="17.100000000000001" customHeight="1">
      <c r="C2" s="36" t="s">
        <v>370</v>
      </c>
      <c r="D2" s="510">
        <v>42717</v>
      </c>
    </row>
    <row r="3" spans="1:50" s="74" customFormat="1" ht="14.1" customHeight="1">
      <c r="A3" s="143"/>
      <c r="B3" s="143"/>
      <c r="C3" s="462" t="s">
        <v>34</v>
      </c>
      <c r="D3" s="462"/>
      <c r="E3" s="702"/>
      <c r="F3" s="702"/>
      <c r="G3" s="702"/>
      <c r="H3" s="702"/>
      <c r="I3" s="702"/>
      <c r="J3" s="368"/>
      <c r="K3" s="368"/>
      <c r="L3" s="368"/>
      <c r="M3" s="42"/>
      <c r="N3" s="42"/>
      <c r="O3" s="42"/>
      <c r="P3" s="42"/>
      <c r="Q3" s="42"/>
      <c r="R3" s="42"/>
      <c r="S3" s="42"/>
      <c r="T3" s="42"/>
      <c r="U3" s="42"/>
      <c r="W3" s="42"/>
      <c r="X3" s="463"/>
      <c r="Y3" s="639"/>
      <c r="Z3" s="640"/>
    </row>
    <row r="4" spans="1:50" s="74" customFormat="1" ht="14.1" customHeight="1">
      <c r="A4" s="143"/>
      <c r="B4" s="143"/>
      <c r="C4" s="464" t="s">
        <v>38</v>
      </c>
      <c r="D4" s="464"/>
      <c r="E4" s="703"/>
      <c r="F4" s="703"/>
      <c r="G4" s="703"/>
      <c r="H4" s="703"/>
      <c r="I4" s="703"/>
      <c r="J4" s="368"/>
      <c r="K4" s="368"/>
      <c r="L4" s="368"/>
      <c r="M4" s="42"/>
      <c r="N4" s="42"/>
      <c r="O4" s="42"/>
      <c r="P4" s="42"/>
      <c r="Q4" s="42"/>
      <c r="R4" s="42"/>
      <c r="S4" s="42"/>
      <c r="T4" s="42"/>
      <c r="U4" s="42"/>
      <c r="V4" s="42"/>
      <c r="W4" s="42"/>
      <c r="Y4" s="639"/>
      <c r="Z4" s="640"/>
    </row>
    <row r="5" spans="1:50" s="74" customFormat="1" ht="14.1" customHeight="1">
      <c r="A5" s="143"/>
      <c r="B5" s="143"/>
      <c r="C5" s="465" t="s">
        <v>36</v>
      </c>
      <c r="D5" s="464"/>
      <c r="E5" s="703"/>
      <c r="F5" s="703"/>
      <c r="G5" s="703"/>
      <c r="H5" s="703"/>
      <c r="I5" s="703"/>
      <c r="J5" s="368"/>
      <c r="K5" s="368"/>
      <c r="L5" s="368"/>
      <c r="M5" s="42"/>
      <c r="N5" s="466"/>
      <c r="O5" s="42"/>
      <c r="P5" s="466"/>
      <c r="Q5" s="42"/>
      <c r="R5" s="466"/>
      <c r="S5" s="42"/>
      <c r="T5" s="466"/>
      <c r="U5" s="42"/>
      <c r="V5" s="466"/>
      <c r="W5" s="42"/>
      <c r="X5" s="463"/>
      <c r="Y5" s="639"/>
      <c r="Z5" s="640"/>
    </row>
    <row r="6" spans="1:50" s="74" customFormat="1" ht="14.1" customHeight="1" thickBot="1">
      <c r="A6" s="143"/>
      <c r="B6" s="143"/>
      <c r="C6" s="467" t="s">
        <v>37</v>
      </c>
      <c r="D6" s="465"/>
      <c r="E6" s="704"/>
      <c r="F6" s="704"/>
      <c r="G6" s="704"/>
      <c r="H6" s="704"/>
      <c r="I6" s="704"/>
      <c r="J6" s="42"/>
      <c r="K6" s="42"/>
      <c r="L6" s="42"/>
    </row>
    <row r="7" spans="1:50" s="74" customFormat="1" ht="14.1" hidden="1" customHeight="1" thickBot="1">
      <c r="A7" s="143"/>
      <c r="B7" s="143"/>
      <c r="C7" s="476"/>
      <c r="D7" s="477"/>
      <c r="E7" s="710"/>
      <c r="F7" s="710"/>
      <c r="G7" s="710"/>
      <c r="H7" s="710"/>
      <c r="I7" s="710"/>
      <c r="J7" s="42"/>
      <c r="K7" s="42"/>
      <c r="L7" s="42"/>
    </row>
    <row r="8" spans="1:50" s="74" customFormat="1" ht="14.1" hidden="1" customHeight="1" thickBot="1">
      <c r="A8" s="143"/>
      <c r="B8" s="143"/>
      <c r="C8" s="478" t="s">
        <v>75</v>
      </c>
      <c r="D8" s="479"/>
      <c r="E8" s="711"/>
      <c r="F8" s="710"/>
      <c r="G8" s="710"/>
      <c r="H8" s="710"/>
      <c r="I8" s="710"/>
      <c r="J8" s="42"/>
      <c r="K8" s="42"/>
      <c r="L8" s="42"/>
    </row>
    <row r="9" spans="1:50" s="74" customFormat="1" ht="13.5" hidden="1" customHeight="1" thickBot="1">
      <c r="A9" s="143"/>
      <c r="B9" s="143"/>
      <c r="C9" s="470"/>
      <c r="D9" s="470"/>
      <c r="E9" s="705"/>
      <c r="F9" s="705"/>
      <c r="G9" s="705"/>
      <c r="H9" s="705"/>
      <c r="I9" s="705"/>
      <c r="J9" s="470"/>
      <c r="K9" s="470"/>
      <c r="L9" s="470"/>
      <c r="M9" s="471"/>
      <c r="N9" s="42"/>
      <c r="O9" s="42"/>
      <c r="P9" s="42"/>
      <c r="Q9" s="42"/>
      <c r="R9" s="42"/>
      <c r="S9" s="42"/>
      <c r="T9" s="42"/>
      <c r="U9" s="42"/>
      <c r="V9" s="42"/>
      <c r="W9" s="42"/>
      <c r="X9" s="475" t="s">
        <v>62</v>
      </c>
      <c r="Z9" s="474"/>
      <c r="AQ9" s="474" t="s">
        <v>33</v>
      </c>
      <c r="AR9" s="474"/>
      <c r="AS9" s="474" t="s">
        <v>33</v>
      </c>
      <c r="AT9" s="474"/>
    </row>
    <row r="10" spans="1:50" s="12" customFormat="1" ht="14.1" customHeight="1" thickBot="1">
      <c r="A10" s="22"/>
      <c r="B10" s="22"/>
      <c r="C10" s="21"/>
      <c r="D10" s="150"/>
      <c r="E10" s="698"/>
      <c r="F10" s="698"/>
      <c r="G10" s="698"/>
      <c r="H10" s="698"/>
      <c r="I10" s="698"/>
      <c r="J10" s="150"/>
      <c r="K10" s="150"/>
      <c r="L10" s="150"/>
      <c r="M10" s="188"/>
      <c r="N10" s="699" t="s">
        <v>83</v>
      </c>
      <c r="O10" s="700"/>
      <c r="P10" s="700"/>
      <c r="Q10" s="700"/>
      <c r="R10" s="700"/>
      <c r="S10" s="700"/>
      <c r="T10" s="700"/>
      <c r="U10" s="700"/>
      <c r="V10" s="700"/>
      <c r="W10" s="700"/>
      <c r="X10" s="701"/>
      <c r="Y10" s="699" t="s">
        <v>84</v>
      </c>
      <c r="Z10" s="700"/>
      <c r="AA10" s="700"/>
      <c r="AB10" s="700"/>
      <c r="AC10" s="700"/>
      <c r="AD10" s="700"/>
      <c r="AE10" s="700"/>
      <c r="AF10" s="700"/>
      <c r="AG10" s="700"/>
      <c r="AH10" s="700"/>
      <c r="AI10" s="700"/>
      <c r="AJ10" s="690" t="s">
        <v>288</v>
      </c>
      <c r="AK10" s="691"/>
      <c r="AL10" s="691"/>
      <c r="AM10" s="691"/>
      <c r="AN10" s="691"/>
      <c r="AO10" s="701"/>
      <c r="AQ10" s="693" t="s">
        <v>83</v>
      </c>
      <c r="AR10" s="381"/>
      <c r="AS10" s="693" t="s">
        <v>84</v>
      </c>
      <c r="AT10" s="391"/>
    </row>
    <row r="11" spans="1:50" s="12" customFormat="1" ht="14.1" customHeight="1" thickBot="1">
      <c r="A11" s="22"/>
      <c r="B11" s="22"/>
      <c r="C11" s="25"/>
      <c r="D11" s="16"/>
      <c r="E11" s="575"/>
      <c r="F11" s="575"/>
      <c r="G11" s="575"/>
      <c r="H11" s="575"/>
      <c r="I11" s="575"/>
      <c r="J11" s="16"/>
      <c r="K11" s="16"/>
      <c r="L11" s="16"/>
      <c r="M11" s="14"/>
      <c r="N11" s="393"/>
      <c r="O11" s="394" t="s">
        <v>18</v>
      </c>
      <c r="P11" s="359"/>
      <c r="Q11" s="394" t="s">
        <v>19</v>
      </c>
      <c r="R11" s="359"/>
      <c r="S11" s="394" t="s">
        <v>20</v>
      </c>
      <c r="T11" s="359"/>
      <c r="U11" s="394" t="s">
        <v>63</v>
      </c>
      <c r="V11" s="359"/>
      <c r="W11" s="394" t="s">
        <v>64</v>
      </c>
      <c r="X11" s="720" t="s">
        <v>209</v>
      </c>
      <c r="Y11" s="358"/>
      <c r="Z11" s="394" t="s">
        <v>18</v>
      </c>
      <c r="AA11" s="359"/>
      <c r="AB11" s="394" t="s">
        <v>19</v>
      </c>
      <c r="AC11" s="359"/>
      <c r="AD11" s="394" t="s">
        <v>20</v>
      </c>
      <c r="AE11" s="359"/>
      <c r="AF11" s="394" t="s">
        <v>63</v>
      </c>
      <c r="AG11" s="359"/>
      <c r="AH11" s="394" t="s">
        <v>64</v>
      </c>
      <c r="AI11" s="720" t="s">
        <v>209</v>
      </c>
      <c r="AJ11" s="358" t="s">
        <v>18</v>
      </c>
      <c r="AK11" s="358" t="s">
        <v>19</v>
      </c>
      <c r="AL11" s="358" t="s">
        <v>20</v>
      </c>
      <c r="AM11" s="358" t="s">
        <v>63</v>
      </c>
      <c r="AN11" s="358" t="s">
        <v>64</v>
      </c>
      <c r="AO11" s="380" t="s">
        <v>87</v>
      </c>
      <c r="AQ11" s="694"/>
      <c r="AR11" s="381"/>
      <c r="AS11" s="695"/>
      <c r="AT11" s="391"/>
    </row>
    <row r="12" spans="1:50" s="12" customFormat="1" ht="21.75" customHeight="1" thickBot="1">
      <c r="A12" s="22" t="s">
        <v>210</v>
      </c>
      <c r="B12" s="22"/>
      <c r="C12" s="152" t="s">
        <v>51</v>
      </c>
      <c r="D12" s="153"/>
      <c r="E12" s="570"/>
      <c r="F12" s="570"/>
      <c r="G12" s="570"/>
      <c r="H12" s="570"/>
      <c r="I12" s="570"/>
      <c r="J12" s="153"/>
      <c r="K12" s="153"/>
      <c r="L12" s="153"/>
      <c r="M12" s="189"/>
      <c r="N12" s="27" t="s">
        <v>40</v>
      </c>
      <c r="O12" s="190"/>
      <c r="P12" s="330" t="s">
        <v>40</v>
      </c>
      <c r="Q12" s="190"/>
      <c r="R12" s="330" t="s">
        <v>40</v>
      </c>
      <c r="S12" s="190"/>
      <c r="T12" s="330" t="s">
        <v>40</v>
      </c>
      <c r="U12" s="190"/>
      <c r="V12" s="330" t="s">
        <v>40</v>
      </c>
      <c r="W12" s="190"/>
      <c r="X12" s="721"/>
      <c r="Y12" s="330" t="s">
        <v>40</v>
      </c>
      <c r="Z12" s="190"/>
      <c r="AA12" s="330" t="s">
        <v>40</v>
      </c>
      <c r="AB12" s="190"/>
      <c r="AC12" s="330" t="s">
        <v>40</v>
      </c>
      <c r="AD12" s="190"/>
      <c r="AE12" s="330" t="s">
        <v>40</v>
      </c>
      <c r="AF12" s="190"/>
      <c r="AG12" s="330" t="s">
        <v>40</v>
      </c>
      <c r="AH12" s="190"/>
      <c r="AI12" s="721"/>
      <c r="AJ12" s="152"/>
      <c r="AK12" s="18"/>
      <c r="AL12" s="18"/>
      <c r="AM12" s="18"/>
      <c r="AN12" s="18"/>
      <c r="AO12" s="402"/>
      <c r="AQ12" s="23"/>
      <c r="AR12" s="381"/>
      <c r="AS12" s="23"/>
      <c r="AT12" s="381"/>
      <c r="AV12" s="690" t="s">
        <v>112</v>
      </c>
      <c r="AW12" s="691"/>
      <c r="AX12" s="692"/>
    </row>
    <row r="13" spans="1:50" s="12" customFormat="1" ht="27.75" customHeight="1">
      <c r="A13" s="22">
        <v>1000</v>
      </c>
      <c r="B13" s="22"/>
      <c r="C13" s="26" t="s">
        <v>318</v>
      </c>
      <c r="D13" s="14"/>
      <c r="E13" s="573"/>
      <c r="F13" s="574"/>
      <c r="G13" s="574"/>
      <c r="H13" s="574"/>
      <c r="I13" s="574"/>
      <c r="J13" s="574"/>
      <c r="K13" s="29" t="s">
        <v>39</v>
      </c>
      <c r="L13" s="29" t="s">
        <v>21</v>
      </c>
      <c r="M13" s="14"/>
      <c r="N13" s="21"/>
      <c r="O13" s="30"/>
      <c r="P13" s="25"/>
      <c r="Q13" s="30"/>
      <c r="R13" s="25"/>
      <c r="S13" s="30"/>
      <c r="T13" s="25"/>
      <c r="U13" s="30"/>
      <c r="V13" s="25"/>
      <c r="W13" s="30"/>
      <c r="X13" s="31"/>
      <c r="Y13" s="21"/>
      <c r="Z13" s="30"/>
      <c r="AA13" s="25"/>
      <c r="AB13" s="30"/>
      <c r="AC13" s="25"/>
      <c r="AD13" s="30"/>
      <c r="AE13" s="25"/>
      <c r="AF13" s="30"/>
      <c r="AG13" s="25"/>
      <c r="AH13" s="30"/>
      <c r="AI13" s="31"/>
      <c r="AJ13" s="14"/>
      <c r="AK13" s="14"/>
      <c r="AL13" s="14"/>
      <c r="AM13" s="14"/>
      <c r="AN13" s="14"/>
      <c r="AO13" s="395"/>
      <c r="AQ13" s="23"/>
      <c r="AR13" s="381"/>
      <c r="AS13" s="23"/>
      <c r="AT13" s="381"/>
      <c r="AV13" s="352" t="s">
        <v>105</v>
      </c>
      <c r="AW13" s="353" t="s">
        <v>106</v>
      </c>
      <c r="AX13" s="354" t="s">
        <v>107</v>
      </c>
    </row>
    <row r="14" spans="1:50" s="12" customFormat="1" ht="15" customHeight="1">
      <c r="A14" s="22"/>
      <c r="B14" s="22"/>
      <c r="C14" s="32" t="s">
        <v>35</v>
      </c>
      <c r="D14" s="201" t="s">
        <v>113</v>
      </c>
      <c r="E14" s="696"/>
      <c r="F14" s="572"/>
      <c r="G14" s="572"/>
      <c r="H14" s="572"/>
      <c r="I14" s="572"/>
      <c r="J14" s="572"/>
      <c r="K14" s="34"/>
      <c r="L14" s="33"/>
      <c r="M14" s="14"/>
      <c r="N14" s="35"/>
      <c r="O14" s="30"/>
      <c r="P14" s="35"/>
      <c r="Q14" s="30"/>
      <c r="R14" s="35"/>
      <c r="S14" s="30"/>
      <c r="T14" s="35"/>
      <c r="U14" s="30"/>
      <c r="V14" s="35"/>
      <c r="W14" s="30"/>
      <c r="X14" s="31"/>
      <c r="Y14" s="35"/>
      <c r="Z14" s="30"/>
      <c r="AA14" s="35"/>
      <c r="AB14" s="30"/>
      <c r="AC14" s="35"/>
      <c r="AD14" s="30"/>
      <c r="AE14" s="35"/>
      <c r="AF14" s="30"/>
      <c r="AG14" s="35"/>
      <c r="AH14" s="30"/>
      <c r="AI14" s="31"/>
      <c r="AJ14" s="14"/>
      <c r="AK14" s="14"/>
      <c r="AL14" s="14"/>
      <c r="AM14" s="14"/>
      <c r="AN14" s="14"/>
      <c r="AO14" s="395"/>
      <c r="AQ14" s="23"/>
      <c r="AR14" s="381"/>
      <c r="AS14" s="23"/>
      <c r="AT14" s="381"/>
      <c r="AV14" s="336"/>
      <c r="AW14" s="337"/>
      <c r="AX14" s="338"/>
    </row>
    <row r="15" spans="1:50" ht="15" customHeight="1">
      <c r="C15" s="50">
        <f t="shared" ref="C15:C20" si="0">N15+P15+R15+T15+V15</f>
        <v>0</v>
      </c>
      <c r="D15" s="37"/>
      <c r="E15" s="556" t="s">
        <v>114</v>
      </c>
      <c r="F15" s="697"/>
      <c r="G15" s="697"/>
      <c r="H15" s="697"/>
      <c r="I15" s="697"/>
      <c r="J15" s="697"/>
      <c r="K15" s="38">
        <v>0</v>
      </c>
      <c r="L15" s="208">
        <f t="shared" ref="L15:L20" si="1">VLOOKUP(E15,Leave_Benefits,2,0)</f>
        <v>0</v>
      </c>
      <c r="M15" s="37"/>
      <c r="N15" s="164">
        <v>0</v>
      </c>
      <c r="O15" s="82">
        <f t="shared" ref="O15:O20" si="2">K15*(1+L15)*(N15)</f>
        <v>0</v>
      </c>
      <c r="P15" s="164">
        <v>0</v>
      </c>
      <c r="Q15" s="82">
        <f t="shared" ref="Q15:Q20" si="3">K15*(1+L15)*(P15)*1.025</f>
        <v>0</v>
      </c>
      <c r="R15" s="164">
        <v>0</v>
      </c>
      <c r="S15" s="82">
        <f t="shared" ref="S15:S20" si="4">K15*(1+L15)*(R15)*1.025*1.025</f>
        <v>0</v>
      </c>
      <c r="T15" s="164">
        <v>0</v>
      </c>
      <c r="U15" s="82">
        <f t="shared" ref="U15:U20" si="5">K15*(1+L15)*(T15)*1.025*1.025*1.025</f>
        <v>0</v>
      </c>
      <c r="V15" s="164">
        <v>0</v>
      </c>
      <c r="W15" s="82">
        <f t="shared" ref="W15:W20" si="6">K15*(1+L15)*(V15)*1.025*1.025*1.025*1.025</f>
        <v>0</v>
      </c>
      <c r="X15" s="40">
        <f t="shared" ref="X15:X20" si="7">O15+Q15+S15+U15+W15</f>
        <v>0</v>
      </c>
      <c r="Y15" s="291">
        <v>0</v>
      </c>
      <c r="Z15" s="292">
        <f t="shared" ref="Z15:Z20" si="8">K15*(1+L15)*(Y15)</f>
        <v>0</v>
      </c>
      <c r="AA15" s="291">
        <v>0</v>
      </c>
      <c r="AB15" s="292">
        <f>K15*(1+L15)*(AA15)*1.025</f>
        <v>0</v>
      </c>
      <c r="AC15" s="291">
        <v>0</v>
      </c>
      <c r="AD15" s="292">
        <f>K15*(1+L15)*(AC15)*1.025*1.025</f>
        <v>0</v>
      </c>
      <c r="AE15" s="291">
        <v>0</v>
      </c>
      <c r="AF15" s="292">
        <f>K15*(1+L15)*(AE15)*1.025*1.025*1.025</f>
        <v>0</v>
      </c>
      <c r="AG15" s="291">
        <v>0</v>
      </c>
      <c r="AH15" s="292">
        <f>K15*(1+L15)*(AG15)*1.025*1.025*1.025*1.025</f>
        <v>0</v>
      </c>
      <c r="AI15" s="293">
        <f t="shared" ref="AI15:AI20" si="9">Z15+AB15+AD15+AF15+AH15</f>
        <v>0</v>
      </c>
      <c r="AJ15" s="396">
        <f t="shared" ref="AJ15:AJ20" si="10">O15+Z15</f>
        <v>0</v>
      </c>
      <c r="AK15" s="396">
        <f t="shared" ref="AK15:AK20" si="11">Q15+AB15</f>
        <v>0</v>
      </c>
      <c r="AL15" s="396">
        <f t="shared" ref="AL15:AL20" si="12">S15+AD15</f>
        <v>0</v>
      </c>
      <c r="AM15" s="396">
        <f t="shared" ref="AM15:AM20" si="13">U15+AF15</f>
        <v>0</v>
      </c>
      <c r="AN15" s="396">
        <f t="shared" ref="AN15:AO20" si="14">W15+AH15</f>
        <v>0</v>
      </c>
      <c r="AO15" s="397">
        <f t="shared" si="14"/>
        <v>0</v>
      </c>
      <c r="AQ15" s="23"/>
      <c r="AR15" s="381"/>
      <c r="AS15" s="23"/>
      <c r="AT15" s="381"/>
      <c r="AV15" s="341"/>
      <c r="AW15" s="342"/>
      <c r="AX15" s="343">
        <f t="shared" ref="AX15:AX20" si="15">AV15*AW15</f>
        <v>0</v>
      </c>
    </row>
    <row r="16" spans="1:50" ht="15" customHeight="1">
      <c r="C16" s="50">
        <f t="shared" si="0"/>
        <v>0</v>
      </c>
      <c r="D16" s="37"/>
      <c r="E16" s="697" t="s">
        <v>114</v>
      </c>
      <c r="F16" s="697"/>
      <c r="G16" s="697"/>
      <c r="H16" s="697"/>
      <c r="I16" s="697"/>
      <c r="J16" s="697"/>
      <c r="K16" s="38">
        <v>0</v>
      </c>
      <c r="L16" s="208">
        <f t="shared" si="1"/>
        <v>0</v>
      </c>
      <c r="M16" s="37"/>
      <c r="N16" s="164">
        <v>0</v>
      </c>
      <c r="O16" s="82">
        <f t="shared" si="2"/>
        <v>0</v>
      </c>
      <c r="P16" s="164">
        <v>0</v>
      </c>
      <c r="Q16" s="82">
        <f t="shared" si="3"/>
        <v>0</v>
      </c>
      <c r="R16" s="164">
        <v>0</v>
      </c>
      <c r="S16" s="82">
        <f t="shared" si="4"/>
        <v>0</v>
      </c>
      <c r="T16" s="164">
        <v>0</v>
      </c>
      <c r="U16" s="82">
        <f t="shared" si="5"/>
        <v>0</v>
      </c>
      <c r="V16" s="164">
        <v>0</v>
      </c>
      <c r="W16" s="82">
        <f t="shared" si="6"/>
        <v>0</v>
      </c>
      <c r="X16" s="40">
        <f t="shared" si="7"/>
        <v>0</v>
      </c>
      <c r="Y16" s="291">
        <v>0</v>
      </c>
      <c r="Z16" s="292">
        <f t="shared" si="8"/>
        <v>0</v>
      </c>
      <c r="AA16" s="291">
        <v>0</v>
      </c>
      <c r="AB16" s="292">
        <f t="shared" ref="AB16:AB19" si="16">K16*(1+L16)*(AA16)*1.025</f>
        <v>0</v>
      </c>
      <c r="AC16" s="291">
        <v>0</v>
      </c>
      <c r="AD16" s="292">
        <f t="shared" ref="AD16:AD20" si="17">K16*(1+L16)*(AC16)*1.025*1.025</f>
        <v>0</v>
      </c>
      <c r="AE16" s="291">
        <v>0</v>
      </c>
      <c r="AF16" s="292">
        <f t="shared" ref="AF16:AF20" si="18">K16*(1+L16)*(AE16)*1.025*1.025*1.025</f>
        <v>0</v>
      </c>
      <c r="AG16" s="291">
        <v>0</v>
      </c>
      <c r="AH16" s="292">
        <f t="shared" ref="AH16:AH20" si="19">K16*(1+L16)*(AG16)*1.025*1.025*1.025*1.025</f>
        <v>0</v>
      </c>
      <c r="AI16" s="293">
        <f t="shared" si="9"/>
        <v>0</v>
      </c>
      <c r="AJ16" s="396">
        <f t="shared" si="10"/>
        <v>0</v>
      </c>
      <c r="AK16" s="396">
        <f t="shared" si="11"/>
        <v>0</v>
      </c>
      <c r="AL16" s="396">
        <f t="shared" si="12"/>
        <v>0</v>
      </c>
      <c r="AM16" s="396">
        <f t="shared" si="13"/>
        <v>0</v>
      </c>
      <c r="AN16" s="396">
        <f t="shared" si="14"/>
        <v>0</v>
      </c>
      <c r="AO16" s="397">
        <f t="shared" si="14"/>
        <v>0</v>
      </c>
      <c r="AQ16" s="23"/>
      <c r="AR16" s="381"/>
      <c r="AS16" s="23"/>
      <c r="AT16" s="381"/>
      <c r="AV16" s="341"/>
      <c r="AW16" s="342"/>
      <c r="AX16" s="343">
        <f t="shared" si="15"/>
        <v>0</v>
      </c>
    </row>
    <row r="17" spans="1:50" ht="15" customHeight="1">
      <c r="C17" s="50">
        <f t="shared" si="0"/>
        <v>0</v>
      </c>
      <c r="D17" s="37"/>
      <c r="E17" s="556" t="s">
        <v>114</v>
      </c>
      <c r="F17" s="697"/>
      <c r="G17" s="697"/>
      <c r="H17" s="697"/>
      <c r="I17" s="697"/>
      <c r="J17" s="697"/>
      <c r="K17" s="38">
        <v>0</v>
      </c>
      <c r="L17" s="208">
        <f t="shared" si="1"/>
        <v>0</v>
      </c>
      <c r="M17" s="37"/>
      <c r="N17" s="164">
        <v>0</v>
      </c>
      <c r="O17" s="82">
        <f t="shared" si="2"/>
        <v>0</v>
      </c>
      <c r="P17" s="164">
        <v>0</v>
      </c>
      <c r="Q17" s="82">
        <f t="shared" si="3"/>
        <v>0</v>
      </c>
      <c r="R17" s="164">
        <v>0</v>
      </c>
      <c r="S17" s="82">
        <f t="shared" si="4"/>
        <v>0</v>
      </c>
      <c r="T17" s="164">
        <v>0</v>
      </c>
      <c r="U17" s="82">
        <f t="shared" si="5"/>
        <v>0</v>
      </c>
      <c r="V17" s="164">
        <v>0</v>
      </c>
      <c r="W17" s="82">
        <f t="shared" si="6"/>
        <v>0</v>
      </c>
      <c r="X17" s="40">
        <f t="shared" si="7"/>
        <v>0</v>
      </c>
      <c r="Y17" s="291">
        <v>0</v>
      </c>
      <c r="Z17" s="292">
        <f t="shared" si="8"/>
        <v>0</v>
      </c>
      <c r="AA17" s="291">
        <v>0</v>
      </c>
      <c r="AB17" s="292">
        <f t="shared" si="16"/>
        <v>0</v>
      </c>
      <c r="AC17" s="291">
        <v>0</v>
      </c>
      <c r="AD17" s="292">
        <f t="shared" si="17"/>
        <v>0</v>
      </c>
      <c r="AE17" s="291">
        <v>0</v>
      </c>
      <c r="AF17" s="292">
        <f t="shared" si="18"/>
        <v>0</v>
      </c>
      <c r="AG17" s="291">
        <v>0</v>
      </c>
      <c r="AH17" s="292">
        <f t="shared" si="19"/>
        <v>0</v>
      </c>
      <c r="AI17" s="293">
        <f t="shared" si="9"/>
        <v>0</v>
      </c>
      <c r="AJ17" s="396">
        <f t="shared" si="10"/>
        <v>0</v>
      </c>
      <c r="AK17" s="396">
        <f t="shared" si="11"/>
        <v>0</v>
      </c>
      <c r="AL17" s="396">
        <f t="shared" si="12"/>
        <v>0</v>
      </c>
      <c r="AM17" s="396">
        <f t="shared" si="13"/>
        <v>0</v>
      </c>
      <c r="AN17" s="396">
        <f t="shared" si="14"/>
        <v>0</v>
      </c>
      <c r="AO17" s="397">
        <f t="shared" si="14"/>
        <v>0</v>
      </c>
      <c r="AQ17" s="23"/>
      <c r="AR17" s="381"/>
      <c r="AS17" s="23"/>
      <c r="AT17" s="381"/>
      <c r="AV17" s="341"/>
      <c r="AW17" s="342"/>
      <c r="AX17" s="343">
        <f t="shared" si="15"/>
        <v>0</v>
      </c>
    </row>
    <row r="18" spans="1:50" ht="15" customHeight="1">
      <c r="C18" s="50">
        <f t="shared" si="0"/>
        <v>0</v>
      </c>
      <c r="D18" s="37"/>
      <c r="E18" s="697" t="s">
        <v>114</v>
      </c>
      <c r="F18" s="697"/>
      <c r="G18" s="697"/>
      <c r="H18" s="697"/>
      <c r="I18" s="697"/>
      <c r="J18" s="697"/>
      <c r="K18" s="38">
        <v>0</v>
      </c>
      <c r="L18" s="208">
        <f t="shared" si="1"/>
        <v>0</v>
      </c>
      <c r="M18" s="37"/>
      <c r="N18" s="164">
        <v>0</v>
      </c>
      <c r="O18" s="82">
        <f t="shared" si="2"/>
        <v>0</v>
      </c>
      <c r="P18" s="164">
        <v>0</v>
      </c>
      <c r="Q18" s="82">
        <f t="shared" si="3"/>
        <v>0</v>
      </c>
      <c r="R18" s="164">
        <v>0</v>
      </c>
      <c r="S18" s="82">
        <f t="shared" si="4"/>
        <v>0</v>
      </c>
      <c r="T18" s="164">
        <v>0</v>
      </c>
      <c r="U18" s="82">
        <f t="shared" si="5"/>
        <v>0</v>
      </c>
      <c r="V18" s="164">
        <v>0</v>
      </c>
      <c r="W18" s="82">
        <f t="shared" si="6"/>
        <v>0</v>
      </c>
      <c r="X18" s="40">
        <f t="shared" si="7"/>
        <v>0</v>
      </c>
      <c r="Y18" s="291">
        <v>0</v>
      </c>
      <c r="Z18" s="292">
        <f t="shared" si="8"/>
        <v>0</v>
      </c>
      <c r="AA18" s="291">
        <v>0</v>
      </c>
      <c r="AB18" s="292">
        <f t="shared" si="16"/>
        <v>0</v>
      </c>
      <c r="AC18" s="291">
        <v>0</v>
      </c>
      <c r="AD18" s="292">
        <f t="shared" si="17"/>
        <v>0</v>
      </c>
      <c r="AE18" s="291">
        <v>0</v>
      </c>
      <c r="AF18" s="292">
        <f t="shared" si="18"/>
        <v>0</v>
      </c>
      <c r="AG18" s="291">
        <v>0</v>
      </c>
      <c r="AH18" s="292">
        <f t="shared" si="19"/>
        <v>0</v>
      </c>
      <c r="AI18" s="293">
        <f t="shared" si="9"/>
        <v>0</v>
      </c>
      <c r="AJ18" s="396">
        <f t="shared" si="10"/>
        <v>0</v>
      </c>
      <c r="AK18" s="396">
        <f t="shared" si="11"/>
        <v>0</v>
      </c>
      <c r="AL18" s="396">
        <f t="shared" si="12"/>
        <v>0</v>
      </c>
      <c r="AM18" s="396">
        <f t="shared" si="13"/>
        <v>0</v>
      </c>
      <c r="AN18" s="396">
        <f t="shared" si="14"/>
        <v>0</v>
      </c>
      <c r="AO18" s="397">
        <f t="shared" si="14"/>
        <v>0</v>
      </c>
      <c r="AQ18" s="23"/>
      <c r="AR18" s="381"/>
      <c r="AS18" s="23"/>
      <c r="AT18" s="381"/>
      <c r="AV18" s="341"/>
      <c r="AW18" s="342"/>
      <c r="AX18" s="343">
        <f t="shared" si="15"/>
        <v>0</v>
      </c>
    </row>
    <row r="19" spans="1:50" ht="15" customHeight="1">
      <c r="C19" s="50">
        <f t="shared" si="0"/>
        <v>0</v>
      </c>
      <c r="D19" s="37"/>
      <c r="E19" s="556" t="s">
        <v>114</v>
      </c>
      <c r="F19" s="697"/>
      <c r="G19" s="697"/>
      <c r="H19" s="697"/>
      <c r="I19" s="697"/>
      <c r="J19" s="697"/>
      <c r="K19" s="38">
        <v>0</v>
      </c>
      <c r="L19" s="208">
        <f t="shared" si="1"/>
        <v>0</v>
      </c>
      <c r="M19" s="37"/>
      <c r="N19" s="164">
        <v>0</v>
      </c>
      <c r="O19" s="82">
        <f t="shared" si="2"/>
        <v>0</v>
      </c>
      <c r="P19" s="164">
        <v>0</v>
      </c>
      <c r="Q19" s="82">
        <f t="shared" si="3"/>
        <v>0</v>
      </c>
      <c r="R19" s="164">
        <v>0</v>
      </c>
      <c r="S19" s="82">
        <f t="shared" si="4"/>
        <v>0</v>
      </c>
      <c r="T19" s="164">
        <v>0</v>
      </c>
      <c r="U19" s="82">
        <f t="shared" si="5"/>
        <v>0</v>
      </c>
      <c r="V19" s="164">
        <v>0</v>
      </c>
      <c r="W19" s="82">
        <f t="shared" si="6"/>
        <v>0</v>
      </c>
      <c r="X19" s="40">
        <f t="shared" si="7"/>
        <v>0</v>
      </c>
      <c r="Y19" s="291">
        <v>0</v>
      </c>
      <c r="Z19" s="292">
        <f t="shared" si="8"/>
        <v>0</v>
      </c>
      <c r="AA19" s="291">
        <v>0</v>
      </c>
      <c r="AB19" s="292">
        <f t="shared" si="16"/>
        <v>0</v>
      </c>
      <c r="AC19" s="291">
        <v>0</v>
      </c>
      <c r="AD19" s="292">
        <f t="shared" si="17"/>
        <v>0</v>
      </c>
      <c r="AE19" s="291">
        <v>0</v>
      </c>
      <c r="AF19" s="292">
        <f t="shared" si="18"/>
        <v>0</v>
      </c>
      <c r="AG19" s="291">
        <v>0</v>
      </c>
      <c r="AH19" s="292">
        <f t="shared" si="19"/>
        <v>0</v>
      </c>
      <c r="AI19" s="293">
        <f t="shared" si="9"/>
        <v>0</v>
      </c>
      <c r="AJ19" s="396">
        <f t="shared" si="10"/>
        <v>0</v>
      </c>
      <c r="AK19" s="396">
        <f t="shared" si="11"/>
        <v>0</v>
      </c>
      <c r="AL19" s="396">
        <f t="shared" si="12"/>
        <v>0</v>
      </c>
      <c r="AM19" s="396">
        <f t="shared" si="13"/>
        <v>0</v>
      </c>
      <c r="AN19" s="396">
        <f t="shared" si="14"/>
        <v>0</v>
      </c>
      <c r="AO19" s="397">
        <f t="shared" si="14"/>
        <v>0</v>
      </c>
      <c r="AQ19" s="23"/>
      <c r="AR19" s="381"/>
      <c r="AS19" s="23"/>
      <c r="AT19" s="381"/>
      <c r="AV19" s="341"/>
      <c r="AW19" s="342"/>
      <c r="AX19" s="343">
        <f t="shared" si="15"/>
        <v>0</v>
      </c>
    </row>
    <row r="20" spans="1:50" ht="16.5" customHeight="1">
      <c r="C20" s="50">
        <f t="shared" si="0"/>
        <v>0</v>
      </c>
      <c r="D20" s="37"/>
      <c r="E20" s="697" t="s">
        <v>114</v>
      </c>
      <c r="F20" s="697"/>
      <c r="G20" s="697"/>
      <c r="H20" s="697"/>
      <c r="I20" s="697"/>
      <c r="J20" s="697"/>
      <c r="K20" s="38">
        <v>0</v>
      </c>
      <c r="L20" s="208">
        <f t="shared" si="1"/>
        <v>0</v>
      </c>
      <c r="M20" s="37"/>
      <c r="N20" s="164">
        <v>0</v>
      </c>
      <c r="O20" s="82">
        <f t="shared" si="2"/>
        <v>0</v>
      </c>
      <c r="P20" s="164">
        <v>0</v>
      </c>
      <c r="Q20" s="82">
        <f t="shared" si="3"/>
        <v>0</v>
      </c>
      <c r="R20" s="164">
        <v>0</v>
      </c>
      <c r="S20" s="82">
        <f t="shared" si="4"/>
        <v>0</v>
      </c>
      <c r="T20" s="164">
        <v>0</v>
      </c>
      <c r="U20" s="82">
        <f t="shared" si="5"/>
        <v>0</v>
      </c>
      <c r="V20" s="164">
        <v>0</v>
      </c>
      <c r="W20" s="82">
        <f t="shared" si="6"/>
        <v>0</v>
      </c>
      <c r="X20" s="40">
        <f t="shared" si="7"/>
        <v>0</v>
      </c>
      <c r="Y20" s="291">
        <v>0</v>
      </c>
      <c r="Z20" s="292">
        <f t="shared" si="8"/>
        <v>0</v>
      </c>
      <c r="AA20" s="291">
        <v>0</v>
      </c>
      <c r="AB20" s="292">
        <f>K20*(1+L20)*(AA20)*1.025</f>
        <v>0</v>
      </c>
      <c r="AC20" s="291">
        <v>0</v>
      </c>
      <c r="AD20" s="292">
        <f t="shared" si="17"/>
        <v>0</v>
      </c>
      <c r="AE20" s="291">
        <v>0</v>
      </c>
      <c r="AF20" s="292">
        <f t="shared" si="18"/>
        <v>0</v>
      </c>
      <c r="AG20" s="291">
        <v>0</v>
      </c>
      <c r="AH20" s="292">
        <f t="shared" si="19"/>
        <v>0</v>
      </c>
      <c r="AI20" s="293">
        <f t="shared" si="9"/>
        <v>0</v>
      </c>
      <c r="AJ20" s="396">
        <f t="shared" si="10"/>
        <v>0</v>
      </c>
      <c r="AK20" s="396">
        <f t="shared" si="11"/>
        <v>0</v>
      </c>
      <c r="AL20" s="396">
        <f t="shared" si="12"/>
        <v>0</v>
      </c>
      <c r="AM20" s="396">
        <f t="shared" si="13"/>
        <v>0</v>
      </c>
      <c r="AN20" s="396">
        <f t="shared" si="14"/>
        <v>0</v>
      </c>
      <c r="AO20" s="397">
        <f t="shared" si="14"/>
        <v>0</v>
      </c>
      <c r="AQ20" s="23"/>
      <c r="AR20" s="381"/>
      <c r="AS20" s="23"/>
      <c r="AT20" s="381"/>
      <c r="AV20" s="341"/>
      <c r="AW20" s="342"/>
      <c r="AX20" s="343">
        <f t="shared" si="15"/>
        <v>0</v>
      </c>
    </row>
    <row r="21" spans="1:50" s="12" customFormat="1" ht="15" customHeight="1">
      <c r="A21" s="22"/>
      <c r="B21" s="22"/>
      <c r="C21" s="64"/>
      <c r="D21" s="225"/>
      <c r="E21" s="559"/>
      <c r="F21" s="559"/>
      <c r="G21" s="559"/>
      <c r="H21" s="559"/>
      <c r="I21" s="559"/>
      <c r="J21" s="566" t="s">
        <v>194</v>
      </c>
      <c r="K21" s="714"/>
      <c r="L21" s="714"/>
      <c r="M21" s="715"/>
      <c r="N21" s="318"/>
      <c r="O21" s="317">
        <f>SUM(ROUNDUP(SUM(O15:O20),0))</f>
        <v>0</v>
      </c>
      <c r="P21" s="318"/>
      <c r="Q21" s="317">
        <f>SUM(ROUNDUP(SUM(Q15:Q20),0))</f>
        <v>0</v>
      </c>
      <c r="R21" s="318"/>
      <c r="S21" s="317">
        <f>SUM(ROUNDUP(SUM(S15:S20),0))</f>
        <v>0</v>
      </c>
      <c r="T21" s="318"/>
      <c r="U21" s="317">
        <f>SUM(ROUNDUP(SUM(U15:U20),0))</f>
        <v>0</v>
      </c>
      <c r="V21" s="318"/>
      <c r="W21" s="317">
        <f>SUM(ROUNDUP(SUM(W15:W20),0))</f>
        <v>0</v>
      </c>
      <c r="X21" s="319">
        <f>SUM(ROUNDUP(SUM(X15:X20),0))</f>
        <v>0</v>
      </c>
      <c r="Y21" s="318"/>
      <c r="Z21" s="317">
        <f>SUM(ROUNDUP(SUM(Z15:Z20),0))</f>
        <v>0</v>
      </c>
      <c r="AA21" s="318"/>
      <c r="AB21" s="317">
        <f>SUM(ROUNDUP(SUM(AB15:AB20),0))</f>
        <v>0</v>
      </c>
      <c r="AC21" s="318"/>
      <c r="AD21" s="317">
        <f>SUM(ROUNDUP(SUM(AD15:AD20),0))</f>
        <v>0</v>
      </c>
      <c r="AE21" s="318"/>
      <c r="AF21" s="317">
        <f>SUM(ROUNDUP(SUM(AF15:AF20),0))</f>
        <v>0</v>
      </c>
      <c r="AG21" s="318"/>
      <c r="AH21" s="317">
        <f>SUM(ROUNDUP(SUM(AH15:AH20),0))</f>
        <v>0</v>
      </c>
      <c r="AI21" s="319">
        <f>SUM(ROUNDUP(SUM(AI15:AI20),0))</f>
        <v>0</v>
      </c>
      <c r="AJ21" s="405">
        <f>O21+Z21</f>
        <v>0</v>
      </c>
      <c r="AK21" s="405">
        <f>Q21+AB21</f>
        <v>0</v>
      </c>
      <c r="AL21" s="405">
        <f>S21+AD21</f>
        <v>0</v>
      </c>
      <c r="AM21" s="405">
        <f>U21+AF21</f>
        <v>0</v>
      </c>
      <c r="AN21" s="405">
        <f>W21+AH21</f>
        <v>0</v>
      </c>
      <c r="AO21" s="406">
        <f>X21+AH21</f>
        <v>0</v>
      </c>
      <c r="AQ21" s="206">
        <f>O21+Q21+S21+U21+W21</f>
        <v>0</v>
      </c>
      <c r="AR21" s="382"/>
      <c r="AS21" s="206">
        <f>Z21+AB21+AD21+AF21+AH21</f>
        <v>0</v>
      </c>
      <c r="AT21" s="382"/>
      <c r="AV21" s="339"/>
      <c r="AW21" s="103"/>
      <c r="AX21" s="338"/>
    </row>
    <row r="22" spans="1:50" s="12" customFormat="1" ht="6.75" customHeight="1">
      <c r="A22" s="22"/>
      <c r="B22" s="22"/>
      <c r="C22" s="64"/>
      <c r="D22" s="225"/>
      <c r="E22" s="559"/>
      <c r="F22" s="560"/>
      <c r="G22" s="560"/>
      <c r="H22" s="560"/>
      <c r="I22" s="560"/>
      <c r="J22" s="560"/>
      <c r="K22" s="560"/>
      <c r="L22" s="560"/>
      <c r="M22" s="560"/>
      <c r="N22" s="149"/>
      <c r="O22" s="65"/>
      <c r="P22" s="149"/>
      <c r="Q22" s="65"/>
      <c r="R22" s="149"/>
      <c r="S22" s="65"/>
      <c r="T22" s="149"/>
      <c r="U22" s="65"/>
      <c r="V22" s="149"/>
      <c r="W22" s="65"/>
      <c r="X22" s="60"/>
      <c r="Y22" s="149"/>
      <c r="Z22" s="65"/>
      <c r="AA22" s="149"/>
      <c r="AB22" s="65"/>
      <c r="AC22" s="149"/>
      <c r="AD22" s="65"/>
      <c r="AE22" s="149"/>
      <c r="AF22" s="65"/>
      <c r="AG22" s="149"/>
      <c r="AH22" s="65"/>
      <c r="AI22" s="60"/>
      <c r="AJ22" s="14"/>
      <c r="AK22" s="14"/>
      <c r="AL22" s="14"/>
      <c r="AM22" s="14"/>
      <c r="AN22" s="14"/>
      <c r="AO22" s="395"/>
      <c r="AQ22" s="140"/>
      <c r="AR22" s="383"/>
      <c r="AS22" s="140"/>
      <c r="AT22" s="383"/>
      <c r="AV22" s="336"/>
      <c r="AW22" s="340"/>
      <c r="AX22" s="338"/>
    </row>
    <row r="23" spans="1:50" s="12" customFormat="1" ht="15" customHeight="1">
      <c r="A23" s="22">
        <v>1000</v>
      </c>
      <c r="B23" s="22"/>
      <c r="C23" s="24" t="s">
        <v>319</v>
      </c>
      <c r="D23" s="226"/>
      <c r="E23" s="564"/>
      <c r="F23" s="560"/>
      <c r="G23" s="560"/>
      <c r="H23" s="560"/>
      <c r="I23" s="560"/>
      <c r="J23" s="560"/>
      <c r="K23" s="560"/>
      <c r="L23" s="560"/>
      <c r="M23" s="560"/>
      <c r="N23" s="43"/>
      <c r="O23" s="66"/>
      <c r="P23" s="43"/>
      <c r="Q23" s="44"/>
      <c r="R23" s="43"/>
      <c r="S23" s="44"/>
      <c r="T23" s="43"/>
      <c r="U23" s="44"/>
      <c r="V23" s="43"/>
      <c r="W23" s="44"/>
      <c r="X23" s="45"/>
      <c r="Y23" s="43"/>
      <c r="Z23" s="66"/>
      <c r="AA23" s="43"/>
      <c r="AB23" s="44"/>
      <c r="AC23" s="43"/>
      <c r="AD23" s="44"/>
      <c r="AE23" s="43"/>
      <c r="AF23" s="44"/>
      <c r="AG23" s="43"/>
      <c r="AH23" s="44"/>
      <c r="AI23" s="45"/>
      <c r="AJ23" s="14"/>
      <c r="AK23" s="14"/>
      <c r="AL23" s="14"/>
      <c r="AM23" s="14"/>
      <c r="AN23" s="14"/>
      <c r="AO23" s="395"/>
      <c r="AQ23" s="23"/>
      <c r="AR23" s="381"/>
      <c r="AS23" s="23"/>
      <c r="AT23" s="381"/>
      <c r="AV23" s="336"/>
      <c r="AW23" s="340"/>
      <c r="AX23" s="338"/>
    </row>
    <row r="24" spans="1:50" s="12" customFormat="1" ht="15" customHeight="1">
      <c r="A24" s="22"/>
      <c r="B24" s="22"/>
      <c r="C24" s="46" t="s">
        <v>35</v>
      </c>
      <c r="D24" s="37"/>
      <c r="E24" s="562"/>
      <c r="F24" s="563"/>
      <c r="G24" s="563"/>
      <c r="H24" s="563"/>
      <c r="I24" s="563"/>
      <c r="J24" s="563"/>
      <c r="K24" s="132"/>
      <c r="L24" s="33"/>
      <c r="M24" s="14"/>
      <c r="N24" s="43"/>
      <c r="O24" s="66"/>
      <c r="P24" s="43"/>
      <c r="Q24" s="44"/>
      <c r="R24" s="43"/>
      <c r="S24" s="44"/>
      <c r="T24" s="43"/>
      <c r="U24" s="44"/>
      <c r="V24" s="43"/>
      <c r="W24" s="44"/>
      <c r="X24" s="45"/>
      <c r="Y24" s="43"/>
      <c r="Z24" s="66"/>
      <c r="AA24" s="43"/>
      <c r="AB24" s="44"/>
      <c r="AC24" s="43"/>
      <c r="AD24" s="44"/>
      <c r="AE24" s="43"/>
      <c r="AF24" s="44"/>
      <c r="AG24" s="43"/>
      <c r="AH24" s="44"/>
      <c r="AI24" s="45"/>
      <c r="AJ24" s="14"/>
      <c r="AK24" s="14"/>
      <c r="AL24" s="14"/>
      <c r="AM24" s="14"/>
      <c r="AN24" s="14"/>
      <c r="AO24" s="395"/>
      <c r="AQ24" s="23"/>
      <c r="AR24" s="381"/>
      <c r="AS24" s="23"/>
      <c r="AT24" s="381"/>
      <c r="AV24" s="336"/>
      <c r="AW24" s="340"/>
      <c r="AX24" s="338"/>
    </row>
    <row r="25" spans="1:50" s="12" customFormat="1" ht="15" customHeight="1">
      <c r="A25" s="22"/>
      <c r="B25" s="22"/>
      <c r="C25" s="48">
        <f t="shared" ref="C25:C32" si="20">N25+P25+R25+T25+V25</f>
        <v>0</v>
      </c>
      <c r="D25" s="37"/>
      <c r="E25" s="558" t="s">
        <v>114</v>
      </c>
      <c r="F25" s="517"/>
      <c r="G25" s="517"/>
      <c r="H25" s="517"/>
      <c r="I25" s="517"/>
      <c r="J25" s="517"/>
      <c r="K25" s="38">
        <v>0</v>
      </c>
      <c r="L25" s="209">
        <f t="shared" ref="L25:L32" si="21">VLOOKUP(E25,Leave_Benefits,2,0)</f>
        <v>0</v>
      </c>
      <c r="M25" s="14"/>
      <c r="N25" s="164">
        <v>0</v>
      </c>
      <c r="O25" s="82">
        <f t="shared" ref="O25:O32" si="22">K25*(1+L25)*(N25)</f>
        <v>0</v>
      </c>
      <c r="P25" s="164">
        <v>0</v>
      </c>
      <c r="Q25" s="82">
        <f>K25*(1+L25)*(P25)*1.025</f>
        <v>0</v>
      </c>
      <c r="R25" s="164">
        <v>0</v>
      </c>
      <c r="S25" s="82">
        <f>K25*(1+L25)*(R25)*1.025*1.025</f>
        <v>0</v>
      </c>
      <c r="T25" s="164">
        <v>0</v>
      </c>
      <c r="U25" s="82">
        <f>K25*(1+L25)*(T25)*1.025*1.025*1.025</f>
        <v>0</v>
      </c>
      <c r="V25" s="164">
        <v>0</v>
      </c>
      <c r="W25" s="82">
        <f>K25*(1+L25)*V25*1.025*1.025*1.025*1.025</f>
        <v>0</v>
      </c>
      <c r="X25" s="40">
        <f t="shared" ref="X25:X32" si="23">O25+Q25+S25+U25+W25</f>
        <v>0</v>
      </c>
      <c r="Y25" s="291">
        <v>0</v>
      </c>
      <c r="Z25" s="292">
        <f t="shared" ref="Z25:Z32" si="24">K25*(1+L25)*(Y25)</f>
        <v>0</v>
      </c>
      <c r="AA25" s="291">
        <v>0</v>
      </c>
      <c r="AB25" s="292">
        <f>K25*(1+L25)*(AA25)*1.025</f>
        <v>0</v>
      </c>
      <c r="AC25" s="291">
        <v>0</v>
      </c>
      <c r="AD25" s="292">
        <f>K25*(1+L25)*(AC25)*1.025*1.025</f>
        <v>0</v>
      </c>
      <c r="AE25" s="291">
        <v>0</v>
      </c>
      <c r="AF25" s="292">
        <f>K25*(1+L25)*(AE25)*1.025*1.025*1.025</f>
        <v>0</v>
      </c>
      <c r="AG25" s="291">
        <v>0</v>
      </c>
      <c r="AH25" s="292">
        <f>K25*(1+L25)*(AG25)*1.025*1.025*1.025*1.025</f>
        <v>0</v>
      </c>
      <c r="AI25" s="293">
        <f t="shared" ref="AI25:AI32" si="25">Z25+AB25+AD25+AF25+AH25</f>
        <v>0</v>
      </c>
      <c r="AJ25" s="198">
        <f>O25+Z25</f>
        <v>0</v>
      </c>
      <c r="AK25" s="198">
        <f>Q25+AB25</f>
        <v>0</v>
      </c>
      <c r="AL25" s="198">
        <f>S25+AD25</f>
        <v>0</v>
      </c>
      <c r="AM25" s="198">
        <f>U25+AF25</f>
        <v>0</v>
      </c>
      <c r="AN25" s="198">
        <f>W25+AH25</f>
        <v>0</v>
      </c>
      <c r="AO25" s="89">
        <f>X25+AI25</f>
        <v>0</v>
      </c>
      <c r="AQ25" s="23"/>
      <c r="AR25" s="381"/>
      <c r="AS25" s="23"/>
      <c r="AT25" s="381"/>
      <c r="AV25" s="336"/>
      <c r="AW25" s="340"/>
      <c r="AX25" s="338"/>
    </row>
    <row r="26" spans="1:50" s="12" customFormat="1" ht="15" customHeight="1">
      <c r="A26" s="22"/>
      <c r="B26" s="22"/>
      <c r="C26" s="50">
        <f t="shared" si="20"/>
        <v>0</v>
      </c>
      <c r="D26" s="37"/>
      <c r="E26" s="558" t="s">
        <v>114</v>
      </c>
      <c r="F26" s="517"/>
      <c r="G26" s="517"/>
      <c r="H26" s="517"/>
      <c r="I26" s="517"/>
      <c r="J26" s="517"/>
      <c r="K26" s="38">
        <v>0</v>
      </c>
      <c r="L26" s="209">
        <f t="shared" si="21"/>
        <v>0</v>
      </c>
      <c r="M26" s="14"/>
      <c r="N26" s="164">
        <v>0</v>
      </c>
      <c r="O26" s="82">
        <f t="shared" si="22"/>
        <v>0</v>
      </c>
      <c r="P26" s="164">
        <v>0</v>
      </c>
      <c r="Q26" s="82">
        <f t="shared" ref="Q26:Q32" si="26">K26*(1+L26)*(P26)*1.025</f>
        <v>0</v>
      </c>
      <c r="R26" s="164">
        <v>0</v>
      </c>
      <c r="S26" s="82">
        <f t="shared" ref="S26:S32" si="27">K26*(1+L26)*(R26)*1.025*1.025</f>
        <v>0</v>
      </c>
      <c r="T26" s="164">
        <v>0</v>
      </c>
      <c r="U26" s="82">
        <f t="shared" ref="U26:U32" si="28">K26*(1+L26)*(T26)*1.025*1.025*1.025</f>
        <v>0</v>
      </c>
      <c r="V26" s="164">
        <v>0</v>
      </c>
      <c r="W26" s="82">
        <f t="shared" ref="W26:W32" si="29">K26*(1+L26)*V26*1.025*1.025*1.025*1.025</f>
        <v>0</v>
      </c>
      <c r="X26" s="40">
        <f t="shared" si="23"/>
        <v>0</v>
      </c>
      <c r="Y26" s="291">
        <v>0</v>
      </c>
      <c r="Z26" s="292">
        <f t="shared" si="24"/>
        <v>0</v>
      </c>
      <c r="AA26" s="291">
        <v>0</v>
      </c>
      <c r="AB26" s="292">
        <f t="shared" ref="AB26:AB32" si="30">K26*(1+L26)*(AA26)*1.025</f>
        <v>0</v>
      </c>
      <c r="AC26" s="291">
        <v>0</v>
      </c>
      <c r="AD26" s="292">
        <f t="shared" ref="AD26:AD32" si="31">K26*(1+L26)*(AC26)*1.025*1.025</f>
        <v>0</v>
      </c>
      <c r="AE26" s="291">
        <v>0</v>
      </c>
      <c r="AF26" s="292">
        <f t="shared" ref="AF26:AF32" si="32">K26*(1+L26)*(AE26)*1.025*1.025*1.025</f>
        <v>0</v>
      </c>
      <c r="AG26" s="291">
        <v>0</v>
      </c>
      <c r="AH26" s="292">
        <f t="shared" ref="AH26:AH32" si="33">K26*(1+L26)*(AG26)*1.025*1.025*1.025*1.025</f>
        <v>0</v>
      </c>
      <c r="AI26" s="293">
        <f t="shared" si="25"/>
        <v>0</v>
      </c>
      <c r="AJ26" s="198">
        <f>O26+Z26</f>
        <v>0</v>
      </c>
      <c r="AK26" s="198">
        <f>Q26+AB26</f>
        <v>0</v>
      </c>
      <c r="AL26" s="198">
        <f>S26+AD26</f>
        <v>0</v>
      </c>
      <c r="AM26" s="198">
        <f>U26+AF26</f>
        <v>0</v>
      </c>
      <c r="AN26" s="198">
        <f>W26+AH26</f>
        <v>0</v>
      </c>
      <c r="AO26" s="89">
        <f>X26+AI26</f>
        <v>0</v>
      </c>
      <c r="AQ26" s="23"/>
      <c r="AR26" s="381"/>
      <c r="AS26" s="23"/>
      <c r="AT26" s="381"/>
      <c r="AV26" s="344"/>
      <c r="AW26" s="345"/>
      <c r="AX26" s="343">
        <f t="shared" ref="AX26:AX33" si="34">AV26*AW26</f>
        <v>0</v>
      </c>
    </row>
    <row r="27" spans="1:50" s="12" customFormat="1" ht="15" customHeight="1">
      <c r="A27" s="22"/>
      <c r="B27" s="22"/>
      <c r="C27" s="50">
        <f t="shared" si="20"/>
        <v>0</v>
      </c>
      <c r="D27" s="37"/>
      <c r="E27" s="558" t="s">
        <v>114</v>
      </c>
      <c r="F27" s="517"/>
      <c r="G27" s="517"/>
      <c r="H27" s="517"/>
      <c r="I27" s="517"/>
      <c r="J27" s="517"/>
      <c r="K27" s="38">
        <v>0</v>
      </c>
      <c r="L27" s="209">
        <f t="shared" si="21"/>
        <v>0</v>
      </c>
      <c r="M27" s="14"/>
      <c r="N27" s="164">
        <v>0</v>
      </c>
      <c r="O27" s="82">
        <f t="shared" si="22"/>
        <v>0</v>
      </c>
      <c r="P27" s="164">
        <v>0</v>
      </c>
      <c r="Q27" s="82">
        <f t="shared" si="26"/>
        <v>0</v>
      </c>
      <c r="R27" s="164">
        <v>0</v>
      </c>
      <c r="S27" s="82">
        <f t="shared" si="27"/>
        <v>0</v>
      </c>
      <c r="T27" s="164">
        <v>0</v>
      </c>
      <c r="U27" s="82">
        <f t="shared" si="28"/>
        <v>0</v>
      </c>
      <c r="V27" s="164">
        <v>0</v>
      </c>
      <c r="W27" s="82">
        <f t="shared" si="29"/>
        <v>0</v>
      </c>
      <c r="X27" s="40">
        <f t="shared" si="23"/>
        <v>0</v>
      </c>
      <c r="Y27" s="291">
        <v>0</v>
      </c>
      <c r="Z27" s="292">
        <f t="shared" si="24"/>
        <v>0</v>
      </c>
      <c r="AA27" s="291">
        <v>0</v>
      </c>
      <c r="AB27" s="292">
        <f t="shared" si="30"/>
        <v>0</v>
      </c>
      <c r="AC27" s="291">
        <v>0</v>
      </c>
      <c r="AD27" s="292">
        <f t="shared" si="31"/>
        <v>0</v>
      </c>
      <c r="AE27" s="291">
        <v>0</v>
      </c>
      <c r="AF27" s="292">
        <f t="shared" si="32"/>
        <v>0</v>
      </c>
      <c r="AG27" s="291">
        <v>0</v>
      </c>
      <c r="AH27" s="292">
        <f t="shared" si="33"/>
        <v>0</v>
      </c>
      <c r="AI27" s="293">
        <f t="shared" si="25"/>
        <v>0</v>
      </c>
      <c r="AJ27" s="198">
        <f t="shared" ref="AJ27:AJ32" si="35">O27+Z27</f>
        <v>0</v>
      </c>
      <c r="AK27" s="198">
        <f t="shared" ref="AK27:AK32" si="36">Q27+AB27</f>
        <v>0</v>
      </c>
      <c r="AL27" s="198">
        <f t="shared" ref="AL27:AL32" si="37">S27+AD27</f>
        <v>0</v>
      </c>
      <c r="AM27" s="198">
        <f t="shared" ref="AM27:AM32" si="38">U27+AF27</f>
        <v>0</v>
      </c>
      <c r="AN27" s="198">
        <f t="shared" ref="AN27:AN32" si="39">W27+AH27</f>
        <v>0</v>
      </c>
      <c r="AO27" s="89">
        <f t="shared" ref="AO27:AO32" si="40">X27+AI27</f>
        <v>0</v>
      </c>
      <c r="AQ27" s="23"/>
      <c r="AR27" s="381"/>
      <c r="AS27" s="23"/>
      <c r="AT27" s="381"/>
      <c r="AV27" s="344"/>
      <c r="AW27" s="345"/>
      <c r="AX27" s="343">
        <f t="shared" si="34"/>
        <v>0</v>
      </c>
    </row>
    <row r="28" spans="1:50" s="12" customFormat="1" ht="15" customHeight="1">
      <c r="A28" s="22"/>
      <c r="B28" s="22"/>
      <c r="C28" s="50">
        <f t="shared" si="20"/>
        <v>0</v>
      </c>
      <c r="D28" s="37"/>
      <c r="E28" s="558" t="s">
        <v>114</v>
      </c>
      <c r="F28" s="517"/>
      <c r="G28" s="517"/>
      <c r="H28" s="517"/>
      <c r="I28" s="517"/>
      <c r="J28" s="517"/>
      <c r="K28" s="38">
        <v>0</v>
      </c>
      <c r="L28" s="209">
        <f t="shared" si="21"/>
        <v>0</v>
      </c>
      <c r="M28" s="14"/>
      <c r="N28" s="164">
        <v>0</v>
      </c>
      <c r="O28" s="82">
        <f t="shared" si="22"/>
        <v>0</v>
      </c>
      <c r="P28" s="164">
        <v>0</v>
      </c>
      <c r="Q28" s="82">
        <f t="shared" si="26"/>
        <v>0</v>
      </c>
      <c r="R28" s="164">
        <v>0</v>
      </c>
      <c r="S28" s="82">
        <f t="shared" si="27"/>
        <v>0</v>
      </c>
      <c r="T28" s="164">
        <v>0</v>
      </c>
      <c r="U28" s="82">
        <f t="shared" si="28"/>
        <v>0</v>
      </c>
      <c r="V28" s="164">
        <v>0</v>
      </c>
      <c r="W28" s="82">
        <f t="shared" si="29"/>
        <v>0</v>
      </c>
      <c r="X28" s="40">
        <f t="shared" si="23"/>
        <v>0</v>
      </c>
      <c r="Y28" s="291">
        <v>0</v>
      </c>
      <c r="Z28" s="292">
        <f t="shared" si="24"/>
        <v>0</v>
      </c>
      <c r="AA28" s="291">
        <v>0</v>
      </c>
      <c r="AB28" s="292">
        <f t="shared" si="30"/>
        <v>0</v>
      </c>
      <c r="AC28" s="291">
        <v>0</v>
      </c>
      <c r="AD28" s="292">
        <f t="shared" si="31"/>
        <v>0</v>
      </c>
      <c r="AE28" s="291">
        <v>0</v>
      </c>
      <c r="AF28" s="292">
        <f t="shared" si="32"/>
        <v>0</v>
      </c>
      <c r="AG28" s="291">
        <v>0</v>
      </c>
      <c r="AH28" s="292">
        <f t="shared" si="33"/>
        <v>0</v>
      </c>
      <c r="AI28" s="293">
        <f t="shared" si="25"/>
        <v>0</v>
      </c>
      <c r="AJ28" s="198">
        <f t="shared" si="35"/>
        <v>0</v>
      </c>
      <c r="AK28" s="198">
        <f t="shared" si="36"/>
        <v>0</v>
      </c>
      <c r="AL28" s="198">
        <f t="shared" si="37"/>
        <v>0</v>
      </c>
      <c r="AM28" s="198">
        <f t="shared" si="38"/>
        <v>0</v>
      </c>
      <c r="AN28" s="198">
        <f t="shared" si="39"/>
        <v>0</v>
      </c>
      <c r="AO28" s="89">
        <f t="shared" si="40"/>
        <v>0</v>
      </c>
      <c r="AQ28" s="23"/>
      <c r="AR28" s="381"/>
      <c r="AS28" s="23"/>
      <c r="AT28" s="381"/>
      <c r="AV28" s="344"/>
      <c r="AW28" s="345"/>
      <c r="AX28" s="343">
        <f t="shared" si="34"/>
        <v>0</v>
      </c>
    </row>
    <row r="29" spans="1:50" ht="15" customHeight="1">
      <c r="C29" s="50">
        <f t="shared" si="20"/>
        <v>0</v>
      </c>
      <c r="D29" s="37"/>
      <c r="E29" s="558" t="s">
        <v>114</v>
      </c>
      <c r="F29" s="517"/>
      <c r="G29" s="517"/>
      <c r="H29" s="517"/>
      <c r="I29" s="517"/>
      <c r="J29" s="517"/>
      <c r="K29" s="38">
        <v>0</v>
      </c>
      <c r="L29" s="209">
        <f t="shared" si="21"/>
        <v>0</v>
      </c>
      <c r="M29" s="37"/>
      <c r="N29" s="164">
        <v>0</v>
      </c>
      <c r="O29" s="82">
        <f t="shared" si="22"/>
        <v>0</v>
      </c>
      <c r="P29" s="164">
        <v>0</v>
      </c>
      <c r="Q29" s="82">
        <f t="shared" si="26"/>
        <v>0</v>
      </c>
      <c r="R29" s="164">
        <v>0</v>
      </c>
      <c r="S29" s="82">
        <f t="shared" si="27"/>
        <v>0</v>
      </c>
      <c r="T29" s="164">
        <v>0</v>
      </c>
      <c r="U29" s="82">
        <f t="shared" si="28"/>
        <v>0</v>
      </c>
      <c r="V29" s="164">
        <v>0</v>
      </c>
      <c r="W29" s="82">
        <f t="shared" si="29"/>
        <v>0</v>
      </c>
      <c r="X29" s="40">
        <f t="shared" si="23"/>
        <v>0</v>
      </c>
      <c r="Y29" s="291">
        <v>0</v>
      </c>
      <c r="Z29" s="292">
        <f t="shared" si="24"/>
        <v>0</v>
      </c>
      <c r="AA29" s="291">
        <v>0</v>
      </c>
      <c r="AB29" s="292">
        <f t="shared" si="30"/>
        <v>0</v>
      </c>
      <c r="AC29" s="291">
        <v>0</v>
      </c>
      <c r="AD29" s="292">
        <f t="shared" si="31"/>
        <v>0</v>
      </c>
      <c r="AE29" s="291">
        <v>0</v>
      </c>
      <c r="AF29" s="292">
        <f t="shared" si="32"/>
        <v>0</v>
      </c>
      <c r="AG29" s="291">
        <v>0</v>
      </c>
      <c r="AH29" s="292">
        <f t="shared" si="33"/>
        <v>0</v>
      </c>
      <c r="AI29" s="293">
        <f t="shared" si="25"/>
        <v>0</v>
      </c>
      <c r="AJ29" s="198">
        <f t="shared" si="35"/>
        <v>0</v>
      </c>
      <c r="AK29" s="198">
        <f t="shared" si="36"/>
        <v>0</v>
      </c>
      <c r="AL29" s="198">
        <f t="shared" si="37"/>
        <v>0</v>
      </c>
      <c r="AM29" s="198">
        <f t="shared" si="38"/>
        <v>0</v>
      </c>
      <c r="AN29" s="198">
        <f t="shared" si="39"/>
        <v>0</v>
      </c>
      <c r="AO29" s="89">
        <f t="shared" si="40"/>
        <v>0</v>
      </c>
      <c r="AQ29" s="23"/>
      <c r="AR29" s="381"/>
      <c r="AS29" s="23"/>
      <c r="AT29" s="381"/>
      <c r="AV29" s="344"/>
      <c r="AW29" s="345"/>
      <c r="AX29" s="343">
        <f t="shared" si="34"/>
        <v>0</v>
      </c>
    </row>
    <row r="30" spans="1:50" ht="15" customHeight="1">
      <c r="C30" s="50">
        <f t="shared" si="20"/>
        <v>0</v>
      </c>
      <c r="D30" s="37"/>
      <c r="E30" s="558" t="s">
        <v>114</v>
      </c>
      <c r="F30" s="517"/>
      <c r="G30" s="517"/>
      <c r="H30" s="517"/>
      <c r="I30" s="517"/>
      <c r="J30" s="517"/>
      <c r="K30" s="38">
        <v>0</v>
      </c>
      <c r="L30" s="209">
        <f t="shared" si="21"/>
        <v>0</v>
      </c>
      <c r="M30" s="37"/>
      <c r="N30" s="164">
        <v>0</v>
      </c>
      <c r="O30" s="82">
        <f t="shared" si="22"/>
        <v>0</v>
      </c>
      <c r="P30" s="164">
        <v>0</v>
      </c>
      <c r="Q30" s="82">
        <f t="shared" si="26"/>
        <v>0</v>
      </c>
      <c r="R30" s="164">
        <v>0</v>
      </c>
      <c r="S30" s="82">
        <f t="shared" si="27"/>
        <v>0</v>
      </c>
      <c r="T30" s="164">
        <v>0</v>
      </c>
      <c r="U30" s="82">
        <f t="shared" si="28"/>
        <v>0</v>
      </c>
      <c r="V30" s="164">
        <v>0</v>
      </c>
      <c r="W30" s="82">
        <f t="shared" si="29"/>
        <v>0</v>
      </c>
      <c r="X30" s="40">
        <f t="shared" si="23"/>
        <v>0</v>
      </c>
      <c r="Y30" s="291">
        <v>0</v>
      </c>
      <c r="Z30" s="292">
        <f t="shared" si="24"/>
        <v>0</v>
      </c>
      <c r="AA30" s="291">
        <v>0</v>
      </c>
      <c r="AB30" s="292">
        <f t="shared" si="30"/>
        <v>0</v>
      </c>
      <c r="AC30" s="291">
        <v>0</v>
      </c>
      <c r="AD30" s="292">
        <f t="shared" si="31"/>
        <v>0</v>
      </c>
      <c r="AE30" s="291">
        <v>0</v>
      </c>
      <c r="AF30" s="292">
        <f t="shared" si="32"/>
        <v>0</v>
      </c>
      <c r="AG30" s="291">
        <v>0</v>
      </c>
      <c r="AH30" s="292">
        <f t="shared" si="33"/>
        <v>0</v>
      </c>
      <c r="AI30" s="293">
        <f t="shared" si="25"/>
        <v>0</v>
      </c>
      <c r="AJ30" s="198">
        <f t="shared" si="35"/>
        <v>0</v>
      </c>
      <c r="AK30" s="198">
        <f t="shared" si="36"/>
        <v>0</v>
      </c>
      <c r="AL30" s="198">
        <f t="shared" si="37"/>
        <v>0</v>
      </c>
      <c r="AM30" s="198">
        <f t="shared" si="38"/>
        <v>0</v>
      </c>
      <c r="AN30" s="198">
        <f t="shared" si="39"/>
        <v>0</v>
      </c>
      <c r="AO30" s="89">
        <f t="shared" si="40"/>
        <v>0</v>
      </c>
      <c r="AQ30" s="23"/>
      <c r="AR30" s="381"/>
      <c r="AS30" s="23"/>
      <c r="AT30" s="381"/>
      <c r="AV30" s="341"/>
      <c r="AW30" s="342"/>
      <c r="AX30" s="343">
        <f t="shared" si="34"/>
        <v>0</v>
      </c>
    </row>
    <row r="31" spans="1:50" ht="15" customHeight="1">
      <c r="C31" s="50">
        <f t="shared" si="20"/>
        <v>0</v>
      </c>
      <c r="D31" s="37"/>
      <c r="E31" s="558" t="s">
        <v>114</v>
      </c>
      <c r="F31" s="517"/>
      <c r="G31" s="517"/>
      <c r="H31" s="517"/>
      <c r="I31" s="517"/>
      <c r="J31" s="517"/>
      <c r="K31" s="38">
        <v>0</v>
      </c>
      <c r="L31" s="209">
        <f t="shared" si="21"/>
        <v>0</v>
      </c>
      <c r="M31" s="37"/>
      <c r="N31" s="164">
        <v>0</v>
      </c>
      <c r="O31" s="82">
        <f t="shared" si="22"/>
        <v>0</v>
      </c>
      <c r="P31" s="164">
        <v>0</v>
      </c>
      <c r="Q31" s="82">
        <f t="shared" si="26"/>
        <v>0</v>
      </c>
      <c r="R31" s="164">
        <v>0</v>
      </c>
      <c r="S31" s="82">
        <f t="shared" si="27"/>
        <v>0</v>
      </c>
      <c r="T31" s="164">
        <v>0</v>
      </c>
      <c r="U31" s="82">
        <f t="shared" si="28"/>
        <v>0</v>
      </c>
      <c r="V31" s="164">
        <v>0</v>
      </c>
      <c r="W31" s="82">
        <f t="shared" si="29"/>
        <v>0</v>
      </c>
      <c r="X31" s="40">
        <f t="shared" si="23"/>
        <v>0</v>
      </c>
      <c r="Y31" s="291">
        <v>0</v>
      </c>
      <c r="Z31" s="292">
        <f t="shared" si="24"/>
        <v>0</v>
      </c>
      <c r="AA31" s="291">
        <v>0</v>
      </c>
      <c r="AB31" s="292">
        <f t="shared" si="30"/>
        <v>0</v>
      </c>
      <c r="AC31" s="291">
        <v>0</v>
      </c>
      <c r="AD31" s="292">
        <f t="shared" si="31"/>
        <v>0</v>
      </c>
      <c r="AE31" s="291">
        <v>0</v>
      </c>
      <c r="AF31" s="292">
        <f t="shared" si="32"/>
        <v>0</v>
      </c>
      <c r="AG31" s="291">
        <v>0</v>
      </c>
      <c r="AH31" s="292">
        <f t="shared" si="33"/>
        <v>0</v>
      </c>
      <c r="AI31" s="293">
        <f t="shared" si="25"/>
        <v>0</v>
      </c>
      <c r="AJ31" s="198">
        <f t="shared" si="35"/>
        <v>0</v>
      </c>
      <c r="AK31" s="198">
        <f t="shared" si="36"/>
        <v>0</v>
      </c>
      <c r="AL31" s="198">
        <f t="shared" si="37"/>
        <v>0</v>
      </c>
      <c r="AM31" s="198">
        <f t="shared" si="38"/>
        <v>0</v>
      </c>
      <c r="AN31" s="198">
        <f t="shared" si="39"/>
        <v>0</v>
      </c>
      <c r="AO31" s="89">
        <f t="shared" si="40"/>
        <v>0</v>
      </c>
      <c r="AQ31" s="23"/>
      <c r="AR31" s="381"/>
      <c r="AS31" s="23"/>
      <c r="AT31" s="381"/>
      <c r="AV31" s="341"/>
      <c r="AW31" s="342"/>
      <c r="AX31" s="343">
        <f t="shared" si="34"/>
        <v>0</v>
      </c>
    </row>
    <row r="32" spans="1:50" ht="15" customHeight="1">
      <c r="C32" s="50">
        <f t="shared" si="20"/>
        <v>0</v>
      </c>
      <c r="D32" s="49"/>
      <c r="E32" s="558" t="s">
        <v>114</v>
      </c>
      <c r="F32" s="517"/>
      <c r="G32" s="517"/>
      <c r="H32" s="517"/>
      <c r="I32" s="517"/>
      <c r="J32" s="517"/>
      <c r="K32" s="38">
        <v>0</v>
      </c>
      <c r="L32" s="209">
        <f t="shared" si="21"/>
        <v>0</v>
      </c>
      <c r="M32" s="37"/>
      <c r="N32" s="164">
        <v>0</v>
      </c>
      <c r="O32" s="82">
        <f t="shared" si="22"/>
        <v>0</v>
      </c>
      <c r="P32" s="164">
        <v>0</v>
      </c>
      <c r="Q32" s="82">
        <f t="shared" si="26"/>
        <v>0</v>
      </c>
      <c r="R32" s="164">
        <v>0</v>
      </c>
      <c r="S32" s="82">
        <f t="shared" si="27"/>
        <v>0</v>
      </c>
      <c r="T32" s="164">
        <v>0</v>
      </c>
      <c r="U32" s="82">
        <f t="shared" si="28"/>
        <v>0</v>
      </c>
      <c r="V32" s="164">
        <v>0</v>
      </c>
      <c r="W32" s="82">
        <f t="shared" si="29"/>
        <v>0</v>
      </c>
      <c r="X32" s="40">
        <f t="shared" si="23"/>
        <v>0</v>
      </c>
      <c r="Y32" s="291">
        <v>0</v>
      </c>
      <c r="Z32" s="292">
        <f t="shared" si="24"/>
        <v>0</v>
      </c>
      <c r="AA32" s="291">
        <v>0</v>
      </c>
      <c r="AB32" s="292">
        <f t="shared" si="30"/>
        <v>0</v>
      </c>
      <c r="AC32" s="291">
        <v>0</v>
      </c>
      <c r="AD32" s="292">
        <f t="shared" si="31"/>
        <v>0</v>
      </c>
      <c r="AE32" s="291">
        <v>0</v>
      </c>
      <c r="AF32" s="292">
        <f t="shared" si="32"/>
        <v>0</v>
      </c>
      <c r="AG32" s="291">
        <v>0</v>
      </c>
      <c r="AH32" s="292">
        <f t="shared" si="33"/>
        <v>0</v>
      </c>
      <c r="AI32" s="293">
        <f t="shared" si="25"/>
        <v>0</v>
      </c>
      <c r="AJ32" s="198">
        <f t="shared" si="35"/>
        <v>0</v>
      </c>
      <c r="AK32" s="198">
        <f t="shared" si="36"/>
        <v>0</v>
      </c>
      <c r="AL32" s="198">
        <f t="shared" si="37"/>
        <v>0</v>
      </c>
      <c r="AM32" s="198">
        <f t="shared" si="38"/>
        <v>0</v>
      </c>
      <c r="AN32" s="198">
        <f t="shared" si="39"/>
        <v>0</v>
      </c>
      <c r="AO32" s="89">
        <f t="shared" si="40"/>
        <v>0</v>
      </c>
      <c r="AQ32" s="23"/>
      <c r="AR32" s="381"/>
      <c r="AS32" s="23"/>
      <c r="AT32" s="381"/>
      <c r="AV32" s="341"/>
      <c r="AW32" s="342"/>
      <c r="AX32" s="343">
        <f t="shared" si="34"/>
        <v>0</v>
      </c>
    </row>
    <row r="33" spans="1:50" ht="17.100000000000001" customHeight="1">
      <c r="C33" s="80"/>
      <c r="D33" s="37"/>
      <c r="E33" s="555"/>
      <c r="F33" s="555"/>
      <c r="G33" s="555"/>
      <c r="H33" s="555"/>
      <c r="I33" s="555"/>
      <c r="J33" s="539"/>
      <c r="K33" s="81"/>
      <c r="L33" s="81"/>
      <c r="M33" s="37"/>
      <c r="N33" s="88"/>
      <c r="O33" s="102"/>
      <c r="P33" s="80"/>
      <c r="Q33" s="102"/>
      <c r="R33" s="80"/>
      <c r="S33" s="102"/>
      <c r="T33" s="80"/>
      <c r="U33" s="102"/>
      <c r="V33" s="80"/>
      <c r="W33" s="102"/>
      <c r="X33" s="103"/>
      <c r="Y33" s="88"/>
      <c r="Z33" s="102"/>
      <c r="AA33" s="80"/>
      <c r="AB33" s="102"/>
      <c r="AC33" s="80"/>
      <c r="AD33" s="102"/>
      <c r="AE33" s="80"/>
      <c r="AF33" s="102"/>
      <c r="AG33" s="80"/>
      <c r="AH33" s="102"/>
      <c r="AI33" s="103"/>
      <c r="AJ33" s="398"/>
      <c r="AK33" s="398"/>
      <c r="AL33" s="398"/>
      <c r="AM33" s="398"/>
      <c r="AN33" s="398"/>
      <c r="AO33" s="399"/>
      <c r="AQ33" s="103"/>
      <c r="AR33" s="81"/>
      <c r="AS33" s="103"/>
      <c r="AT33" s="81"/>
      <c r="AV33" s="341"/>
      <c r="AW33" s="342"/>
      <c r="AX33" s="343">
        <f t="shared" si="34"/>
        <v>0</v>
      </c>
    </row>
    <row r="34" spans="1:50" ht="15" customHeight="1">
      <c r="A34" s="22">
        <v>1000</v>
      </c>
      <c r="C34" s="202" t="s">
        <v>320</v>
      </c>
      <c r="D34" s="37"/>
      <c r="E34" s="561"/>
      <c r="F34" s="561"/>
      <c r="G34" s="561"/>
      <c r="H34" s="561"/>
      <c r="I34" s="561"/>
      <c r="J34" s="539"/>
      <c r="K34" s="81"/>
      <c r="L34" s="81"/>
      <c r="M34" s="37"/>
      <c r="N34" s="58"/>
      <c r="O34" s="177"/>
      <c r="P34" s="58"/>
      <c r="Q34" s="177"/>
      <c r="R34" s="58"/>
      <c r="S34" s="177"/>
      <c r="T34" s="58"/>
      <c r="U34" s="177"/>
      <c r="V34" s="58"/>
      <c r="W34" s="177"/>
      <c r="X34" s="60"/>
      <c r="Y34" s="58"/>
      <c r="Z34" s="177"/>
      <c r="AA34" s="58"/>
      <c r="AB34" s="177"/>
      <c r="AC34" s="58"/>
      <c r="AD34" s="177"/>
      <c r="AE34" s="58"/>
      <c r="AF34" s="177"/>
      <c r="AG34" s="58"/>
      <c r="AH34" s="177"/>
      <c r="AI34" s="60"/>
      <c r="AJ34" s="398"/>
      <c r="AK34" s="398"/>
      <c r="AL34" s="398"/>
      <c r="AM34" s="398"/>
      <c r="AN34" s="398"/>
      <c r="AO34" s="399"/>
      <c r="AQ34" s="23"/>
      <c r="AR34" s="381"/>
      <c r="AS34" s="23"/>
      <c r="AT34" s="381"/>
      <c r="AV34" s="339"/>
      <c r="AW34" s="103"/>
      <c r="AX34" s="338"/>
    </row>
    <row r="35" spans="1:50" ht="15" customHeight="1">
      <c r="C35" s="51" t="s">
        <v>30</v>
      </c>
      <c r="D35" s="37"/>
      <c r="E35" s="565"/>
      <c r="F35" s="565"/>
      <c r="G35" s="565"/>
      <c r="H35" s="565"/>
      <c r="I35" s="565"/>
      <c r="J35" s="563"/>
      <c r="K35" s="81"/>
      <c r="L35" s="81"/>
      <c r="M35" s="37"/>
      <c r="N35" s="58"/>
      <c r="O35" s="177"/>
      <c r="P35" s="58"/>
      <c r="Q35" s="177"/>
      <c r="R35" s="58"/>
      <c r="S35" s="177"/>
      <c r="T35" s="58"/>
      <c r="U35" s="177"/>
      <c r="V35" s="58"/>
      <c r="W35" s="177"/>
      <c r="X35" s="60"/>
      <c r="Y35" s="58"/>
      <c r="Z35" s="177"/>
      <c r="AA35" s="58"/>
      <c r="AB35" s="177"/>
      <c r="AC35" s="58"/>
      <c r="AD35" s="177"/>
      <c r="AE35" s="58"/>
      <c r="AF35" s="177"/>
      <c r="AG35" s="58"/>
      <c r="AH35" s="177"/>
      <c r="AI35" s="60"/>
      <c r="AJ35" s="398"/>
      <c r="AK35" s="398"/>
      <c r="AL35" s="398"/>
      <c r="AM35" s="398"/>
      <c r="AN35" s="398"/>
      <c r="AO35" s="399"/>
      <c r="AQ35" s="23"/>
      <c r="AR35" s="381"/>
      <c r="AS35" s="23"/>
      <c r="AT35" s="381"/>
      <c r="AV35" s="339"/>
      <c r="AW35" s="103"/>
      <c r="AX35" s="338"/>
    </row>
    <row r="36" spans="1:50" ht="15" customHeight="1">
      <c r="C36" s="51">
        <v>1</v>
      </c>
      <c r="D36" s="49"/>
      <c r="E36" s="516" t="s">
        <v>114</v>
      </c>
      <c r="F36" s="517"/>
      <c r="G36" s="517"/>
      <c r="H36" s="517"/>
      <c r="I36" s="517"/>
      <c r="J36" s="517"/>
      <c r="K36" s="52">
        <v>0</v>
      </c>
      <c r="L36" s="210">
        <f t="shared" ref="L36:L41" si="41">VLOOKUP(E36,Leave_Benefits,2,0)</f>
        <v>0</v>
      </c>
      <c r="M36" s="37"/>
      <c r="N36" s="164">
        <v>0</v>
      </c>
      <c r="O36" s="82">
        <f t="shared" ref="O36:O41" si="42">K36*(N36)*(C36)</f>
        <v>0</v>
      </c>
      <c r="P36" s="164">
        <v>0</v>
      </c>
      <c r="Q36" s="82">
        <f t="shared" ref="Q36:Q41" si="43">(K36)*(P36)*(C36)</f>
        <v>0</v>
      </c>
      <c r="R36" s="164">
        <v>0</v>
      </c>
      <c r="S36" s="82">
        <f t="shared" ref="S36:S41" si="44">(K36)*(R36)*(C36)</f>
        <v>0</v>
      </c>
      <c r="T36" s="164">
        <v>0</v>
      </c>
      <c r="U36" s="82">
        <f t="shared" ref="U36:U41" si="45">(K36)*(T36)*(C36)</f>
        <v>0</v>
      </c>
      <c r="V36" s="164">
        <v>0</v>
      </c>
      <c r="W36" s="82">
        <f t="shared" ref="W36:W41" si="46">(K36)*(V36)*(C36)</f>
        <v>0</v>
      </c>
      <c r="X36" s="40">
        <f t="shared" ref="X36:X41" si="47">O36+Q36+S36+U36+W36</f>
        <v>0</v>
      </c>
      <c r="Y36" s="291">
        <v>0</v>
      </c>
      <c r="Z36" s="292">
        <f t="shared" ref="Z36:Z41" si="48">K36*(Y36)*(C36)</f>
        <v>0</v>
      </c>
      <c r="AA36" s="291">
        <v>0</v>
      </c>
      <c r="AB36" s="292">
        <f t="shared" ref="AB36:AB41" si="49">(K36)*(AA36)*(C36)</f>
        <v>0</v>
      </c>
      <c r="AC36" s="291">
        <v>0</v>
      </c>
      <c r="AD36" s="292">
        <f t="shared" ref="AD36:AD41" si="50">(K36)*(AC36)*(C36)</f>
        <v>0</v>
      </c>
      <c r="AE36" s="291">
        <v>0</v>
      </c>
      <c r="AF36" s="292">
        <f t="shared" ref="AF36:AF41" si="51">(K36)*(AE36)*(C36)</f>
        <v>0</v>
      </c>
      <c r="AG36" s="291">
        <v>0</v>
      </c>
      <c r="AH36" s="292">
        <f t="shared" ref="AH36:AH41" si="52">(K36)*(AG36)*(C36)</f>
        <v>0</v>
      </c>
      <c r="AI36" s="293">
        <f t="shared" ref="AI36:AI41" si="53">Z36+AB36+AD36+AF36+AH36</f>
        <v>0</v>
      </c>
      <c r="AJ36" s="396">
        <f t="shared" ref="AJ36:AJ42" si="54">O36+Z36</f>
        <v>0</v>
      </c>
      <c r="AK36" s="396">
        <f t="shared" ref="AK36:AK42" si="55">Q36+AB36</f>
        <v>0</v>
      </c>
      <c r="AL36" s="396">
        <f t="shared" ref="AL36:AL42" si="56">S36+AD36</f>
        <v>0</v>
      </c>
      <c r="AM36" s="396">
        <f t="shared" ref="AM36:AM42" si="57">U36+AF36</f>
        <v>0</v>
      </c>
      <c r="AN36" s="396">
        <f t="shared" ref="AN36:AO42" si="58">W36+AH36</f>
        <v>0</v>
      </c>
      <c r="AO36" s="397">
        <f t="shared" si="58"/>
        <v>0</v>
      </c>
      <c r="AQ36" s="23"/>
      <c r="AR36" s="381"/>
      <c r="AS36" s="23"/>
      <c r="AT36" s="381"/>
      <c r="AV36" s="339"/>
      <c r="AW36" s="103"/>
      <c r="AX36" s="338"/>
    </row>
    <row r="37" spans="1:50" ht="15" customHeight="1">
      <c r="C37" s="51">
        <v>1</v>
      </c>
      <c r="D37" s="49"/>
      <c r="E37" s="516" t="s">
        <v>114</v>
      </c>
      <c r="F37" s="517"/>
      <c r="G37" s="517"/>
      <c r="H37" s="517"/>
      <c r="I37" s="517"/>
      <c r="J37" s="517"/>
      <c r="K37" s="52">
        <v>0</v>
      </c>
      <c r="L37" s="210">
        <f t="shared" si="41"/>
        <v>0</v>
      </c>
      <c r="M37" s="37"/>
      <c r="N37" s="164">
        <v>0</v>
      </c>
      <c r="O37" s="82">
        <f t="shared" si="42"/>
        <v>0</v>
      </c>
      <c r="P37" s="164">
        <v>0</v>
      </c>
      <c r="Q37" s="82">
        <f t="shared" si="43"/>
        <v>0</v>
      </c>
      <c r="R37" s="164">
        <v>0</v>
      </c>
      <c r="S37" s="82">
        <f t="shared" si="44"/>
        <v>0</v>
      </c>
      <c r="T37" s="164">
        <v>0</v>
      </c>
      <c r="U37" s="82">
        <f t="shared" si="45"/>
        <v>0</v>
      </c>
      <c r="V37" s="164">
        <v>0</v>
      </c>
      <c r="W37" s="82">
        <f t="shared" si="46"/>
        <v>0</v>
      </c>
      <c r="X37" s="40">
        <f t="shared" si="47"/>
        <v>0</v>
      </c>
      <c r="Y37" s="291">
        <v>0</v>
      </c>
      <c r="Z37" s="292">
        <f t="shared" si="48"/>
        <v>0</v>
      </c>
      <c r="AA37" s="291">
        <v>0</v>
      </c>
      <c r="AB37" s="292">
        <f t="shared" si="49"/>
        <v>0</v>
      </c>
      <c r="AC37" s="291">
        <v>0</v>
      </c>
      <c r="AD37" s="292">
        <f t="shared" si="50"/>
        <v>0</v>
      </c>
      <c r="AE37" s="291">
        <v>0</v>
      </c>
      <c r="AF37" s="292">
        <f t="shared" si="51"/>
        <v>0</v>
      </c>
      <c r="AG37" s="291">
        <v>0</v>
      </c>
      <c r="AH37" s="292">
        <f t="shared" si="52"/>
        <v>0</v>
      </c>
      <c r="AI37" s="293">
        <f t="shared" si="53"/>
        <v>0</v>
      </c>
      <c r="AJ37" s="396">
        <f t="shared" si="54"/>
        <v>0</v>
      </c>
      <c r="AK37" s="396">
        <f t="shared" si="55"/>
        <v>0</v>
      </c>
      <c r="AL37" s="396">
        <f t="shared" si="56"/>
        <v>0</v>
      </c>
      <c r="AM37" s="396">
        <f t="shared" si="57"/>
        <v>0</v>
      </c>
      <c r="AN37" s="396">
        <f t="shared" si="58"/>
        <v>0</v>
      </c>
      <c r="AO37" s="397">
        <f t="shared" si="58"/>
        <v>0</v>
      </c>
      <c r="AQ37" s="23"/>
      <c r="AR37" s="381"/>
      <c r="AS37" s="23"/>
      <c r="AT37" s="381"/>
      <c r="AV37" s="341"/>
      <c r="AW37" s="342"/>
      <c r="AX37" s="343">
        <f t="shared" ref="AX37:AX42" si="59">AV37*AW37</f>
        <v>0</v>
      </c>
    </row>
    <row r="38" spans="1:50" ht="15" customHeight="1">
      <c r="C38" s="51">
        <v>1</v>
      </c>
      <c r="D38" s="49"/>
      <c r="E38" s="516" t="s">
        <v>114</v>
      </c>
      <c r="F38" s="517"/>
      <c r="G38" s="517"/>
      <c r="H38" s="517"/>
      <c r="I38" s="517"/>
      <c r="J38" s="517"/>
      <c r="K38" s="52">
        <v>0</v>
      </c>
      <c r="L38" s="210">
        <f t="shared" si="41"/>
        <v>0</v>
      </c>
      <c r="M38" s="37"/>
      <c r="N38" s="164">
        <v>0</v>
      </c>
      <c r="O38" s="82">
        <f t="shared" si="42"/>
        <v>0</v>
      </c>
      <c r="P38" s="164">
        <v>0</v>
      </c>
      <c r="Q38" s="82">
        <f t="shared" si="43"/>
        <v>0</v>
      </c>
      <c r="R38" s="164">
        <v>0</v>
      </c>
      <c r="S38" s="82">
        <f t="shared" si="44"/>
        <v>0</v>
      </c>
      <c r="T38" s="164">
        <v>0</v>
      </c>
      <c r="U38" s="82">
        <f t="shared" si="45"/>
        <v>0</v>
      </c>
      <c r="V38" s="164">
        <v>0</v>
      </c>
      <c r="W38" s="82">
        <f t="shared" si="46"/>
        <v>0</v>
      </c>
      <c r="X38" s="40">
        <f t="shared" si="47"/>
        <v>0</v>
      </c>
      <c r="Y38" s="291">
        <v>0</v>
      </c>
      <c r="Z38" s="292">
        <f t="shared" si="48"/>
        <v>0</v>
      </c>
      <c r="AA38" s="291">
        <v>0</v>
      </c>
      <c r="AB38" s="292">
        <f t="shared" si="49"/>
        <v>0</v>
      </c>
      <c r="AC38" s="291">
        <v>0</v>
      </c>
      <c r="AD38" s="292">
        <f t="shared" si="50"/>
        <v>0</v>
      </c>
      <c r="AE38" s="291">
        <v>0</v>
      </c>
      <c r="AF38" s="292">
        <f t="shared" si="51"/>
        <v>0</v>
      </c>
      <c r="AG38" s="291">
        <v>0</v>
      </c>
      <c r="AH38" s="292">
        <f t="shared" si="52"/>
        <v>0</v>
      </c>
      <c r="AI38" s="293">
        <f t="shared" si="53"/>
        <v>0</v>
      </c>
      <c r="AJ38" s="396">
        <f t="shared" si="54"/>
        <v>0</v>
      </c>
      <c r="AK38" s="396">
        <f t="shared" si="55"/>
        <v>0</v>
      </c>
      <c r="AL38" s="396">
        <f t="shared" si="56"/>
        <v>0</v>
      </c>
      <c r="AM38" s="396">
        <f t="shared" si="57"/>
        <v>0</v>
      </c>
      <c r="AN38" s="396">
        <f t="shared" si="58"/>
        <v>0</v>
      </c>
      <c r="AO38" s="397">
        <f t="shared" si="58"/>
        <v>0</v>
      </c>
      <c r="AQ38" s="23"/>
      <c r="AR38" s="381"/>
      <c r="AS38" s="23"/>
      <c r="AT38" s="381"/>
      <c r="AV38" s="341"/>
      <c r="AW38" s="342"/>
      <c r="AX38" s="343">
        <f t="shared" si="59"/>
        <v>0</v>
      </c>
    </row>
    <row r="39" spans="1:50" ht="15" customHeight="1">
      <c r="C39" s="51">
        <v>1</v>
      </c>
      <c r="D39" s="49"/>
      <c r="E39" s="516" t="s">
        <v>114</v>
      </c>
      <c r="F39" s="517"/>
      <c r="G39" s="517"/>
      <c r="H39" s="517"/>
      <c r="I39" s="517"/>
      <c r="J39" s="517"/>
      <c r="K39" s="52">
        <v>0</v>
      </c>
      <c r="L39" s="210">
        <f t="shared" si="41"/>
        <v>0</v>
      </c>
      <c r="M39" s="37"/>
      <c r="N39" s="164">
        <v>0</v>
      </c>
      <c r="O39" s="82">
        <f t="shared" si="42"/>
        <v>0</v>
      </c>
      <c r="P39" s="164">
        <v>0</v>
      </c>
      <c r="Q39" s="82">
        <f t="shared" si="43"/>
        <v>0</v>
      </c>
      <c r="R39" s="164">
        <v>0</v>
      </c>
      <c r="S39" s="82">
        <f t="shared" si="44"/>
        <v>0</v>
      </c>
      <c r="T39" s="164">
        <v>0</v>
      </c>
      <c r="U39" s="82">
        <f t="shared" si="45"/>
        <v>0</v>
      </c>
      <c r="V39" s="164">
        <v>0</v>
      </c>
      <c r="W39" s="82">
        <f t="shared" si="46"/>
        <v>0</v>
      </c>
      <c r="X39" s="40">
        <f t="shared" si="47"/>
        <v>0</v>
      </c>
      <c r="Y39" s="291">
        <v>0</v>
      </c>
      <c r="Z39" s="292">
        <f t="shared" si="48"/>
        <v>0</v>
      </c>
      <c r="AA39" s="291">
        <v>0</v>
      </c>
      <c r="AB39" s="292">
        <f t="shared" si="49"/>
        <v>0</v>
      </c>
      <c r="AC39" s="291">
        <v>0</v>
      </c>
      <c r="AD39" s="292">
        <f t="shared" si="50"/>
        <v>0</v>
      </c>
      <c r="AE39" s="291">
        <v>0</v>
      </c>
      <c r="AF39" s="292">
        <f t="shared" si="51"/>
        <v>0</v>
      </c>
      <c r="AG39" s="291">
        <v>0</v>
      </c>
      <c r="AH39" s="292">
        <f t="shared" si="52"/>
        <v>0</v>
      </c>
      <c r="AI39" s="293">
        <f t="shared" si="53"/>
        <v>0</v>
      </c>
      <c r="AJ39" s="396">
        <f t="shared" si="54"/>
        <v>0</v>
      </c>
      <c r="AK39" s="396">
        <f t="shared" si="55"/>
        <v>0</v>
      </c>
      <c r="AL39" s="396">
        <f t="shared" si="56"/>
        <v>0</v>
      </c>
      <c r="AM39" s="396">
        <f t="shared" si="57"/>
        <v>0</v>
      </c>
      <c r="AN39" s="396">
        <f t="shared" si="58"/>
        <v>0</v>
      </c>
      <c r="AO39" s="397">
        <f t="shared" si="58"/>
        <v>0</v>
      </c>
      <c r="AQ39" s="23"/>
      <c r="AR39" s="381"/>
      <c r="AS39" s="23"/>
      <c r="AT39" s="381"/>
      <c r="AV39" s="341"/>
      <c r="AW39" s="342"/>
      <c r="AX39" s="343">
        <f t="shared" si="59"/>
        <v>0</v>
      </c>
    </row>
    <row r="40" spans="1:50" ht="15" customHeight="1">
      <c r="C40" s="51">
        <v>1</v>
      </c>
      <c r="D40" s="49"/>
      <c r="E40" s="516" t="s">
        <v>114</v>
      </c>
      <c r="F40" s="517"/>
      <c r="G40" s="517"/>
      <c r="H40" s="517"/>
      <c r="I40" s="517"/>
      <c r="J40" s="517"/>
      <c r="K40" s="52">
        <v>0</v>
      </c>
      <c r="L40" s="210">
        <f t="shared" si="41"/>
        <v>0</v>
      </c>
      <c r="M40" s="37"/>
      <c r="N40" s="164">
        <v>0</v>
      </c>
      <c r="O40" s="82">
        <f t="shared" si="42"/>
        <v>0</v>
      </c>
      <c r="P40" s="164">
        <v>0</v>
      </c>
      <c r="Q40" s="82">
        <f t="shared" si="43"/>
        <v>0</v>
      </c>
      <c r="R40" s="164">
        <v>0</v>
      </c>
      <c r="S40" s="82">
        <f t="shared" si="44"/>
        <v>0</v>
      </c>
      <c r="T40" s="164">
        <v>0</v>
      </c>
      <c r="U40" s="82">
        <f t="shared" si="45"/>
        <v>0</v>
      </c>
      <c r="V40" s="164">
        <v>0</v>
      </c>
      <c r="W40" s="82">
        <f t="shared" si="46"/>
        <v>0</v>
      </c>
      <c r="X40" s="40">
        <f t="shared" si="47"/>
        <v>0</v>
      </c>
      <c r="Y40" s="291">
        <v>0</v>
      </c>
      <c r="Z40" s="292">
        <f t="shared" si="48"/>
        <v>0</v>
      </c>
      <c r="AA40" s="291">
        <v>0</v>
      </c>
      <c r="AB40" s="292">
        <f t="shared" si="49"/>
        <v>0</v>
      </c>
      <c r="AC40" s="291">
        <v>0</v>
      </c>
      <c r="AD40" s="292">
        <f t="shared" si="50"/>
        <v>0</v>
      </c>
      <c r="AE40" s="291">
        <v>0</v>
      </c>
      <c r="AF40" s="292">
        <f t="shared" si="51"/>
        <v>0</v>
      </c>
      <c r="AG40" s="291">
        <v>0</v>
      </c>
      <c r="AH40" s="292">
        <f t="shared" si="52"/>
        <v>0</v>
      </c>
      <c r="AI40" s="293">
        <f t="shared" si="53"/>
        <v>0</v>
      </c>
      <c r="AJ40" s="396">
        <f t="shared" si="54"/>
        <v>0</v>
      </c>
      <c r="AK40" s="396">
        <f t="shared" si="55"/>
        <v>0</v>
      </c>
      <c r="AL40" s="396">
        <f t="shared" si="56"/>
        <v>0</v>
      </c>
      <c r="AM40" s="396">
        <f t="shared" si="57"/>
        <v>0</v>
      </c>
      <c r="AN40" s="396">
        <f t="shared" si="58"/>
        <v>0</v>
      </c>
      <c r="AO40" s="397">
        <f t="shared" si="58"/>
        <v>0</v>
      </c>
      <c r="AQ40" s="23"/>
      <c r="AR40" s="381"/>
      <c r="AS40" s="23"/>
      <c r="AT40" s="381"/>
      <c r="AV40" s="341"/>
      <c r="AW40" s="342"/>
      <c r="AX40" s="343">
        <f t="shared" si="59"/>
        <v>0</v>
      </c>
    </row>
    <row r="41" spans="1:50" ht="15" customHeight="1">
      <c r="C41" s="51">
        <v>1</v>
      </c>
      <c r="D41" s="49"/>
      <c r="E41" s="516" t="s">
        <v>114</v>
      </c>
      <c r="F41" s="517"/>
      <c r="G41" s="517"/>
      <c r="H41" s="517"/>
      <c r="I41" s="517"/>
      <c r="J41" s="517"/>
      <c r="K41" s="52">
        <v>0</v>
      </c>
      <c r="L41" s="210">
        <f t="shared" si="41"/>
        <v>0</v>
      </c>
      <c r="M41" s="37"/>
      <c r="N41" s="164">
        <v>0</v>
      </c>
      <c r="O41" s="82">
        <f t="shared" si="42"/>
        <v>0</v>
      </c>
      <c r="P41" s="164">
        <v>0</v>
      </c>
      <c r="Q41" s="82">
        <f t="shared" si="43"/>
        <v>0</v>
      </c>
      <c r="R41" s="164">
        <v>0</v>
      </c>
      <c r="S41" s="82">
        <f t="shared" si="44"/>
        <v>0</v>
      </c>
      <c r="T41" s="164">
        <v>0</v>
      </c>
      <c r="U41" s="82">
        <f t="shared" si="45"/>
        <v>0</v>
      </c>
      <c r="V41" s="164">
        <v>0</v>
      </c>
      <c r="W41" s="82">
        <f t="shared" si="46"/>
        <v>0</v>
      </c>
      <c r="X41" s="40">
        <f t="shared" si="47"/>
        <v>0</v>
      </c>
      <c r="Y41" s="291">
        <v>0</v>
      </c>
      <c r="Z41" s="292">
        <f t="shared" si="48"/>
        <v>0</v>
      </c>
      <c r="AA41" s="291">
        <v>0</v>
      </c>
      <c r="AB41" s="292">
        <f t="shared" si="49"/>
        <v>0</v>
      </c>
      <c r="AC41" s="291">
        <v>0</v>
      </c>
      <c r="AD41" s="292">
        <f t="shared" si="50"/>
        <v>0</v>
      </c>
      <c r="AE41" s="291">
        <v>0</v>
      </c>
      <c r="AF41" s="292">
        <f t="shared" si="51"/>
        <v>0</v>
      </c>
      <c r="AG41" s="291">
        <v>0</v>
      </c>
      <c r="AH41" s="292">
        <f t="shared" si="52"/>
        <v>0</v>
      </c>
      <c r="AI41" s="293">
        <f t="shared" si="53"/>
        <v>0</v>
      </c>
      <c r="AJ41" s="396">
        <f t="shared" si="54"/>
        <v>0</v>
      </c>
      <c r="AK41" s="396">
        <f t="shared" si="55"/>
        <v>0</v>
      </c>
      <c r="AL41" s="396">
        <f t="shared" si="56"/>
        <v>0</v>
      </c>
      <c r="AM41" s="396">
        <f t="shared" si="57"/>
        <v>0</v>
      </c>
      <c r="AN41" s="396">
        <f t="shared" si="58"/>
        <v>0</v>
      </c>
      <c r="AO41" s="397">
        <f t="shared" si="58"/>
        <v>0</v>
      </c>
      <c r="AQ41" s="23"/>
      <c r="AR41" s="381"/>
      <c r="AS41" s="23"/>
      <c r="AT41" s="381"/>
      <c r="AV41" s="341"/>
      <c r="AW41" s="342"/>
      <c r="AX41" s="343">
        <f t="shared" si="59"/>
        <v>0</v>
      </c>
    </row>
    <row r="42" spans="1:50" ht="15" customHeight="1" thickBot="1">
      <c r="C42" s="54"/>
      <c r="D42" s="49"/>
      <c r="E42" s="539"/>
      <c r="F42" s="539"/>
      <c r="G42" s="539"/>
      <c r="H42" s="539"/>
      <c r="I42" s="587"/>
      <c r="J42" s="566" t="s">
        <v>195</v>
      </c>
      <c r="K42" s="714"/>
      <c r="L42" s="714"/>
      <c r="M42" s="714"/>
      <c r="N42" s="316"/>
      <c r="O42" s="317">
        <f>ROUNDUP(SUM(O25:O41),0)</f>
        <v>0</v>
      </c>
      <c r="P42" s="318"/>
      <c r="Q42" s="317">
        <f>ROUNDUP(SUM(Q25:Q41),0)</f>
        <v>0</v>
      </c>
      <c r="R42" s="318"/>
      <c r="S42" s="317">
        <f>ROUNDUP(SUM(S25:S41),0)</f>
        <v>0</v>
      </c>
      <c r="T42" s="318"/>
      <c r="U42" s="317">
        <f>ROUNDUP(SUM(U25:U41),0)</f>
        <v>0</v>
      </c>
      <c r="V42" s="318"/>
      <c r="W42" s="317">
        <f>ROUNDUP(SUM(W25:W41),0)</f>
        <v>0</v>
      </c>
      <c r="X42" s="319">
        <f>ROUNDUP(SUM(X25:X41),0)</f>
        <v>0</v>
      </c>
      <c r="Y42" s="316"/>
      <c r="Z42" s="317">
        <f>ROUNDUP(SUM(Z25:Z41),0)</f>
        <v>0</v>
      </c>
      <c r="AA42" s="318"/>
      <c r="AB42" s="317">
        <f>ROUNDUP(SUM(AB25:AB41),0)</f>
        <v>0</v>
      </c>
      <c r="AC42" s="318"/>
      <c r="AD42" s="317">
        <f>ROUNDUP(SUM(AD25:AD41),0)</f>
        <v>0</v>
      </c>
      <c r="AE42" s="318"/>
      <c r="AF42" s="317">
        <f>ROUNDUP(SUM(AF25:AF41),0)</f>
        <v>0</v>
      </c>
      <c r="AG42" s="318"/>
      <c r="AH42" s="317">
        <f>ROUNDUP(SUM(AH25:AH41),0)</f>
        <v>0</v>
      </c>
      <c r="AI42" s="319">
        <f>ROUNDUP(SUM(AI25:AI41),0)</f>
        <v>0</v>
      </c>
      <c r="AJ42" s="407">
        <f t="shared" si="54"/>
        <v>0</v>
      </c>
      <c r="AK42" s="407">
        <f t="shared" si="55"/>
        <v>0</v>
      </c>
      <c r="AL42" s="407">
        <f t="shared" si="56"/>
        <v>0</v>
      </c>
      <c r="AM42" s="407">
        <f t="shared" si="57"/>
        <v>0</v>
      </c>
      <c r="AN42" s="407">
        <f t="shared" si="58"/>
        <v>0</v>
      </c>
      <c r="AO42" s="408">
        <f t="shared" si="58"/>
        <v>0</v>
      </c>
      <c r="AQ42" s="206">
        <f>O42+Q42+S42+U42+W42</f>
        <v>0</v>
      </c>
      <c r="AR42" s="382"/>
      <c r="AS42" s="206">
        <f>Z42+AB42+AD42+AF42+AH42</f>
        <v>0</v>
      </c>
      <c r="AT42" s="382"/>
      <c r="AV42" s="346"/>
      <c r="AW42" s="347"/>
      <c r="AX42" s="348">
        <f t="shared" si="59"/>
        <v>0</v>
      </c>
    </row>
    <row r="43" spans="1:50" s="53" customFormat="1" ht="15" customHeight="1">
      <c r="A43" s="142"/>
      <c r="B43" s="142"/>
      <c r="C43" s="54"/>
      <c r="D43" s="49"/>
      <c r="E43" s="630"/>
      <c r="F43" s="630"/>
      <c r="G43" s="630"/>
      <c r="H43" s="630"/>
      <c r="I43" s="630"/>
      <c r="J43" s="630"/>
      <c r="K43" s="630"/>
      <c r="L43" s="630"/>
      <c r="M43" s="663"/>
      <c r="N43" s="57"/>
      <c r="O43" s="59"/>
      <c r="P43" s="57"/>
      <c r="Q43" s="59"/>
      <c r="R43" s="57"/>
      <c r="S43" s="59"/>
      <c r="T43" s="58"/>
      <c r="U43" s="59"/>
      <c r="V43" s="57"/>
      <c r="W43" s="59"/>
      <c r="X43" s="60"/>
      <c r="Y43" s="57"/>
      <c r="Z43" s="59"/>
      <c r="AA43" s="57"/>
      <c r="AB43" s="59"/>
      <c r="AC43" s="57"/>
      <c r="AD43" s="59"/>
      <c r="AE43" s="58"/>
      <c r="AF43" s="59"/>
      <c r="AG43" s="57"/>
      <c r="AH43" s="59"/>
      <c r="AI43" s="60"/>
      <c r="AJ43" s="55"/>
      <c r="AK43" s="55"/>
      <c r="AL43" s="55"/>
      <c r="AM43" s="55"/>
      <c r="AN43" s="55"/>
      <c r="AO43" s="400"/>
      <c r="AQ43" s="23"/>
      <c r="AR43" s="381"/>
      <c r="AS43" s="23"/>
      <c r="AT43" s="381"/>
    </row>
    <row r="44" spans="1:50" s="12" customFormat="1" ht="15" customHeight="1">
      <c r="A44" s="22"/>
      <c r="B44" s="22"/>
      <c r="C44" s="284"/>
      <c r="D44" s="285"/>
      <c r="E44" s="285"/>
      <c r="F44" s="285"/>
      <c r="G44" s="285"/>
      <c r="H44" s="285"/>
      <c r="I44" s="285"/>
      <c r="J44" s="285"/>
      <c r="K44" s="285"/>
      <c r="L44" s="285"/>
      <c r="M44" s="286" t="s">
        <v>197</v>
      </c>
      <c r="N44" s="550">
        <f>ROUNDUP(SUM(O21,O42),0)</f>
        <v>0</v>
      </c>
      <c r="O44" s="551"/>
      <c r="P44" s="550">
        <f>ROUNDUP(SUM(Q21,Q42),0)</f>
        <v>0</v>
      </c>
      <c r="Q44" s="551"/>
      <c r="R44" s="550">
        <f>ROUNDUP(SUM(S21,S42),0)</f>
        <v>0</v>
      </c>
      <c r="S44" s="551"/>
      <c r="T44" s="550">
        <f>ROUNDUP(SUM(U21,U42),0)</f>
        <v>0</v>
      </c>
      <c r="U44" s="551"/>
      <c r="V44" s="550">
        <f>ROUNDUP(SUM(W21,W42),0)</f>
        <v>0</v>
      </c>
      <c r="W44" s="551"/>
      <c r="X44" s="287">
        <f>ROUNDUP(SUM(X21,X42),0)</f>
        <v>0</v>
      </c>
      <c r="Y44" s="550">
        <f>ROUNDUP(SUM(Z21,Z42),0)</f>
        <v>0</v>
      </c>
      <c r="Z44" s="551"/>
      <c r="AA44" s="550">
        <f>ROUNDUP(SUM(AB21,AB42),0)</f>
        <v>0</v>
      </c>
      <c r="AB44" s="551"/>
      <c r="AC44" s="550">
        <f>ROUNDUP(SUM(AD21,AD42),0)</f>
        <v>0</v>
      </c>
      <c r="AD44" s="551"/>
      <c r="AE44" s="550">
        <f>ROUNDUP(SUM(AF21,AF42),0)</f>
        <v>0</v>
      </c>
      <c r="AF44" s="551"/>
      <c r="AG44" s="550">
        <f>ROUNDUP(SUM(AH21,AH42),0)</f>
        <v>0</v>
      </c>
      <c r="AH44" s="551"/>
      <c r="AI44" s="287">
        <f>ROUNDUP(SUM(AI21,AI42),0)</f>
        <v>0</v>
      </c>
      <c r="AJ44" s="427">
        <f>N44+Y44</f>
        <v>0</v>
      </c>
      <c r="AK44" s="427">
        <f>P44+AA44</f>
        <v>0</v>
      </c>
      <c r="AL44" s="427">
        <f>R44+AC44</f>
        <v>0</v>
      </c>
      <c r="AM44" s="427">
        <f>T44+AE44</f>
        <v>0</v>
      </c>
      <c r="AN44" s="427">
        <f>V44+AG44</f>
        <v>0</v>
      </c>
      <c r="AO44" s="428">
        <f>X44+AI44</f>
        <v>0</v>
      </c>
      <c r="AQ44" s="140">
        <f>N44+P44+R44+T44+V44</f>
        <v>0</v>
      </c>
      <c r="AR44" s="383"/>
      <c r="AS44" s="140">
        <f>Y44+AA44+AC44+AE44+AG44</f>
        <v>0</v>
      </c>
      <c r="AT44" s="383"/>
    </row>
    <row r="45" spans="1:50" s="12" customFormat="1" ht="15" customHeight="1">
      <c r="A45" s="22">
        <v>1900</v>
      </c>
      <c r="B45" s="22"/>
      <c r="C45" s="26" t="s">
        <v>198</v>
      </c>
      <c r="D45" s="227"/>
      <c r="E45" s="575"/>
      <c r="F45" s="575"/>
      <c r="G45" s="575"/>
      <c r="H45" s="575"/>
      <c r="I45" s="575"/>
      <c r="J45" s="13"/>
      <c r="K45" s="13"/>
      <c r="M45" s="47"/>
      <c r="N45" s="25"/>
      <c r="O45" s="66"/>
      <c r="P45" s="25"/>
      <c r="Q45" s="66"/>
      <c r="R45" s="25"/>
      <c r="S45" s="66"/>
      <c r="T45" s="25"/>
      <c r="U45" s="66"/>
      <c r="V45" s="25"/>
      <c r="W45" s="66"/>
      <c r="X45" s="45"/>
      <c r="Y45" s="25"/>
      <c r="Z45" s="66"/>
      <c r="AA45" s="25"/>
      <c r="AB45" s="66"/>
      <c r="AC45" s="25"/>
      <c r="AD45" s="66"/>
      <c r="AE45" s="25"/>
      <c r="AF45" s="66"/>
      <c r="AG45" s="25"/>
      <c r="AH45" s="66"/>
      <c r="AI45" s="45"/>
      <c r="AJ45" s="81"/>
      <c r="AK45" s="81"/>
      <c r="AL45" s="81"/>
      <c r="AM45" s="81"/>
      <c r="AN45" s="81"/>
      <c r="AO45" s="403"/>
      <c r="AQ45" s="23"/>
      <c r="AR45" s="381"/>
      <c r="AS45" s="23"/>
      <c r="AT45" s="381"/>
    </row>
    <row r="46" spans="1:50" s="12" customFormat="1" ht="15" customHeight="1">
      <c r="A46" s="22"/>
      <c r="B46" s="22"/>
      <c r="C46" s="26" t="s">
        <v>318</v>
      </c>
      <c r="D46" s="218">
        <f t="shared" ref="D46:E51" si="60">D15</f>
        <v>0</v>
      </c>
      <c r="E46" s="520" t="str">
        <f t="shared" si="60"/>
        <v>Select E-Class</v>
      </c>
      <c r="F46" s="552"/>
      <c r="G46" s="552"/>
      <c r="H46" s="552"/>
      <c r="I46" s="552"/>
      <c r="J46" s="552"/>
      <c r="K46" s="134"/>
      <c r="L46" s="211">
        <f t="shared" ref="L46:L51" si="61">VLOOKUP(E46,Staff_Benefits,2,0)</f>
        <v>0</v>
      </c>
      <c r="M46" s="14"/>
      <c r="N46" s="68"/>
      <c r="O46" s="82">
        <f t="shared" ref="O46:O51" si="62">O15*$L46</f>
        <v>0</v>
      </c>
      <c r="P46" s="68"/>
      <c r="Q46" s="82">
        <f t="shared" ref="Q46:Q51" si="63">Q15*$L46</f>
        <v>0</v>
      </c>
      <c r="R46" s="68"/>
      <c r="S46" s="82">
        <f t="shared" ref="S46:S51" si="64">S15*$L46</f>
        <v>0</v>
      </c>
      <c r="T46" s="68"/>
      <c r="U46" s="82">
        <f t="shared" ref="U46:U51" si="65">U15*$L46</f>
        <v>0</v>
      </c>
      <c r="V46" s="68"/>
      <c r="W46" s="82">
        <f t="shared" ref="W46:W51" si="66">W15*$L46</f>
        <v>0</v>
      </c>
      <c r="X46" s="40">
        <f t="shared" ref="X46:X51" si="67">SUM(O46+Q46+S46+U46+W46)</f>
        <v>0</v>
      </c>
      <c r="Y46" s="294"/>
      <c r="Z46" s="292">
        <f t="shared" ref="Z46:Z51" si="68">Z15*$L46</f>
        <v>0</v>
      </c>
      <c r="AA46" s="294"/>
      <c r="AB46" s="292">
        <f t="shared" ref="AB46:AB51" si="69">AB15*$L46</f>
        <v>0</v>
      </c>
      <c r="AC46" s="294"/>
      <c r="AD46" s="292">
        <f t="shared" ref="AD46:AD51" si="70">AD15*$L46</f>
        <v>0</v>
      </c>
      <c r="AE46" s="294"/>
      <c r="AF46" s="292">
        <f t="shared" ref="AF46:AF51" si="71">AF15*$L46</f>
        <v>0</v>
      </c>
      <c r="AG46" s="294"/>
      <c r="AH46" s="292">
        <f t="shared" ref="AH46:AH51" si="72">AH15*$L46</f>
        <v>0</v>
      </c>
      <c r="AI46" s="293">
        <f t="shared" ref="AI46:AI51" si="73">SUM(Z46+AB46+AD46+AF46+AH46)</f>
        <v>0</v>
      </c>
      <c r="AJ46" s="198">
        <f t="shared" ref="AJ46:AJ52" si="74">O46+Z46</f>
        <v>0</v>
      </c>
      <c r="AK46" s="198">
        <f t="shared" ref="AK46:AK52" si="75">Q46+AB46</f>
        <v>0</v>
      </c>
      <c r="AL46" s="198">
        <f t="shared" ref="AL46:AL52" si="76">S46+AD46</f>
        <v>0</v>
      </c>
      <c r="AM46" s="198">
        <f t="shared" ref="AM46:AM52" si="77">U46+AF46</f>
        <v>0</v>
      </c>
      <c r="AN46" s="198">
        <f t="shared" ref="AN46:AO52" si="78">W46+AH46</f>
        <v>0</v>
      </c>
      <c r="AO46" s="89">
        <f t="shared" si="78"/>
        <v>0</v>
      </c>
      <c r="AQ46" s="23"/>
      <c r="AR46" s="381"/>
      <c r="AS46" s="23"/>
      <c r="AT46" s="381"/>
    </row>
    <row r="47" spans="1:50" s="12" customFormat="1" ht="15" customHeight="1">
      <c r="A47" s="22"/>
      <c r="B47" s="22"/>
      <c r="C47" s="26"/>
      <c r="D47" s="218">
        <f t="shared" si="60"/>
        <v>0</v>
      </c>
      <c r="E47" s="520" t="str">
        <f t="shared" si="60"/>
        <v>Select E-Class</v>
      </c>
      <c r="F47" s="552"/>
      <c r="G47" s="552"/>
      <c r="H47" s="552"/>
      <c r="I47" s="552"/>
      <c r="J47" s="552"/>
      <c r="K47" s="134"/>
      <c r="L47" s="211">
        <f t="shared" si="61"/>
        <v>0</v>
      </c>
      <c r="M47" s="14"/>
      <c r="N47" s="68"/>
      <c r="O47" s="82">
        <f t="shared" si="62"/>
        <v>0</v>
      </c>
      <c r="P47" s="68"/>
      <c r="Q47" s="82">
        <f t="shared" si="63"/>
        <v>0</v>
      </c>
      <c r="R47" s="68"/>
      <c r="S47" s="82">
        <f t="shared" si="64"/>
        <v>0</v>
      </c>
      <c r="T47" s="68"/>
      <c r="U47" s="82">
        <f t="shared" si="65"/>
        <v>0</v>
      </c>
      <c r="V47" s="68"/>
      <c r="W47" s="82">
        <f t="shared" si="66"/>
        <v>0</v>
      </c>
      <c r="X47" s="40">
        <f t="shared" si="67"/>
        <v>0</v>
      </c>
      <c r="Y47" s="294"/>
      <c r="Z47" s="292">
        <f t="shared" si="68"/>
        <v>0</v>
      </c>
      <c r="AA47" s="294"/>
      <c r="AB47" s="292">
        <f t="shared" si="69"/>
        <v>0</v>
      </c>
      <c r="AC47" s="294"/>
      <c r="AD47" s="292">
        <f t="shared" si="70"/>
        <v>0</v>
      </c>
      <c r="AE47" s="294"/>
      <c r="AF47" s="292">
        <f t="shared" si="71"/>
        <v>0</v>
      </c>
      <c r="AG47" s="294"/>
      <c r="AH47" s="292">
        <f t="shared" si="72"/>
        <v>0</v>
      </c>
      <c r="AI47" s="293">
        <f t="shared" si="73"/>
        <v>0</v>
      </c>
      <c r="AJ47" s="198">
        <f t="shared" si="74"/>
        <v>0</v>
      </c>
      <c r="AK47" s="198">
        <f t="shared" si="75"/>
        <v>0</v>
      </c>
      <c r="AL47" s="198">
        <f t="shared" si="76"/>
        <v>0</v>
      </c>
      <c r="AM47" s="198">
        <f t="shared" si="77"/>
        <v>0</v>
      </c>
      <c r="AN47" s="198">
        <f t="shared" si="78"/>
        <v>0</v>
      </c>
      <c r="AO47" s="89">
        <f t="shared" si="78"/>
        <v>0</v>
      </c>
      <c r="AQ47" s="23"/>
      <c r="AR47" s="381"/>
      <c r="AS47" s="23"/>
      <c r="AT47" s="381"/>
    </row>
    <row r="48" spans="1:50" s="12" customFormat="1" ht="15" customHeight="1">
      <c r="A48" s="22"/>
      <c r="B48" s="22"/>
      <c r="C48" s="26"/>
      <c r="D48" s="218">
        <f t="shared" si="60"/>
        <v>0</v>
      </c>
      <c r="E48" s="520" t="str">
        <f t="shared" si="60"/>
        <v>Select E-Class</v>
      </c>
      <c r="F48" s="552"/>
      <c r="G48" s="552"/>
      <c r="H48" s="552"/>
      <c r="I48" s="552"/>
      <c r="J48" s="552"/>
      <c r="K48" s="134"/>
      <c r="L48" s="211">
        <f t="shared" si="61"/>
        <v>0</v>
      </c>
      <c r="M48" s="14"/>
      <c r="N48" s="68"/>
      <c r="O48" s="82">
        <f t="shared" si="62"/>
        <v>0</v>
      </c>
      <c r="P48" s="68"/>
      <c r="Q48" s="82">
        <f t="shared" si="63"/>
        <v>0</v>
      </c>
      <c r="R48" s="68"/>
      <c r="S48" s="82">
        <f t="shared" si="64"/>
        <v>0</v>
      </c>
      <c r="T48" s="68"/>
      <c r="U48" s="82">
        <f t="shared" si="65"/>
        <v>0</v>
      </c>
      <c r="V48" s="68"/>
      <c r="W48" s="82">
        <f t="shared" si="66"/>
        <v>0</v>
      </c>
      <c r="X48" s="40">
        <f t="shared" si="67"/>
        <v>0</v>
      </c>
      <c r="Y48" s="294"/>
      <c r="Z48" s="292">
        <f t="shared" si="68"/>
        <v>0</v>
      </c>
      <c r="AA48" s="294"/>
      <c r="AB48" s="292">
        <f t="shared" si="69"/>
        <v>0</v>
      </c>
      <c r="AC48" s="294"/>
      <c r="AD48" s="292">
        <f t="shared" si="70"/>
        <v>0</v>
      </c>
      <c r="AE48" s="294"/>
      <c r="AF48" s="292">
        <f t="shared" si="71"/>
        <v>0</v>
      </c>
      <c r="AG48" s="294"/>
      <c r="AH48" s="292">
        <f t="shared" si="72"/>
        <v>0</v>
      </c>
      <c r="AI48" s="293">
        <f t="shared" si="73"/>
        <v>0</v>
      </c>
      <c r="AJ48" s="198">
        <f t="shared" si="74"/>
        <v>0</v>
      </c>
      <c r="AK48" s="198">
        <f t="shared" si="75"/>
        <v>0</v>
      </c>
      <c r="AL48" s="198">
        <f t="shared" si="76"/>
        <v>0</v>
      </c>
      <c r="AM48" s="198">
        <f t="shared" si="77"/>
        <v>0</v>
      </c>
      <c r="AN48" s="198">
        <f t="shared" si="78"/>
        <v>0</v>
      </c>
      <c r="AO48" s="89">
        <f t="shared" si="78"/>
        <v>0</v>
      </c>
      <c r="AQ48" s="23"/>
      <c r="AR48" s="381"/>
      <c r="AS48" s="23"/>
      <c r="AT48" s="381"/>
    </row>
    <row r="49" spans="1:46" s="12" customFormat="1" ht="15" customHeight="1">
      <c r="A49" s="22"/>
      <c r="B49" s="22"/>
      <c r="C49" s="26"/>
      <c r="D49" s="218">
        <f t="shared" si="60"/>
        <v>0</v>
      </c>
      <c r="E49" s="520" t="str">
        <f t="shared" si="60"/>
        <v>Select E-Class</v>
      </c>
      <c r="F49" s="552"/>
      <c r="G49" s="552"/>
      <c r="H49" s="552"/>
      <c r="I49" s="552"/>
      <c r="J49" s="552"/>
      <c r="K49" s="134"/>
      <c r="L49" s="211">
        <f t="shared" si="61"/>
        <v>0</v>
      </c>
      <c r="M49" s="14"/>
      <c r="N49" s="68"/>
      <c r="O49" s="82">
        <f t="shared" si="62"/>
        <v>0</v>
      </c>
      <c r="P49" s="68"/>
      <c r="Q49" s="82">
        <f t="shared" si="63"/>
        <v>0</v>
      </c>
      <c r="R49" s="68"/>
      <c r="S49" s="82">
        <f t="shared" si="64"/>
        <v>0</v>
      </c>
      <c r="T49" s="68"/>
      <c r="U49" s="82">
        <f t="shared" si="65"/>
        <v>0</v>
      </c>
      <c r="V49" s="68"/>
      <c r="W49" s="82">
        <f t="shared" si="66"/>
        <v>0</v>
      </c>
      <c r="X49" s="40">
        <f t="shared" si="67"/>
        <v>0</v>
      </c>
      <c r="Y49" s="294"/>
      <c r="Z49" s="292">
        <f t="shared" si="68"/>
        <v>0</v>
      </c>
      <c r="AA49" s="294"/>
      <c r="AB49" s="292">
        <f t="shared" si="69"/>
        <v>0</v>
      </c>
      <c r="AC49" s="294"/>
      <c r="AD49" s="292">
        <f t="shared" si="70"/>
        <v>0</v>
      </c>
      <c r="AE49" s="294"/>
      <c r="AF49" s="292">
        <f t="shared" si="71"/>
        <v>0</v>
      </c>
      <c r="AG49" s="294"/>
      <c r="AH49" s="292">
        <f t="shared" si="72"/>
        <v>0</v>
      </c>
      <c r="AI49" s="293">
        <f t="shared" si="73"/>
        <v>0</v>
      </c>
      <c r="AJ49" s="198">
        <f t="shared" si="74"/>
        <v>0</v>
      </c>
      <c r="AK49" s="198">
        <f t="shared" si="75"/>
        <v>0</v>
      </c>
      <c r="AL49" s="198">
        <f t="shared" si="76"/>
        <v>0</v>
      </c>
      <c r="AM49" s="198">
        <f t="shared" si="77"/>
        <v>0</v>
      </c>
      <c r="AN49" s="198">
        <f t="shared" si="78"/>
        <v>0</v>
      </c>
      <c r="AO49" s="89">
        <f t="shared" si="78"/>
        <v>0</v>
      </c>
      <c r="AQ49" s="23"/>
      <c r="AR49" s="381"/>
      <c r="AS49" s="23"/>
      <c r="AT49" s="381"/>
    </row>
    <row r="50" spans="1:46" s="12" customFormat="1" ht="15" customHeight="1">
      <c r="A50" s="22"/>
      <c r="B50" s="22"/>
      <c r="C50" s="26"/>
      <c r="D50" s="218">
        <f t="shared" si="60"/>
        <v>0</v>
      </c>
      <c r="E50" s="520" t="str">
        <f t="shared" si="60"/>
        <v>Select E-Class</v>
      </c>
      <c r="F50" s="552"/>
      <c r="G50" s="552"/>
      <c r="H50" s="552"/>
      <c r="I50" s="552"/>
      <c r="J50" s="552"/>
      <c r="K50" s="134"/>
      <c r="L50" s="211">
        <f t="shared" si="61"/>
        <v>0</v>
      </c>
      <c r="M50" s="14"/>
      <c r="N50" s="68"/>
      <c r="O50" s="82">
        <f t="shared" si="62"/>
        <v>0</v>
      </c>
      <c r="P50" s="68"/>
      <c r="Q50" s="82">
        <f t="shared" si="63"/>
        <v>0</v>
      </c>
      <c r="R50" s="68"/>
      <c r="S50" s="82">
        <f t="shared" si="64"/>
        <v>0</v>
      </c>
      <c r="T50" s="68"/>
      <c r="U50" s="82">
        <f t="shared" si="65"/>
        <v>0</v>
      </c>
      <c r="V50" s="68"/>
      <c r="W50" s="82">
        <f t="shared" si="66"/>
        <v>0</v>
      </c>
      <c r="X50" s="40">
        <f t="shared" si="67"/>
        <v>0</v>
      </c>
      <c r="Y50" s="294"/>
      <c r="Z50" s="292">
        <f t="shared" si="68"/>
        <v>0</v>
      </c>
      <c r="AA50" s="294"/>
      <c r="AB50" s="292">
        <f t="shared" si="69"/>
        <v>0</v>
      </c>
      <c r="AC50" s="294"/>
      <c r="AD50" s="292">
        <f t="shared" si="70"/>
        <v>0</v>
      </c>
      <c r="AE50" s="294"/>
      <c r="AF50" s="292">
        <f t="shared" si="71"/>
        <v>0</v>
      </c>
      <c r="AG50" s="294"/>
      <c r="AH50" s="292">
        <f t="shared" si="72"/>
        <v>0</v>
      </c>
      <c r="AI50" s="293">
        <f t="shared" si="73"/>
        <v>0</v>
      </c>
      <c r="AJ50" s="198">
        <f t="shared" si="74"/>
        <v>0</v>
      </c>
      <c r="AK50" s="198">
        <f t="shared" si="75"/>
        <v>0</v>
      </c>
      <c r="AL50" s="198">
        <f t="shared" si="76"/>
        <v>0</v>
      </c>
      <c r="AM50" s="198">
        <f t="shared" si="77"/>
        <v>0</v>
      </c>
      <c r="AN50" s="198">
        <f t="shared" si="78"/>
        <v>0</v>
      </c>
      <c r="AO50" s="89">
        <f t="shared" si="78"/>
        <v>0</v>
      </c>
      <c r="AQ50" s="23"/>
      <c r="AR50" s="381"/>
      <c r="AS50" s="23"/>
      <c r="AT50" s="381"/>
    </row>
    <row r="51" spans="1:46" s="12" customFormat="1" ht="15" customHeight="1">
      <c r="A51" s="22"/>
      <c r="B51" s="22"/>
      <c r="C51" s="26"/>
      <c r="D51" s="218">
        <f t="shared" si="60"/>
        <v>0</v>
      </c>
      <c r="E51" s="520" t="str">
        <f t="shared" si="60"/>
        <v>Select E-Class</v>
      </c>
      <c r="F51" s="552"/>
      <c r="G51" s="552"/>
      <c r="H51" s="552"/>
      <c r="I51" s="552"/>
      <c r="J51" s="552"/>
      <c r="K51" s="134"/>
      <c r="L51" s="211">
        <f t="shared" si="61"/>
        <v>0</v>
      </c>
      <c r="M51" s="42"/>
      <c r="N51" s="68"/>
      <c r="O51" s="82">
        <f t="shared" si="62"/>
        <v>0</v>
      </c>
      <c r="P51" s="68"/>
      <c r="Q51" s="82">
        <f t="shared" si="63"/>
        <v>0</v>
      </c>
      <c r="R51" s="68"/>
      <c r="S51" s="82">
        <f t="shared" si="64"/>
        <v>0</v>
      </c>
      <c r="T51" s="68"/>
      <c r="U51" s="82">
        <f t="shared" si="65"/>
        <v>0</v>
      </c>
      <c r="V51" s="68"/>
      <c r="W51" s="82">
        <f t="shared" si="66"/>
        <v>0</v>
      </c>
      <c r="X51" s="40">
        <f t="shared" si="67"/>
        <v>0</v>
      </c>
      <c r="Y51" s="294"/>
      <c r="Z51" s="292">
        <f t="shared" si="68"/>
        <v>0</v>
      </c>
      <c r="AA51" s="294"/>
      <c r="AB51" s="292">
        <f t="shared" si="69"/>
        <v>0</v>
      </c>
      <c r="AC51" s="294"/>
      <c r="AD51" s="292">
        <f t="shared" si="70"/>
        <v>0</v>
      </c>
      <c r="AE51" s="294"/>
      <c r="AF51" s="292">
        <f t="shared" si="71"/>
        <v>0</v>
      </c>
      <c r="AG51" s="294"/>
      <c r="AH51" s="292">
        <f t="shared" si="72"/>
        <v>0</v>
      </c>
      <c r="AI51" s="293">
        <f t="shared" si="73"/>
        <v>0</v>
      </c>
      <c r="AJ51" s="198">
        <f t="shared" si="74"/>
        <v>0</v>
      </c>
      <c r="AK51" s="198">
        <f t="shared" si="75"/>
        <v>0</v>
      </c>
      <c r="AL51" s="198">
        <f t="shared" si="76"/>
        <v>0</v>
      </c>
      <c r="AM51" s="198">
        <f t="shared" si="77"/>
        <v>0</v>
      </c>
      <c r="AN51" s="198">
        <f t="shared" si="78"/>
        <v>0</v>
      </c>
      <c r="AO51" s="89">
        <f t="shared" si="78"/>
        <v>0</v>
      </c>
      <c r="AQ51" s="23"/>
      <c r="AR51" s="381"/>
      <c r="AS51" s="23"/>
      <c r="AT51" s="381"/>
    </row>
    <row r="52" spans="1:46" s="12" customFormat="1" ht="15" customHeight="1">
      <c r="A52" s="22"/>
      <c r="B52" s="22"/>
      <c r="C52" s="26"/>
      <c r="D52" s="218"/>
      <c r="E52" s="520"/>
      <c r="F52" s="579"/>
      <c r="G52" s="579"/>
      <c r="H52" s="579"/>
      <c r="I52" s="580"/>
      <c r="J52" s="576" t="s">
        <v>194</v>
      </c>
      <c r="K52" s="577"/>
      <c r="L52" s="577"/>
      <c r="M52" s="578"/>
      <c r="N52" s="320"/>
      <c r="O52" s="317">
        <f>SUM(O46:O51)</f>
        <v>0</v>
      </c>
      <c r="P52" s="320"/>
      <c r="Q52" s="317">
        <f>SUM(Q46:Q51)</f>
        <v>0</v>
      </c>
      <c r="R52" s="320"/>
      <c r="S52" s="317">
        <f>SUM(S46:S51)</f>
        <v>0</v>
      </c>
      <c r="T52" s="320"/>
      <c r="U52" s="317">
        <f>SUM(U46:U51)</f>
        <v>0</v>
      </c>
      <c r="V52" s="320"/>
      <c r="W52" s="317">
        <f>SUM(W46:W51)</f>
        <v>0</v>
      </c>
      <c r="X52" s="230">
        <f>SUM(X46:X51)</f>
        <v>0</v>
      </c>
      <c r="Y52" s="320"/>
      <c r="Z52" s="317">
        <f>SUM(Z46:Z51)</f>
        <v>0</v>
      </c>
      <c r="AA52" s="320"/>
      <c r="AB52" s="317">
        <f>SUM(AB46:AB51)</f>
        <v>0</v>
      </c>
      <c r="AC52" s="320"/>
      <c r="AD52" s="317">
        <f>SUM(AD46:AD51)</f>
        <v>0</v>
      </c>
      <c r="AE52" s="320"/>
      <c r="AF52" s="317">
        <f>SUM(AF46:AF51)</f>
        <v>0</v>
      </c>
      <c r="AG52" s="320"/>
      <c r="AH52" s="317">
        <f>SUM(AH46:AH51)</f>
        <v>0</v>
      </c>
      <c r="AI52" s="230">
        <f>SUM(AI46:AI51)</f>
        <v>0</v>
      </c>
      <c r="AJ52" s="405">
        <f t="shared" si="74"/>
        <v>0</v>
      </c>
      <c r="AK52" s="405">
        <f t="shared" si="75"/>
        <v>0</v>
      </c>
      <c r="AL52" s="405">
        <f t="shared" si="76"/>
        <v>0</v>
      </c>
      <c r="AM52" s="405">
        <f t="shared" si="77"/>
        <v>0</v>
      </c>
      <c r="AN52" s="405">
        <f t="shared" si="78"/>
        <v>0</v>
      </c>
      <c r="AO52" s="406">
        <f t="shared" si="78"/>
        <v>0</v>
      </c>
      <c r="AQ52" s="205">
        <f>O52+Q52+S52+U52+W52</f>
        <v>0</v>
      </c>
      <c r="AR52" s="384"/>
      <c r="AS52" s="205">
        <f>Z52+AB52+AD52+AF52+AH52</f>
        <v>0</v>
      </c>
      <c r="AT52" s="384"/>
    </row>
    <row r="53" spans="1:46" s="12" customFormat="1" ht="15" customHeight="1">
      <c r="A53" s="22"/>
      <c r="B53" s="22"/>
      <c r="C53" s="26" t="s">
        <v>319</v>
      </c>
      <c r="D53" s="37"/>
      <c r="E53" s="575"/>
      <c r="F53" s="575"/>
      <c r="G53" s="575"/>
      <c r="H53" s="575"/>
      <c r="I53" s="575"/>
      <c r="J53" s="539"/>
      <c r="K53" s="134"/>
      <c r="L53" s="200"/>
      <c r="M53" s="14"/>
      <c r="N53" s="212"/>
      <c r="O53" s="213"/>
      <c r="P53" s="212"/>
      <c r="Q53" s="213"/>
      <c r="R53" s="212"/>
      <c r="S53" s="213"/>
      <c r="T53" s="212"/>
      <c r="U53" s="213"/>
      <c r="V53" s="212"/>
      <c r="W53" s="213"/>
      <c r="X53" s="214"/>
      <c r="Y53" s="212"/>
      <c r="Z53" s="213"/>
      <c r="AA53" s="212"/>
      <c r="AB53" s="213"/>
      <c r="AC53" s="212"/>
      <c r="AD53" s="213"/>
      <c r="AE53" s="212"/>
      <c r="AF53" s="213"/>
      <c r="AG53" s="212"/>
      <c r="AH53" s="213"/>
      <c r="AI53" s="214"/>
      <c r="AJ53" s="198"/>
      <c r="AK53" s="198"/>
      <c r="AL53" s="198"/>
      <c r="AM53" s="198"/>
      <c r="AN53" s="198"/>
      <c r="AO53" s="89"/>
      <c r="AQ53" s="23"/>
      <c r="AR53" s="381"/>
      <c r="AS53" s="23"/>
      <c r="AT53" s="381"/>
    </row>
    <row r="54" spans="1:46" s="12" customFormat="1" ht="15" customHeight="1">
      <c r="A54" s="22"/>
      <c r="B54" s="22"/>
      <c r="C54" s="26"/>
      <c r="D54" s="219">
        <f t="shared" ref="D54:E61" si="79">D25</f>
        <v>0</v>
      </c>
      <c r="E54" s="554" t="str">
        <f t="shared" si="79"/>
        <v>Select E-Class</v>
      </c>
      <c r="F54" s="554"/>
      <c r="G54" s="554"/>
      <c r="H54" s="554"/>
      <c r="I54" s="554"/>
      <c r="J54" s="689"/>
      <c r="K54" s="134"/>
      <c r="L54" s="211">
        <f t="shared" ref="L54:L61" si="80">VLOOKUP(E54,Staff_Benefits,2,0)</f>
        <v>0</v>
      </c>
      <c r="M54" s="14"/>
      <c r="N54" s="68"/>
      <c r="O54" s="82">
        <f t="shared" ref="O54:O61" si="81">O25*$L54</f>
        <v>0</v>
      </c>
      <c r="P54" s="68"/>
      <c r="Q54" s="82">
        <f t="shared" ref="Q54:Q61" si="82">Q25*$L54</f>
        <v>0</v>
      </c>
      <c r="R54" s="68"/>
      <c r="S54" s="82">
        <f t="shared" ref="S54:S61" si="83">S25*$L54</f>
        <v>0</v>
      </c>
      <c r="T54" s="68"/>
      <c r="U54" s="82">
        <f t="shared" ref="U54:U61" si="84">U25*$L54</f>
        <v>0</v>
      </c>
      <c r="V54" s="68"/>
      <c r="W54" s="82">
        <f t="shared" ref="W54:W61" si="85">W25*$L54</f>
        <v>0</v>
      </c>
      <c r="X54" s="40">
        <f t="shared" ref="X54:X61" si="86">SUM(O54+Q54+S54+U54+W54)</f>
        <v>0</v>
      </c>
      <c r="Y54" s="294"/>
      <c r="Z54" s="292">
        <f t="shared" ref="Z54:Z61" si="87">Z25*$L54</f>
        <v>0</v>
      </c>
      <c r="AA54" s="294"/>
      <c r="AB54" s="292">
        <f t="shared" ref="AB54:AB61" si="88">AB25*$L54</f>
        <v>0</v>
      </c>
      <c r="AC54" s="294"/>
      <c r="AD54" s="292">
        <f t="shared" ref="AD54:AD61" si="89">AD25*$L54</f>
        <v>0</v>
      </c>
      <c r="AE54" s="294"/>
      <c r="AF54" s="292">
        <f t="shared" ref="AF54:AF61" si="90">AF25*$L54</f>
        <v>0</v>
      </c>
      <c r="AG54" s="294"/>
      <c r="AH54" s="292">
        <f t="shared" ref="AH54:AH61" si="91">AH25*$L54</f>
        <v>0</v>
      </c>
      <c r="AI54" s="293">
        <f t="shared" ref="AI54:AI61" si="92">SUM(Z54+AB54+AD54+AF54+AH54)</f>
        <v>0</v>
      </c>
      <c r="AJ54" s="198">
        <f>O54+Z54</f>
        <v>0</v>
      </c>
      <c r="AK54" s="198">
        <f t="shared" ref="AK54:AK61" si="93">Q54+AB54</f>
        <v>0</v>
      </c>
      <c r="AL54" s="198">
        <f>S54+AD54</f>
        <v>0</v>
      </c>
      <c r="AM54" s="198">
        <f t="shared" ref="AM54:AM61" si="94">U54+AF54</f>
        <v>0</v>
      </c>
      <c r="AN54" s="198">
        <f t="shared" ref="AN54:AO56" si="95">W54+AH54</f>
        <v>0</v>
      </c>
      <c r="AO54" s="89">
        <f t="shared" si="95"/>
        <v>0</v>
      </c>
      <c r="AQ54" s="23"/>
      <c r="AR54" s="381"/>
      <c r="AS54" s="23"/>
      <c r="AT54" s="381"/>
    </row>
    <row r="55" spans="1:46" s="12" customFormat="1" ht="15" customHeight="1">
      <c r="A55" s="22"/>
      <c r="B55" s="22"/>
      <c r="C55" s="26"/>
      <c r="D55" s="219">
        <f t="shared" si="79"/>
        <v>0</v>
      </c>
      <c r="E55" s="553" t="str">
        <f t="shared" si="79"/>
        <v>Select E-Class</v>
      </c>
      <c r="F55" s="553"/>
      <c r="G55" s="553"/>
      <c r="H55" s="553"/>
      <c r="I55" s="553"/>
      <c r="J55" s="689"/>
      <c r="K55" s="134"/>
      <c r="L55" s="211">
        <f t="shared" si="80"/>
        <v>0</v>
      </c>
      <c r="M55" s="14"/>
      <c r="N55" s="68"/>
      <c r="O55" s="82">
        <f t="shared" si="81"/>
        <v>0</v>
      </c>
      <c r="P55" s="68"/>
      <c r="Q55" s="82">
        <f t="shared" si="82"/>
        <v>0</v>
      </c>
      <c r="R55" s="68"/>
      <c r="S55" s="82">
        <f t="shared" si="83"/>
        <v>0</v>
      </c>
      <c r="T55" s="68"/>
      <c r="U55" s="82">
        <f t="shared" si="84"/>
        <v>0</v>
      </c>
      <c r="V55" s="68"/>
      <c r="W55" s="82">
        <f t="shared" si="85"/>
        <v>0</v>
      </c>
      <c r="X55" s="40">
        <f t="shared" si="86"/>
        <v>0</v>
      </c>
      <c r="Y55" s="294"/>
      <c r="Z55" s="292">
        <f t="shared" si="87"/>
        <v>0</v>
      </c>
      <c r="AA55" s="294"/>
      <c r="AB55" s="292">
        <f t="shared" si="88"/>
        <v>0</v>
      </c>
      <c r="AC55" s="294"/>
      <c r="AD55" s="292">
        <f t="shared" si="89"/>
        <v>0</v>
      </c>
      <c r="AE55" s="294"/>
      <c r="AF55" s="292">
        <f t="shared" si="90"/>
        <v>0</v>
      </c>
      <c r="AG55" s="294"/>
      <c r="AH55" s="292">
        <f t="shared" si="91"/>
        <v>0</v>
      </c>
      <c r="AI55" s="293">
        <f t="shared" si="92"/>
        <v>0</v>
      </c>
      <c r="AJ55" s="198">
        <f>O55+Z55</f>
        <v>0</v>
      </c>
      <c r="AK55" s="198">
        <f t="shared" si="93"/>
        <v>0</v>
      </c>
      <c r="AL55" s="198">
        <f>S55+AD55</f>
        <v>0</v>
      </c>
      <c r="AM55" s="198">
        <f t="shared" si="94"/>
        <v>0</v>
      </c>
      <c r="AN55" s="198">
        <f t="shared" si="95"/>
        <v>0</v>
      </c>
      <c r="AO55" s="89">
        <f t="shared" si="95"/>
        <v>0</v>
      </c>
      <c r="AQ55" s="23"/>
      <c r="AR55" s="381"/>
      <c r="AS55" s="23"/>
      <c r="AT55" s="381"/>
    </row>
    <row r="56" spans="1:46" s="12" customFormat="1" ht="15" customHeight="1">
      <c r="A56" s="22"/>
      <c r="B56" s="22"/>
      <c r="C56" s="26"/>
      <c r="D56" s="219">
        <f t="shared" si="79"/>
        <v>0</v>
      </c>
      <c r="E56" s="553" t="str">
        <f t="shared" si="79"/>
        <v>Select E-Class</v>
      </c>
      <c r="F56" s="689"/>
      <c r="G56" s="689"/>
      <c r="H56" s="689"/>
      <c r="I56" s="689"/>
      <c r="J56" s="689"/>
      <c r="K56" s="134"/>
      <c r="L56" s="211">
        <f t="shared" si="80"/>
        <v>0</v>
      </c>
      <c r="M56" s="14"/>
      <c r="N56" s="68"/>
      <c r="O56" s="82">
        <f t="shared" si="81"/>
        <v>0</v>
      </c>
      <c r="P56" s="68"/>
      <c r="Q56" s="82">
        <f t="shared" si="82"/>
        <v>0</v>
      </c>
      <c r="R56" s="68"/>
      <c r="S56" s="82">
        <f t="shared" si="83"/>
        <v>0</v>
      </c>
      <c r="T56" s="68"/>
      <c r="U56" s="82">
        <f t="shared" si="84"/>
        <v>0</v>
      </c>
      <c r="V56" s="68"/>
      <c r="W56" s="82">
        <f t="shared" si="85"/>
        <v>0</v>
      </c>
      <c r="X56" s="40">
        <f t="shared" si="86"/>
        <v>0</v>
      </c>
      <c r="Y56" s="294"/>
      <c r="Z56" s="292">
        <f t="shared" si="87"/>
        <v>0</v>
      </c>
      <c r="AA56" s="294"/>
      <c r="AB56" s="292">
        <f t="shared" si="88"/>
        <v>0</v>
      </c>
      <c r="AC56" s="294"/>
      <c r="AD56" s="292">
        <f t="shared" si="89"/>
        <v>0</v>
      </c>
      <c r="AE56" s="294"/>
      <c r="AF56" s="292">
        <f t="shared" si="90"/>
        <v>0</v>
      </c>
      <c r="AG56" s="294"/>
      <c r="AH56" s="292">
        <f t="shared" si="91"/>
        <v>0</v>
      </c>
      <c r="AI56" s="293">
        <f t="shared" si="92"/>
        <v>0</v>
      </c>
      <c r="AJ56" s="198">
        <f>O56+Z56</f>
        <v>0</v>
      </c>
      <c r="AK56" s="198">
        <f t="shared" si="93"/>
        <v>0</v>
      </c>
      <c r="AL56" s="198">
        <f>S56+AD56</f>
        <v>0</v>
      </c>
      <c r="AM56" s="198">
        <f t="shared" si="94"/>
        <v>0</v>
      </c>
      <c r="AN56" s="198">
        <f t="shared" si="95"/>
        <v>0</v>
      </c>
      <c r="AO56" s="89">
        <f t="shared" si="95"/>
        <v>0</v>
      </c>
      <c r="AQ56" s="23"/>
      <c r="AR56" s="381"/>
      <c r="AS56" s="23"/>
      <c r="AT56" s="381"/>
    </row>
    <row r="57" spans="1:46" s="12" customFormat="1" ht="15" customHeight="1">
      <c r="A57" s="22"/>
      <c r="B57" s="22"/>
      <c r="C57" s="26"/>
      <c r="D57" s="219">
        <f t="shared" si="79"/>
        <v>0</v>
      </c>
      <c r="E57" s="553" t="str">
        <f t="shared" si="79"/>
        <v>Select E-Class</v>
      </c>
      <c r="F57" s="689"/>
      <c r="G57" s="689"/>
      <c r="H57" s="689"/>
      <c r="I57" s="689"/>
      <c r="J57" s="689"/>
      <c r="K57" s="134"/>
      <c r="L57" s="211">
        <f t="shared" si="80"/>
        <v>0</v>
      </c>
      <c r="M57" s="14"/>
      <c r="N57" s="68"/>
      <c r="O57" s="82">
        <f t="shared" si="81"/>
        <v>0</v>
      </c>
      <c r="P57" s="68"/>
      <c r="Q57" s="82">
        <f t="shared" si="82"/>
        <v>0</v>
      </c>
      <c r="R57" s="217"/>
      <c r="S57" s="82">
        <f t="shared" si="83"/>
        <v>0</v>
      </c>
      <c r="T57" s="68"/>
      <c r="U57" s="82">
        <f t="shared" si="84"/>
        <v>0</v>
      </c>
      <c r="V57" s="68"/>
      <c r="W57" s="82">
        <f t="shared" si="85"/>
        <v>0</v>
      </c>
      <c r="X57" s="40">
        <f t="shared" si="86"/>
        <v>0</v>
      </c>
      <c r="Y57" s="294"/>
      <c r="Z57" s="292">
        <f t="shared" si="87"/>
        <v>0</v>
      </c>
      <c r="AA57" s="294"/>
      <c r="AB57" s="292">
        <f t="shared" si="88"/>
        <v>0</v>
      </c>
      <c r="AC57" s="295"/>
      <c r="AD57" s="292">
        <f t="shared" si="89"/>
        <v>0</v>
      </c>
      <c r="AE57" s="294"/>
      <c r="AF57" s="292">
        <f t="shared" si="90"/>
        <v>0</v>
      </c>
      <c r="AG57" s="294"/>
      <c r="AH57" s="292">
        <f t="shared" si="91"/>
        <v>0</v>
      </c>
      <c r="AI57" s="293">
        <f t="shared" si="92"/>
        <v>0</v>
      </c>
      <c r="AJ57" s="198">
        <f>O57+Z57</f>
        <v>0</v>
      </c>
      <c r="AK57" s="198">
        <f t="shared" si="93"/>
        <v>0</v>
      </c>
      <c r="AL57" s="198">
        <f>S57+AD57</f>
        <v>0</v>
      </c>
      <c r="AM57" s="198">
        <f t="shared" si="94"/>
        <v>0</v>
      </c>
      <c r="AN57" s="198">
        <f t="shared" ref="AN57:AN70" si="96">W57+AH57</f>
        <v>0</v>
      </c>
      <c r="AO57" s="89">
        <f t="shared" ref="AO57:AO74" si="97">X57+AI57</f>
        <v>0</v>
      </c>
      <c r="AQ57" s="23"/>
      <c r="AR57" s="381"/>
      <c r="AS57" s="23"/>
      <c r="AT57" s="381"/>
    </row>
    <row r="58" spans="1:46" s="12" customFormat="1" ht="15" customHeight="1">
      <c r="A58" s="22"/>
      <c r="B58" s="22"/>
      <c r="C58" s="26"/>
      <c r="D58" s="219">
        <f t="shared" si="79"/>
        <v>0</v>
      </c>
      <c r="E58" s="553" t="str">
        <f t="shared" si="79"/>
        <v>Select E-Class</v>
      </c>
      <c r="F58" s="689"/>
      <c r="G58" s="689"/>
      <c r="H58" s="689"/>
      <c r="I58" s="689"/>
      <c r="J58" s="689"/>
      <c r="K58" s="134"/>
      <c r="L58" s="211">
        <f t="shared" si="80"/>
        <v>0</v>
      </c>
      <c r="M58" s="14"/>
      <c r="N58" s="68"/>
      <c r="O58" s="82">
        <f t="shared" si="81"/>
        <v>0</v>
      </c>
      <c r="P58" s="68"/>
      <c r="Q58" s="82">
        <f t="shared" si="82"/>
        <v>0</v>
      </c>
      <c r="R58" s="68"/>
      <c r="S58" s="82">
        <f t="shared" si="83"/>
        <v>0</v>
      </c>
      <c r="T58" s="68"/>
      <c r="U58" s="82">
        <f t="shared" si="84"/>
        <v>0</v>
      </c>
      <c r="V58" s="68"/>
      <c r="W58" s="82">
        <f t="shared" si="85"/>
        <v>0</v>
      </c>
      <c r="X58" s="40">
        <f t="shared" si="86"/>
        <v>0</v>
      </c>
      <c r="Y58" s="294"/>
      <c r="Z58" s="292">
        <f t="shared" si="87"/>
        <v>0</v>
      </c>
      <c r="AA58" s="294"/>
      <c r="AB58" s="292">
        <f t="shared" si="88"/>
        <v>0</v>
      </c>
      <c r="AC58" s="294"/>
      <c r="AD58" s="292">
        <f t="shared" si="89"/>
        <v>0</v>
      </c>
      <c r="AE58" s="294"/>
      <c r="AF58" s="292">
        <f t="shared" si="90"/>
        <v>0</v>
      </c>
      <c r="AG58" s="294"/>
      <c r="AH58" s="292">
        <f t="shared" si="91"/>
        <v>0</v>
      </c>
      <c r="AI58" s="293">
        <f t="shared" si="92"/>
        <v>0</v>
      </c>
      <c r="AJ58" s="198">
        <f t="shared" ref="AJ58:AJ70" si="98">O58+Z58</f>
        <v>0</v>
      </c>
      <c r="AK58" s="198">
        <f t="shared" si="93"/>
        <v>0</v>
      </c>
      <c r="AL58" s="198">
        <f t="shared" ref="AL58:AL70" si="99">S58+AD58</f>
        <v>0</v>
      </c>
      <c r="AM58" s="198">
        <f t="shared" si="94"/>
        <v>0</v>
      </c>
      <c r="AN58" s="198">
        <f t="shared" si="96"/>
        <v>0</v>
      </c>
      <c r="AO58" s="89">
        <f t="shared" si="97"/>
        <v>0</v>
      </c>
      <c r="AQ58" s="23"/>
      <c r="AR58" s="381"/>
      <c r="AS58" s="23"/>
      <c r="AT58" s="381"/>
    </row>
    <row r="59" spans="1:46" s="12" customFormat="1" ht="15" customHeight="1">
      <c r="A59" s="22"/>
      <c r="B59" s="22"/>
      <c r="C59" s="26"/>
      <c r="D59" s="219">
        <f t="shared" si="79"/>
        <v>0</v>
      </c>
      <c r="E59" s="553" t="str">
        <f t="shared" si="79"/>
        <v>Select E-Class</v>
      </c>
      <c r="F59" s="689"/>
      <c r="G59" s="689"/>
      <c r="H59" s="689"/>
      <c r="I59" s="689"/>
      <c r="J59" s="689"/>
      <c r="K59" s="134"/>
      <c r="L59" s="211">
        <f t="shared" si="80"/>
        <v>0</v>
      </c>
      <c r="M59" s="14"/>
      <c r="N59" s="68"/>
      <c r="O59" s="82">
        <f t="shared" si="81"/>
        <v>0</v>
      </c>
      <c r="P59" s="68"/>
      <c r="Q59" s="82">
        <f t="shared" si="82"/>
        <v>0</v>
      </c>
      <c r="R59" s="68"/>
      <c r="S59" s="82">
        <f t="shared" si="83"/>
        <v>0</v>
      </c>
      <c r="T59" s="68"/>
      <c r="U59" s="82">
        <f t="shared" si="84"/>
        <v>0</v>
      </c>
      <c r="V59" s="68"/>
      <c r="W59" s="82">
        <f t="shared" si="85"/>
        <v>0</v>
      </c>
      <c r="X59" s="40">
        <f t="shared" si="86"/>
        <v>0</v>
      </c>
      <c r="Y59" s="294"/>
      <c r="Z59" s="292">
        <f t="shared" si="87"/>
        <v>0</v>
      </c>
      <c r="AA59" s="294"/>
      <c r="AB59" s="292">
        <f t="shared" si="88"/>
        <v>0</v>
      </c>
      <c r="AC59" s="294"/>
      <c r="AD59" s="292">
        <f t="shared" si="89"/>
        <v>0</v>
      </c>
      <c r="AE59" s="294"/>
      <c r="AF59" s="292">
        <f t="shared" si="90"/>
        <v>0</v>
      </c>
      <c r="AG59" s="294"/>
      <c r="AH59" s="292">
        <f t="shared" si="91"/>
        <v>0</v>
      </c>
      <c r="AI59" s="293">
        <f t="shared" si="92"/>
        <v>0</v>
      </c>
      <c r="AJ59" s="198">
        <f t="shared" si="98"/>
        <v>0</v>
      </c>
      <c r="AK59" s="198">
        <f t="shared" si="93"/>
        <v>0</v>
      </c>
      <c r="AL59" s="198">
        <f t="shared" si="99"/>
        <v>0</v>
      </c>
      <c r="AM59" s="198">
        <f t="shared" si="94"/>
        <v>0</v>
      </c>
      <c r="AN59" s="198">
        <f t="shared" si="96"/>
        <v>0</v>
      </c>
      <c r="AO59" s="89">
        <f t="shared" si="97"/>
        <v>0</v>
      </c>
      <c r="AQ59" s="23"/>
      <c r="AR59" s="381"/>
      <c r="AS59" s="23"/>
      <c r="AT59" s="381"/>
    </row>
    <row r="60" spans="1:46" s="12" customFormat="1" ht="15" customHeight="1">
      <c r="A60" s="22"/>
      <c r="B60" s="22"/>
      <c r="C60" s="26"/>
      <c r="D60" s="219">
        <f t="shared" si="79"/>
        <v>0</v>
      </c>
      <c r="E60" s="553" t="str">
        <f t="shared" si="79"/>
        <v>Select E-Class</v>
      </c>
      <c r="F60" s="689"/>
      <c r="G60" s="689"/>
      <c r="H60" s="689"/>
      <c r="I60" s="689"/>
      <c r="J60" s="689"/>
      <c r="K60" s="134"/>
      <c r="L60" s="211">
        <f t="shared" si="80"/>
        <v>0</v>
      </c>
      <c r="M60" s="14"/>
      <c r="N60" s="68"/>
      <c r="O60" s="82">
        <f t="shared" si="81"/>
        <v>0</v>
      </c>
      <c r="P60" s="68"/>
      <c r="Q60" s="82">
        <f t="shared" si="82"/>
        <v>0</v>
      </c>
      <c r="R60" s="68"/>
      <c r="S60" s="82">
        <f t="shared" si="83"/>
        <v>0</v>
      </c>
      <c r="T60" s="68"/>
      <c r="U60" s="82">
        <f t="shared" si="84"/>
        <v>0</v>
      </c>
      <c r="V60" s="68"/>
      <c r="W60" s="82">
        <f t="shared" si="85"/>
        <v>0</v>
      </c>
      <c r="X60" s="40">
        <f t="shared" si="86"/>
        <v>0</v>
      </c>
      <c r="Y60" s="294"/>
      <c r="Z60" s="292">
        <f t="shared" si="87"/>
        <v>0</v>
      </c>
      <c r="AA60" s="294"/>
      <c r="AB60" s="292">
        <f t="shared" si="88"/>
        <v>0</v>
      </c>
      <c r="AC60" s="294"/>
      <c r="AD60" s="292">
        <f t="shared" si="89"/>
        <v>0</v>
      </c>
      <c r="AE60" s="294"/>
      <c r="AF60" s="292">
        <f t="shared" si="90"/>
        <v>0</v>
      </c>
      <c r="AG60" s="294"/>
      <c r="AH60" s="292">
        <f t="shared" si="91"/>
        <v>0</v>
      </c>
      <c r="AI60" s="293">
        <f t="shared" si="92"/>
        <v>0</v>
      </c>
      <c r="AJ60" s="198">
        <f t="shared" si="98"/>
        <v>0</v>
      </c>
      <c r="AK60" s="198">
        <f t="shared" si="93"/>
        <v>0</v>
      </c>
      <c r="AL60" s="198">
        <f t="shared" si="99"/>
        <v>0</v>
      </c>
      <c r="AM60" s="198">
        <f t="shared" si="94"/>
        <v>0</v>
      </c>
      <c r="AN60" s="198">
        <f t="shared" si="96"/>
        <v>0</v>
      </c>
      <c r="AO60" s="89">
        <f t="shared" si="97"/>
        <v>0</v>
      </c>
      <c r="AQ60" s="23"/>
      <c r="AR60" s="381"/>
      <c r="AS60" s="23"/>
      <c r="AT60" s="381"/>
    </row>
    <row r="61" spans="1:46" s="12" customFormat="1" ht="15" customHeight="1">
      <c r="A61" s="22"/>
      <c r="B61" s="22"/>
      <c r="C61" s="26"/>
      <c r="D61" s="219">
        <f t="shared" si="79"/>
        <v>0</v>
      </c>
      <c r="E61" s="553" t="str">
        <f t="shared" si="79"/>
        <v>Select E-Class</v>
      </c>
      <c r="F61" s="689"/>
      <c r="G61" s="689"/>
      <c r="H61" s="689"/>
      <c r="I61" s="689"/>
      <c r="J61" s="689"/>
      <c r="K61" s="134"/>
      <c r="L61" s="211">
        <f t="shared" si="80"/>
        <v>0</v>
      </c>
      <c r="M61" s="14"/>
      <c r="N61" s="68"/>
      <c r="O61" s="82">
        <f t="shared" si="81"/>
        <v>0</v>
      </c>
      <c r="P61" s="68"/>
      <c r="Q61" s="82">
        <f t="shared" si="82"/>
        <v>0</v>
      </c>
      <c r="R61" s="68"/>
      <c r="S61" s="82">
        <f t="shared" si="83"/>
        <v>0</v>
      </c>
      <c r="T61" s="68"/>
      <c r="U61" s="82">
        <f t="shared" si="84"/>
        <v>0</v>
      </c>
      <c r="V61" s="68"/>
      <c r="W61" s="82">
        <f t="shared" si="85"/>
        <v>0</v>
      </c>
      <c r="X61" s="40">
        <f t="shared" si="86"/>
        <v>0</v>
      </c>
      <c r="Y61" s="294"/>
      <c r="Z61" s="292">
        <f t="shared" si="87"/>
        <v>0</v>
      </c>
      <c r="AA61" s="294"/>
      <c r="AB61" s="292">
        <f t="shared" si="88"/>
        <v>0</v>
      </c>
      <c r="AC61" s="294"/>
      <c r="AD61" s="292">
        <f t="shared" si="89"/>
        <v>0</v>
      </c>
      <c r="AE61" s="294"/>
      <c r="AF61" s="292">
        <f t="shared" si="90"/>
        <v>0</v>
      </c>
      <c r="AG61" s="294"/>
      <c r="AH61" s="292">
        <f t="shared" si="91"/>
        <v>0</v>
      </c>
      <c r="AI61" s="293">
        <f t="shared" si="92"/>
        <v>0</v>
      </c>
      <c r="AJ61" s="198">
        <f t="shared" si="98"/>
        <v>0</v>
      </c>
      <c r="AK61" s="198">
        <f t="shared" si="93"/>
        <v>0</v>
      </c>
      <c r="AL61" s="198">
        <f t="shared" si="99"/>
        <v>0</v>
      </c>
      <c r="AM61" s="198">
        <f t="shared" si="94"/>
        <v>0</v>
      </c>
      <c r="AN61" s="198">
        <f t="shared" si="96"/>
        <v>0</v>
      </c>
      <c r="AO61" s="89">
        <f t="shared" si="97"/>
        <v>0</v>
      </c>
      <c r="AQ61" s="23"/>
      <c r="AR61" s="381"/>
      <c r="AS61" s="23"/>
      <c r="AT61" s="381"/>
    </row>
    <row r="62" spans="1:46" s="12" customFormat="1" ht="15" customHeight="1">
      <c r="A62" s="22"/>
      <c r="B62" s="22"/>
      <c r="C62" s="26" t="s">
        <v>320</v>
      </c>
      <c r="D62" s="37"/>
      <c r="E62" s="555"/>
      <c r="F62" s="555"/>
      <c r="G62" s="555"/>
      <c r="H62" s="555"/>
      <c r="I62" s="555"/>
      <c r="J62" s="539"/>
      <c r="K62" s="134"/>
      <c r="L62" s="200"/>
      <c r="M62" s="14"/>
      <c r="N62" s="212"/>
      <c r="O62" s="213"/>
      <c r="P62" s="215"/>
      <c r="Q62" s="213"/>
      <c r="R62" s="215"/>
      <c r="S62" s="213"/>
      <c r="T62" s="215"/>
      <c r="U62" s="213"/>
      <c r="V62" s="215"/>
      <c r="W62" s="213"/>
      <c r="X62" s="214"/>
      <c r="Y62" s="212"/>
      <c r="Z62" s="213"/>
      <c r="AA62" s="215"/>
      <c r="AB62" s="213"/>
      <c r="AC62" s="215"/>
      <c r="AD62" s="213"/>
      <c r="AE62" s="215"/>
      <c r="AF62" s="213"/>
      <c r="AG62" s="215"/>
      <c r="AH62" s="213"/>
      <c r="AI62" s="214"/>
      <c r="AJ62" s="198"/>
      <c r="AK62" s="198"/>
      <c r="AL62" s="198"/>
      <c r="AM62" s="198"/>
      <c r="AN62" s="198"/>
      <c r="AO62" s="89"/>
      <c r="AQ62" s="23"/>
      <c r="AR62" s="381"/>
      <c r="AS62" s="23"/>
      <c r="AT62" s="381"/>
    </row>
    <row r="63" spans="1:46" s="12" customFormat="1" ht="15" customHeight="1">
      <c r="A63" s="22"/>
      <c r="B63" s="22"/>
      <c r="C63" s="26"/>
      <c r="D63" s="219">
        <f t="shared" ref="D63:E68" si="100">D36</f>
        <v>0</v>
      </c>
      <c r="E63" s="553" t="str">
        <f t="shared" si="100"/>
        <v>Select E-Class</v>
      </c>
      <c r="F63" s="553"/>
      <c r="G63" s="553"/>
      <c r="H63" s="553"/>
      <c r="I63" s="553"/>
      <c r="J63" s="689"/>
      <c r="K63" s="134"/>
      <c r="L63" s="211">
        <f t="shared" ref="L63:L68" si="101">VLOOKUP(E63,Staff_Benefits,2,0)</f>
        <v>0</v>
      </c>
      <c r="M63" s="14"/>
      <c r="N63" s="68"/>
      <c r="O63" s="82">
        <f t="shared" ref="O63:O68" si="102">(O36)*$L63</f>
        <v>0</v>
      </c>
      <c r="P63" s="68"/>
      <c r="Q63" s="82">
        <f t="shared" ref="Q63:Q68" si="103">(Q36)*$L63</f>
        <v>0</v>
      </c>
      <c r="R63" s="68"/>
      <c r="S63" s="82">
        <f t="shared" ref="S63:S68" si="104">(S36)*$L63</f>
        <v>0</v>
      </c>
      <c r="T63" s="68"/>
      <c r="U63" s="82">
        <f t="shared" ref="U63:U68" si="105">(U36)*$L63</f>
        <v>0</v>
      </c>
      <c r="V63" s="68"/>
      <c r="W63" s="82">
        <f t="shared" ref="W63:W68" si="106">(W36)*$L63</f>
        <v>0</v>
      </c>
      <c r="X63" s="40">
        <f t="shared" ref="X63:X69" si="107">SUM(O63+Q63+S63+U63+W63)</f>
        <v>0</v>
      </c>
      <c r="Y63" s="294"/>
      <c r="Z63" s="292">
        <f t="shared" ref="Z63:Z68" si="108">(Z36)*$L63</f>
        <v>0</v>
      </c>
      <c r="AA63" s="294"/>
      <c r="AB63" s="292">
        <f t="shared" ref="AB63:AB68" si="109">(AB36)*$L63</f>
        <v>0</v>
      </c>
      <c r="AC63" s="294"/>
      <c r="AD63" s="292">
        <f t="shared" ref="AD63:AD68" si="110">(AD36)*$L63</f>
        <v>0</v>
      </c>
      <c r="AE63" s="294"/>
      <c r="AF63" s="292">
        <f t="shared" ref="AF63:AF68" si="111">(AF36)*$L63</f>
        <v>0</v>
      </c>
      <c r="AG63" s="294"/>
      <c r="AH63" s="292">
        <f t="shared" ref="AH63:AH68" si="112">(AH36)*$L63</f>
        <v>0</v>
      </c>
      <c r="AI63" s="293">
        <f t="shared" ref="AI63:AI69" si="113">SUM(Z63+AB63+AD63+AF63+AH63)</f>
        <v>0</v>
      </c>
      <c r="AJ63" s="198">
        <f t="shared" si="98"/>
        <v>0</v>
      </c>
      <c r="AK63" s="198">
        <f t="shared" ref="AK63:AK70" si="114">Q63+AB63</f>
        <v>0</v>
      </c>
      <c r="AL63" s="198">
        <f>S63+AD63</f>
        <v>0</v>
      </c>
      <c r="AM63" s="198">
        <f t="shared" ref="AM63:AM70" si="115">U63+AF63</f>
        <v>0</v>
      </c>
      <c r="AN63" s="198">
        <f>W63+AH63</f>
        <v>0</v>
      </c>
      <c r="AO63" s="89">
        <f>X63+AI63</f>
        <v>0</v>
      </c>
      <c r="AQ63" s="23"/>
      <c r="AR63" s="381"/>
      <c r="AS63" s="23"/>
      <c r="AT63" s="381"/>
    </row>
    <row r="64" spans="1:46" s="12" customFormat="1" ht="15" customHeight="1">
      <c r="A64" s="22"/>
      <c r="B64" s="22"/>
      <c r="C64" s="26"/>
      <c r="D64" s="219">
        <f t="shared" si="100"/>
        <v>0</v>
      </c>
      <c r="E64" s="520" t="str">
        <f t="shared" si="100"/>
        <v>Select E-Class</v>
      </c>
      <c r="F64" s="520"/>
      <c r="G64" s="520"/>
      <c r="H64" s="520"/>
      <c r="I64" s="520"/>
      <c r="J64" s="689"/>
      <c r="K64" s="134"/>
      <c r="L64" s="211">
        <f t="shared" si="101"/>
        <v>0</v>
      </c>
      <c r="M64" s="14"/>
      <c r="N64" s="68"/>
      <c r="O64" s="82">
        <f t="shared" si="102"/>
        <v>0</v>
      </c>
      <c r="P64" s="68"/>
      <c r="Q64" s="82">
        <f t="shared" si="103"/>
        <v>0</v>
      </c>
      <c r="R64" s="68"/>
      <c r="S64" s="82">
        <f t="shared" si="104"/>
        <v>0</v>
      </c>
      <c r="T64" s="68"/>
      <c r="U64" s="82">
        <f t="shared" si="105"/>
        <v>0</v>
      </c>
      <c r="V64" s="68"/>
      <c r="W64" s="82">
        <f t="shared" si="106"/>
        <v>0</v>
      </c>
      <c r="X64" s="40">
        <f t="shared" si="107"/>
        <v>0</v>
      </c>
      <c r="Y64" s="294"/>
      <c r="Z64" s="292">
        <f t="shared" si="108"/>
        <v>0</v>
      </c>
      <c r="AA64" s="294"/>
      <c r="AB64" s="292">
        <f t="shared" si="109"/>
        <v>0</v>
      </c>
      <c r="AC64" s="294"/>
      <c r="AD64" s="292">
        <f t="shared" si="110"/>
        <v>0</v>
      </c>
      <c r="AE64" s="294"/>
      <c r="AF64" s="292">
        <f t="shared" si="111"/>
        <v>0</v>
      </c>
      <c r="AG64" s="294"/>
      <c r="AH64" s="292">
        <f t="shared" si="112"/>
        <v>0</v>
      </c>
      <c r="AI64" s="293">
        <f t="shared" si="113"/>
        <v>0</v>
      </c>
      <c r="AJ64" s="198">
        <f t="shared" si="98"/>
        <v>0</v>
      </c>
      <c r="AK64" s="198">
        <f t="shared" si="114"/>
        <v>0</v>
      </c>
      <c r="AL64" s="198">
        <f>S64+AD64</f>
        <v>0</v>
      </c>
      <c r="AM64" s="198">
        <f t="shared" si="115"/>
        <v>0</v>
      </c>
      <c r="AN64" s="198">
        <f>W64+AH64</f>
        <v>0</v>
      </c>
      <c r="AO64" s="89">
        <f>X64+AI64</f>
        <v>0</v>
      </c>
      <c r="AQ64" s="23"/>
      <c r="AR64" s="381"/>
      <c r="AS64" s="23"/>
      <c r="AT64" s="381"/>
    </row>
    <row r="65" spans="1:46" s="12" customFormat="1" ht="15" customHeight="1">
      <c r="A65" s="22"/>
      <c r="B65" s="22"/>
      <c r="C65" s="26"/>
      <c r="D65" s="219">
        <f t="shared" si="100"/>
        <v>0</v>
      </c>
      <c r="E65" s="520" t="str">
        <f t="shared" si="100"/>
        <v>Select E-Class</v>
      </c>
      <c r="F65" s="689"/>
      <c r="G65" s="689"/>
      <c r="H65" s="689"/>
      <c r="I65" s="689"/>
      <c r="J65" s="689"/>
      <c r="K65" s="134"/>
      <c r="L65" s="211">
        <f t="shared" si="101"/>
        <v>0</v>
      </c>
      <c r="M65" s="14"/>
      <c r="N65" s="68"/>
      <c r="O65" s="82">
        <f t="shared" si="102"/>
        <v>0</v>
      </c>
      <c r="P65" s="68"/>
      <c r="Q65" s="82">
        <f t="shared" si="103"/>
        <v>0</v>
      </c>
      <c r="R65" s="68"/>
      <c r="S65" s="82">
        <f t="shared" si="104"/>
        <v>0</v>
      </c>
      <c r="T65" s="68"/>
      <c r="U65" s="82">
        <f t="shared" si="105"/>
        <v>0</v>
      </c>
      <c r="V65" s="68"/>
      <c r="W65" s="82">
        <f t="shared" si="106"/>
        <v>0</v>
      </c>
      <c r="X65" s="40">
        <f t="shared" si="107"/>
        <v>0</v>
      </c>
      <c r="Y65" s="294"/>
      <c r="Z65" s="292">
        <f t="shared" si="108"/>
        <v>0</v>
      </c>
      <c r="AA65" s="294"/>
      <c r="AB65" s="292">
        <f t="shared" si="109"/>
        <v>0</v>
      </c>
      <c r="AC65" s="294"/>
      <c r="AD65" s="292">
        <f t="shared" si="110"/>
        <v>0</v>
      </c>
      <c r="AE65" s="294"/>
      <c r="AF65" s="292">
        <f t="shared" si="111"/>
        <v>0</v>
      </c>
      <c r="AG65" s="294"/>
      <c r="AH65" s="292">
        <f t="shared" si="112"/>
        <v>0</v>
      </c>
      <c r="AI65" s="293">
        <f t="shared" si="113"/>
        <v>0</v>
      </c>
      <c r="AJ65" s="198">
        <f t="shared" si="98"/>
        <v>0</v>
      </c>
      <c r="AK65" s="198">
        <f t="shared" si="114"/>
        <v>0</v>
      </c>
      <c r="AL65" s="198">
        <f>S65+AD65</f>
        <v>0</v>
      </c>
      <c r="AM65" s="198">
        <f t="shared" si="115"/>
        <v>0</v>
      </c>
      <c r="AN65" s="198">
        <f t="shared" si="96"/>
        <v>0</v>
      </c>
      <c r="AO65" s="89">
        <f>X65+AI65</f>
        <v>0</v>
      </c>
      <c r="AQ65" s="23"/>
      <c r="AR65" s="381"/>
      <c r="AS65" s="23"/>
      <c r="AT65" s="381"/>
    </row>
    <row r="66" spans="1:46" s="12" customFormat="1" ht="15" customHeight="1">
      <c r="A66" s="22"/>
      <c r="B66" s="22"/>
      <c r="C66" s="26"/>
      <c r="D66" s="219">
        <f t="shared" si="100"/>
        <v>0</v>
      </c>
      <c r="E66" s="520" t="str">
        <f t="shared" si="100"/>
        <v>Select E-Class</v>
      </c>
      <c r="F66" s="689"/>
      <c r="G66" s="689"/>
      <c r="H66" s="689"/>
      <c r="I66" s="689"/>
      <c r="J66" s="689"/>
      <c r="K66" s="134"/>
      <c r="L66" s="211">
        <f t="shared" si="101"/>
        <v>0</v>
      </c>
      <c r="M66" s="14"/>
      <c r="N66" s="68"/>
      <c r="O66" s="82">
        <f t="shared" si="102"/>
        <v>0</v>
      </c>
      <c r="P66" s="68"/>
      <c r="Q66" s="82">
        <f t="shared" si="103"/>
        <v>0</v>
      </c>
      <c r="R66" s="68"/>
      <c r="S66" s="82">
        <f t="shared" si="104"/>
        <v>0</v>
      </c>
      <c r="T66" s="68"/>
      <c r="U66" s="82">
        <f t="shared" si="105"/>
        <v>0</v>
      </c>
      <c r="V66" s="68"/>
      <c r="W66" s="82">
        <f t="shared" si="106"/>
        <v>0</v>
      </c>
      <c r="X66" s="40">
        <f t="shared" si="107"/>
        <v>0</v>
      </c>
      <c r="Y66" s="294"/>
      <c r="Z66" s="292">
        <f t="shared" si="108"/>
        <v>0</v>
      </c>
      <c r="AA66" s="294"/>
      <c r="AB66" s="292">
        <f t="shared" si="109"/>
        <v>0</v>
      </c>
      <c r="AC66" s="294"/>
      <c r="AD66" s="292">
        <f t="shared" si="110"/>
        <v>0</v>
      </c>
      <c r="AE66" s="294"/>
      <c r="AF66" s="292">
        <f t="shared" si="111"/>
        <v>0</v>
      </c>
      <c r="AG66" s="294"/>
      <c r="AH66" s="292">
        <f t="shared" si="112"/>
        <v>0</v>
      </c>
      <c r="AI66" s="293">
        <f t="shared" si="113"/>
        <v>0</v>
      </c>
      <c r="AJ66" s="198">
        <f t="shared" si="98"/>
        <v>0</v>
      </c>
      <c r="AK66" s="198">
        <f t="shared" si="114"/>
        <v>0</v>
      </c>
      <c r="AL66" s="198">
        <f t="shared" si="99"/>
        <v>0</v>
      </c>
      <c r="AM66" s="198">
        <f t="shared" si="115"/>
        <v>0</v>
      </c>
      <c r="AN66" s="198">
        <f t="shared" si="96"/>
        <v>0</v>
      </c>
      <c r="AO66" s="89">
        <f t="shared" si="97"/>
        <v>0</v>
      </c>
      <c r="AQ66" s="23"/>
      <c r="AR66" s="381"/>
      <c r="AS66" s="23"/>
      <c r="AT66" s="381"/>
    </row>
    <row r="67" spans="1:46" s="12" customFormat="1" ht="15" customHeight="1">
      <c r="A67" s="22"/>
      <c r="B67" s="22"/>
      <c r="C67" s="26"/>
      <c r="D67" s="219">
        <f t="shared" si="100"/>
        <v>0</v>
      </c>
      <c r="E67" s="520" t="str">
        <f t="shared" si="100"/>
        <v>Select E-Class</v>
      </c>
      <c r="F67" s="689"/>
      <c r="G67" s="689"/>
      <c r="H67" s="689"/>
      <c r="I67" s="689"/>
      <c r="J67" s="689"/>
      <c r="K67" s="134"/>
      <c r="L67" s="211">
        <f t="shared" si="101"/>
        <v>0</v>
      </c>
      <c r="M67" s="14"/>
      <c r="N67" s="68"/>
      <c r="O67" s="82">
        <f t="shared" si="102"/>
        <v>0</v>
      </c>
      <c r="P67" s="68"/>
      <c r="Q67" s="82">
        <f t="shared" si="103"/>
        <v>0</v>
      </c>
      <c r="R67" s="68"/>
      <c r="S67" s="82">
        <f t="shared" si="104"/>
        <v>0</v>
      </c>
      <c r="T67" s="68"/>
      <c r="U67" s="82">
        <f t="shared" si="105"/>
        <v>0</v>
      </c>
      <c r="V67" s="68"/>
      <c r="W67" s="82">
        <f t="shared" si="106"/>
        <v>0</v>
      </c>
      <c r="X67" s="40">
        <f t="shared" si="107"/>
        <v>0</v>
      </c>
      <c r="Y67" s="294"/>
      <c r="Z67" s="292">
        <f t="shared" si="108"/>
        <v>0</v>
      </c>
      <c r="AA67" s="294"/>
      <c r="AB67" s="292">
        <f t="shared" si="109"/>
        <v>0</v>
      </c>
      <c r="AC67" s="294"/>
      <c r="AD67" s="292">
        <f t="shared" si="110"/>
        <v>0</v>
      </c>
      <c r="AE67" s="294"/>
      <c r="AF67" s="292">
        <f t="shared" si="111"/>
        <v>0</v>
      </c>
      <c r="AG67" s="294"/>
      <c r="AH67" s="292">
        <f t="shared" si="112"/>
        <v>0</v>
      </c>
      <c r="AI67" s="293">
        <f t="shared" si="113"/>
        <v>0</v>
      </c>
      <c r="AJ67" s="198">
        <f t="shared" si="98"/>
        <v>0</v>
      </c>
      <c r="AK67" s="198">
        <f t="shared" si="114"/>
        <v>0</v>
      </c>
      <c r="AL67" s="198">
        <f t="shared" si="99"/>
        <v>0</v>
      </c>
      <c r="AM67" s="198">
        <f t="shared" si="115"/>
        <v>0</v>
      </c>
      <c r="AN67" s="198">
        <f t="shared" si="96"/>
        <v>0</v>
      </c>
      <c r="AO67" s="89">
        <f t="shared" si="97"/>
        <v>0</v>
      </c>
      <c r="AQ67" s="23"/>
      <c r="AR67" s="381"/>
      <c r="AS67" s="23"/>
      <c r="AT67" s="381"/>
    </row>
    <row r="68" spans="1:46" s="12" customFormat="1" ht="15" customHeight="1">
      <c r="A68" s="22"/>
      <c r="B68" s="22"/>
      <c r="C68" s="26"/>
      <c r="D68" s="219">
        <f t="shared" si="100"/>
        <v>0</v>
      </c>
      <c r="E68" s="520" t="str">
        <f t="shared" si="100"/>
        <v>Select E-Class</v>
      </c>
      <c r="F68" s="689"/>
      <c r="G68" s="689"/>
      <c r="H68" s="689"/>
      <c r="I68" s="689"/>
      <c r="J68" s="689"/>
      <c r="K68" s="134"/>
      <c r="L68" s="211">
        <f t="shared" si="101"/>
        <v>0</v>
      </c>
      <c r="M68" s="14"/>
      <c r="N68" s="68"/>
      <c r="O68" s="82">
        <f t="shared" si="102"/>
        <v>0</v>
      </c>
      <c r="P68" s="68"/>
      <c r="Q68" s="82">
        <f t="shared" si="103"/>
        <v>0</v>
      </c>
      <c r="R68" s="68"/>
      <c r="S68" s="82">
        <f t="shared" si="104"/>
        <v>0</v>
      </c>
      <c r="T68" s="68"/>
      <c r="U68" s="82">
        <f t="shared" si="105"/>
        <v>0</v>
      </c>
      <c r="V68" s="68"/>
      <c r="W68" s="82">
        <f t="shared" si="106"/>
        <v>0</v>
      </c>
      <c r="X68" s="40">
        <f t="shared" si="107"/>
        <v>0</v>
      </c>
      <c r="Y68" s="294"/>
      <c r="Z68" s="292">
        <f t="shared" si="108"/>
        <v>0</v>
      </c>
      <c r="AA68" s="294"/>
      <c r="AB68" s="292">
        <f t="shared" si="109"/>
        <v>0</v>
      </c>
      <c r="AC68" s="294"/>
      <c r="AD68" s="292">
        <f t="shared" si="110"/>
        <v>0</v>
      </c>
      <c r="AE68" s="294"/>
      <c r="AF68" s="292">
        <f t="shared" si="111"/>
        <v>0</v>
      </c>
      <c r="AG68" s="294"/>
      <c r="AH68" s="292">
        <f t="shared" si="112"/>
        <v>0</v>
      </c>
      <c r="AI68" s="293">
        <f t="shared" si="113"/>
        <v>0</v>
      </c>
      <c r="AJ68" s="198">
        <f>O68+Z68</f>
        <v>0</v>
      </c>
      <c r="AK68" s="198">
        <f t="shared" si="114"/>
        <v>0</v>
      </c>
      <c r="AL68" s="198">
        <f t="shared" si="99"/>
        <v>0</v>
      </c>
      <c r="AM68" s="198">
        <f t="shared" si="115"/>
        <v>0</v>
      </c>
      <c r="AN68" s="198">
        <f t="shared" si="96"/>
        <v>0</v>
      </c>
      <c r="AO68" s="89">
        <f t="shared" si="97"/>
        <v>0</v>
      </c>
      <c r="AQ68" s="23"/>
      <c r="AR68" s="381"/>
      <c r="AS68" s="23"/>
      <c r="AT68" s="381"/>
    </row>
    <row r="69" spans="1:46" s="12" customFormat="1" ht="15" customHeight="1">
      <c r="A69" s="22"/>
      <c r="B69" s="22"/>
      <c r="C69" s="26" t="s">
        <v>287</v>
      </c>
      <c r="D69" s="641" t="s">
        <v>357</v>
      </c>
      <c r="E69" s="641"/>
      <c r="F69" s="641"/>
      <c r="G69" s="641"/>
      <c r="H69" s="641"/>
      <c r="I69" s="641"/>
      <c r="J69" s="642"/>
      <c r="K69" s="642"/>
      <c r="L69" s="642"/>
      <c r="M69" s="14"/>
      <c r="N69" s="68"/>
      <c r="O69" s="82">
        <v>0</v>
      </c>
      <c r="P69" s="68"/>
      <c r="Q69" s="82">
        <v>0</v>
      </c>
      <c r="R69" s="68"/>
      <c r="S69" s="82">
        <v>0</v>
      </c>
      <c r="T69" s="68"/>
      <c r="U69" s="82">
        <v>0</v>
      </c>
      <c r="V69" s="68"/>
      <c r="W69" s="82">
        <v>0</v>
      </c>
      <c r="X69" s="40">
        <f t="shared" si="107"/>
        <v>0</v>
      </c>
      <c r="Y69" s="294"/>
      <c r="Z69" s="292">
        <v>0</v>
      </c>
      <c r="AA69" s="294"/>
      <c r="AB69" s="292">
        <v>0</v>
      </c>
      <c r="AC69" s="294"/>
      <c r="AD69" s="292">
        <v>0</v>
      </c>
      <c r="AE69" s="294"/>
      <c r="AF69" s="292">
        <v>0</v>
      </c>
      <c r="AG69" s="294"/>
      <c r="AH69" s="292">
        <v>0</v>
      </c>
      <c r="AI69" s="293">
        <f t="shared" si="113"/>
        <v>0</v>
      </c>
      <c r="AJ69" s="198">
        <f t="shared" si="98"/>
        <v>0</v>
      </c>
      <c r="AK69" s="198">
        <f t="shared" si="114"/>
        <v>0</v>
      </c>
      <c r="AL69" s="198">
        <f t="shared" si="99"/>
        <v>0</v>
      </c>
      <c r="AM69" s="198">
        <f t="shared" si="115"/>
        <v>0</v>
      </c>
      <c r="AN69" s="198">
        <f t="shared" si="96"/>
        <v>0</v>
      </c>
      <c r="AO69" s="89">
        <f t="shared" si="97"/>
        <v>0</v>
      </c>
      <c r="AQ69" s="23"/>
      <c r="AR69" s="381"/>
      <c r="AS69" s="23"/>
      <c r="AT69" s="381"/>
    </row>
    <row r="70" spans="1:46" s="12" customFormat="1" ht="15" customHeight="1">
      <c r="A70" s="22"/>
      <c r="B70" s="22"/>
      <c r="C70" s="26"/>
      <c r="D70" s="183"/>
      <c r="E70" s="539"/>
      <c r="F70" s="539"/>
      <c r="G70" s="539"/>
      <c r="H70" s="539"/>
      <c r="I70" s="587"/>
      <c r="J70" s="576" t="s">
        <v>195</v>
      </c>
      <c r="K70" s="577"/>
      <c r="L70" s="577"/>
      <c r="M70" s="578"/>
      <c r="N70" s="320"/>
      <c r="O70" s="317">
        <f>SUM(O54:O69)</f>
        <v>0</v>
      </c>
      <c r="P70" s="320"/>
      <c r="Q70" s="317">
        <f>SUM(Q54:Q69)</f>
        <v>0</v>
      </c>
      <c r="R70" s="320"/>
      <c r="S70" s="317">
        <f>SUM(S54:S69)</f>
        <v>0</v>
      </c>
      <c r="T70" s="320"/>
      <c r="U70" s="317">
        <f>SUM(U54:U69)</f>
        <v>0</v>
      </c>
      <c r="V70" s="320"/>
      <c r="W70" s="317">
        <f>SUM(W54:W69)</f>
        <v>0</v>
      </c>
      <c r="X70" s="230">
        <f>SUM(X54:X69)</f>
        <v>0</v>
      </c>
      <c r="Y70" s="320"/>
      <c r="Z70" s="317">
        <f>SUM(Z54:Z69)</f>
        <v>0</v>
      </c>
      <c r="AA70" s="320"/>
      <c r="AB70" s="317">
        <f>SUM(AB54:AB69)</f>
        <v>0</v>
      </c>
      <c r="AC70" s="320"/>
      <c r="AD70" s="317">
        <f>SUM(AD54:AD69)</f>
        <v>0</v>
      </c>
      <c r="AE70" s="320"/>
      <c r="AF70" s="317">
        <f>SUM(AF54:AF69)</f>
        <v>0</v>
      </c>
      <c r="AG70" s="320"/>
      <c r="AH70" s="317">
        <f>SUM(AH54:AH69)</f>
        <v>0</v>
      </c>
      <c r="AI70" s="230">
        <f>SUM(AI54:AI69)</f>
        <v>0</v>
      </c>
      <c r="AJ70" s="405">
        <f t="shared" si="98"/>
        <v>0</v>
      </c>
      <c r="AK70" s="405">
        <f t="shared" si="114"/>
        <v>0</v>
      </c>
      <c r="AL70" s="405">
        <f t="shared" si="99"/>
        <v>0</v>
      </c>
      <c r="AM70" s="405">
        <f t="shared" si="115"/>
        <v>0</v>
      </c>
      <c r="AN70" s="405">
        <f t="shared" si="96"/>
        <v>0</v>
      </c>
      <c r="AO70" s="406">
        <f t="shared" si="97"/>
        <v>0</v>
      </c>
      <c r="AQ70" s="205">
        <f>O70+Q70+S70+U70+W70</f>
        <v>0</v>
      </c>
      <c r="AR70" s="384"/>
      <c r="AS70" s="205">
        <f>Z70+AB70+AD70+AF70+AH70</f>
        <v>0</v>
      </c>
      <c r="AT70" s="384"/>
    </row>
    <row r="71" spans="1:46" s="12" customFormat="1" ht="15" customHeight="1">
      <c r="A71" s="22"/>
      <c r="B71" s="22"/>
      <c r="C71" s="26"/>
      <c r="D71" s="228"/>
      <c r="E71" s="630"/>
      <c r="F71" s="630"/>
      <c r="G71" s="630"/>
      <c r="H71" s="630"/>
      <c r="I71" s="630"/>
      <c r="J71" s="630"/>
      <c r="K71" s="630"/>
      <c r="L71" s="630"/>
      <c r="M71" s="663"/>
      <c r="N71" s="223"/>
      <c r="O71" s="79"/>
      <c r="P71" s="223"/>
      <c r="Q71" s="79"/>
      <c r="R71" s="223"/>
      <c r="S71" s="79"/>
      <c r="T71" s="223"/>
      <c r="U71" s="79"/>
      <c r="V71" s="223"/>
      <c r="W71" s="79"/>
      <c r="X71" s="60"/>
      <c r="Y71" s="223"/>
      <c r="Z71" s="79"/>
      <c r="AA71" s="223"/>
      <c r="AB71" s="79"/>
      <c r="AC71" s="223"/>
      <c r="AD71" s="79"/>
      <c r="AE71" s="223"/>
      <c r="AF71" s="79"/>
      <c r="AG71" s="223"/>
      <c r="AH71" s="79"/>
      <c r="AI71" s="60"/>
      <c r="AJ71" s="198"/>
      <c r="AK71" s="198"/>
      <c r="AL71" s="198"/>
      <c r="AM71" s="198"/>
      <c r="AN71" s="198"/>
      <c r="AO71" s="89"/>
      <c r="AQ71" s="23"/>
      <c r="AR71" s="381"/>
      <c r="AS71" s="23"/>
      <c r="AT71" s="381"/>
    </row>
    <row r="72" spans="1:46" s="12" customFormat="1" ht="15" customHeight="1">
      <c r="A72" s="22"/>
      <c r="B72" s="22"/>
      <c r="C72" s="288"/>
      <c r="D72" s="289"/>
      <c r="E72" s="289"/>
      <c r="F72" s="289"/>
      <c r="G72" s="289"/>
      <c r="H72" s="289"/>
      <c r="I72" s="289"/>
      <c r="J72" s="289"/>
      <c r="K72" s="289"/>
      <c r="L72" s="289"/>
      <c r="M72" s="286" t="s">
        <v>199</v>
      </c>
      <c r="N72" s="550">
        <f>ROUNDUP(SUM(O52, O70),0)</f>
        <v>0</v>
      </c>
      <c r="O72" s="551"/>
      <c r="P72" s="550">
        <f>ROUNDUP(SUM(Q52,Q70),0)</f>
        <v>0</v>
      </c>
      <c r="Q72" s="551"/>
      <c r="R72" s="550">
        <f>ROUNDUP(SUM(S52,S70),0)</f>
        <v>0</v>
      </c>
      <c r="S72" s="551"/>
      <c r="T72" s="550">
        <f>ROUNDUP(SUM(U52, U70),0)</f>
        <v>0</v>
      </c>
      <c r="U72" s="551"/>
      <c r="V72" s="550">
        <f>ROUNDUP(SUM(W52, W70),0)</f>
        <v>0</v>
      </c>
      <c r="W72" s="551"/>
      <c r="X72" s="287">
        <f>ROUNDUP(SUM(X52, X70),0)</f>
        <v>0</v>
      </c>
      <c r="Y72" s="550">
        <f>ROUNDUP(SUM(Z52, Z70),0)</f>
        <v>0</v>
      </c>
      <c r="Z72" s="551"/>
      <c r="AA72" s="550">
        <f>ROUNDUP(SUM(AB52,AB70),0)</f>
        <v>0</v>
      </c>
      <c r="AB72" s="551"/>
      <c r="AC72" s="550">
        <f>ROUNDUP(SUM(AD52,AD70),0)</f>
        <v>0</v>
      </c>
      <c r="AD72" s="551"/>
      <c r="AE72" s="550">
        <f>ROUNDUP(SUM(AF52, AF70),0)</f>
        <v>0</v>
      </c>
      <c r="AF72" s="551"/>
      <c r="AG72" s="550">
        <f>ROUNDUP(SUM(AH52, AH70),0)</f>
        <v>0</v>
      </c>
      <c r="AH72" s="551"/>
      <c r="AI72" s="287">
        <f>ROUNDUP(SUM(AI52, AI70),0)</f>
        <v>0</v>
      </c>
      <c r="AJ72" s="427">
        <f>N72+Y72</f>
        <v>0</v>
      </c>
      <c r="AK72" s="427">
        <f>P72+AA72</f>
        <v>0</v>
      </c>
      <c r="AL72" s="427">
        <f>R72+AC72</f>
        <v>0</v>
      </c>
      <c r="AM72" s="427">
        <f>T72+AE72</f>
        <v>0</v>
      </c>
      <c r="AN72" s="427">
        <f>V72+AG72</f>
        <v>0</v>
      </c>
      <c r="AO72" s="428">
        <f>X72+AI72</f>
        <v>0</v>
      </c>
      <c r="AQ72" s="140">
        <f>N72+P72+R72+T72+V72</f>
        <v>0</v>
      </c>
      <c r="AR72" s="383"/>
      <c r="AS72" s="140">
        <f>Y72+AA72+AC72+AE72+AG72</f>
        <v>0</v>
      </c>
      <c r="AT72" s="383"/>
    </row>
    <row r="73" spans="1:46" s="12" customFormat="1" ht="15" customHeight="1">
      <c r="A73" s="22"/>
      <c r="B73" s="22"/>
      <c r="C73" s="688"/>
      <c r="D73" s="594"/>
      <c r="E73" s="594"/>
      <c r="F73" s="594"/>
      <c r="G73" s="594"/>
      <c r="H73" s="594"/>
      <c r="I73" s="594"/>
      <c r="J73" s="594"/>
      <c r="K73" s="594"/>
      <c r="L73" s="594"/>
      <c r="M73" s="548"/>
      <c r="N73" s="25"/>
      <c r="O73" s="66"/>
      <c r="P73" s="25"/>
      <c r="Q73" s="66"/>
      <c r="R73" s="25"/>
      <c r="S73" s="66"/>
      <c r="T73" s="25"/>
      <c r="U73" s="66"/>
      <c r="V73" s="25"/>
      <c r="W73" s="66"/>
      <c r="X73" s="45"/>
      <c r="Y73" s="25"/>
      <c r="Z73" s="66"/>
      <c r="AA73" s="25"/>
      <c r="AB73" s="66"/>
      <c r="AC73" s="25"/>
      <c r="AD73" s="66"/>
      <c r="AE73" s="25"/>
      <c r="AF73" s="66"/>
      <c r="AG73" s="25"/>
      <c r="AH73" s="66"/>
      <c r="AI73" s="45"/>
      <c r="AJ73" s="198"/>
      <c r="AK73" s="198"/>
      <c r="AL73" s="198"/>
      <c r="AM73" s="198"/>
      <c r="AN73" s="198"/>
      <c r="AO73" s="89"/>
      <c r="AQ73" s="23"/>
      <c r="AR73" s="381"/>
      <c r="AS73" s="23"/>
      <c r="AT73" s="381"/>
    </row>
    <row r="74" spans="1:46" s="12" customFormat="1" ht="15" customHeight="1">
      <c r="A74" s="22"/>
      <c r="B74" s="22"/>
      <c r="C74" s="72"/>
      <c r="D74" s="73"/>
      <c r="E74" s="73"/>
      <c r="F74" s="73"/>
      <c r="G74" s="73"/>
      <c r="H74" s="73"/>
      <c r="I74" s="73"/>
      <c r="J74" s="73"/>
      <c r="K74" s="73"/>
      <c r="L74" s="73"/>
      <c r="M74" s="63" t="s">
        <v>200</v>
      </c>
      <c r="N74" s="526">
        <f>ROUNDUP(SUM(N44,N72),0)</f>
        <v>0</v>
      </c>
      <c r="O74" s="548"/>
      <c r="P74" s="526">
        <f>ROUNDUP(SUM(P44,P72),0)</f>
        <v>0</v>
      </c>
      <c r="Q74" s="548"/>
      <c r="R74" s="526">
        <f>ROUNDUP(SUM(R44,R72),0)</f>
        <v>0</v>
      </c>
      <c r="S74" s="548"/>
      <c r="T74" s="526">
        <f>ROUNDUP(SUM(T44,T72),0)</f>
        <v>0</v>
      </c>
      <c r="U74" s="548"/>
      <c r="V74" s="526">
        <f>ROUNDUP(SUM(V44,V72),0)</f>
        <v>0</v>
      </c>
      <c r="W74" s="548"/>
      <c r="X74" s="178">
        <f>ROUNDUP(SUM(X44,X72),0)</f>
        <v>0</v>
      </c>
      <c r="Y74" s="526">
        <f>ROUNDUP(SUM(Y44,Y72),0)</f>
        <v>0</v>
      </c>
      <c r="Z74" s="548"/>
      <c r="AA74" s="526">
        <f>ROUNDUP(SUM(AA44,AA72),0)</f>
        <v>0</v>
      </c>
      <c r="AB74" s="548"/>
      <c r="AC74" s="526">
        <f>ROUNDUP(SUM(AC44,AC72),0)</f>
        <v>0</v>
      </c>
      <c r="AD74" s="548"/>
      <c r="AE74" s="526">
        <f>ROUNDUP(SUM(AE44,AE72),0)</f>
        <v>0</v>
      </c>
      <c r="AF74" s="548"/>
      <c r="AG74" s="526">
        <f>ROUNDUP(SUM(AG44,AG72),0)</f>
        <v>0</v>
      </c>
      <c r="AH74" s="548"/>
      <c r="AI74" s="178">
        <f>ROUNDUP(SUM(AI44,AI72),0)</f>
        <v>0</v>
      </c>
      <c r="AJ74" s="425">
        <f>N74+Y74</f>
        <v>0</v>
      </c>
      <c r="AK74" s="425">
        <f>P74+AA74</f>
        <v>0</v>
      </c>
      <c r="AL74" s="425">
        <f>R74+AC74</f>
        <v>0</v>
      </c>
      <c r="AM74" s="425">
        <f>T74+AE74</f>
        <v>0</v>
      </c>
      <c r="AN74" s="425">
        <f>V74+AG74</f>
        <v>0</v>
      </c>
      <c r="AO74" s="426">
        <f t="shared" si="97"/>
        <v>0</v>
      </c>
      <c r="AQ74" s="140">
        <f>N74+P74+R74+T74+V74</f>
        <v>0</v>
      </c>
      <c r="AR74" s="383"/>
      <c r="AS74" s="140">
        <f>Y74+AA74+AC74+AE74+AG74</f>
        <v>0</v>
      </c>
      <c r="AT74" s="383"/>
    </row>
    <row r="75" spans="1:46" s="74" customFormat="1" ht="26.25" customHeight="1">
      <c r="A75" s="143">
        <v>2000</v>
      </c>
      <c r="B75" s="143"/>
      <c r="C75" s="172" t="s">
        <v>85</v>
      </c>
      <c r="D75" s="173"/>
      <c r="E75" s="684" t="s">
        <v>165</v>
      </c>
      <c r="F75" s="684"/>
      <c r="G75" s="684"/>
      <c r="H75" s="684"/>
      <c r="I75" s="684"/>
      <c r="J75" s="173"/>
      <c r="K75" s="173"/>
      <c r="L75" s="173"/>
      <c r="M75" s="174"/>
      <c r="N75" s="75"/>
      <c r="O75" s="59"/>
      <c r="P75" s="75"/>
      <c r="Q75" s="59"/>
      <c r="R75" s="75"/>
      <c r="S75" s="59"/>
      <c r="T75" s="75"/>
      <c r="U75" s="59"/>
      <c r="V75" s="75"/>
      <c r="W75" s="59"/>
      <c r="X75" s="60"/>
      <c r="Y75" s="75"/>
      <c r="Z75" s="59"/>
      <c r="AA75" s="75"/>
      <c r="AB75" s="59"/>
      <c r="AC75" s="75"/>
      <c r="AD75" s="59"/>
      <c r="AE75" s="75"/>
      <c r="AF75" s="59"/>
      <c r="AG75" s="75"/>
      <c r="AH75" s="59"/>
      <c r="AI75" s="60"/>
      <c r="AJ75" s="55"/>
      <c r="AK75" s="55"/>
      <c r="AL75" s="55"/>
      <c r="AM75" s="55"/>
      <c r="AN75" s="55"/>
      <c r="AO75" s="400"/>
      <c r="AQ75" s="77"/>
      <c r="AR75" s="385"/>
      <c r="AS75" s="77"/>
      <c r="AT75" s="385"/>
    </row>
    <row r="76" spans="1:46" s="12" customFormat="1" ht="34.5" customHeight="1">
      <c r="A76" s="22"/>
      <c r="B76" s="22"/>
      <c r="C76" s="24" t="s">
        <v>325</v>
      </c>
      <c r="D76" s="14" t="s">
        <v>41</v>
      </c>
      <c r="E76" s="151" t="s">
        <v>159</v>
      </c>
      <c r="F76" s="151" t="s">
        <v>160</v>
      </c>
      <c r="G76" s="151" t="s">
        <v>161</v>
      </c>
      <c r="H76" s="151" t="s">
        <v>162</v>
      </c>
      <c r="I76" s="151" t="s">
        <v>163</v>
      </c>
      <c r="J76" s="81"/>
      <c r="K76" s="29" t="s">
        <v>155</v>
      </c>
      <c r="L76" s="682"/>
      <c r="M76" s="683"/>
      <c r="N76" s="75"/>
      <c r="O76" s="79"/>
      <c r="P76" s="57"/>
      <c r="Q76" s="79"/>
      <c r="R76" s="57"/>
      <c r="S76" s="79"/>
      <c r="T76" s="57"/>
      <c r="U76" s="79"/>
      <c r="V76" s="57"/>
      <c r="W76" s="79"/>
      <c r="X76" s="60"/>
      <c r="Y76" s="75"/>
      <c r="Z76" s="79"/>
      <c r="AA76" s="57"/>
      <c r="AB76" s="79"/>
      <c r="AC76" s="57"/>
      <c r="AD76" s="79"/>
      <c r="AE76" s="57"/>
      <c r="AF76" s="79"/>
      <c r="AG76" s="57"/>
      <c r="AH76" s="79"/>
      <c r="AI76" s="60"/>
      <c r="AJ76" s="14"/>
      <c r="AK76" s="14"/>
      <c r="AL76" s="14"/>
      <c r="AM76" s="14"/>
      <c r="AN76" s="14"/>
      <c r="AO76" s="395"/>
      <c r="AQ76" s="23"/>
      <c r="AR76" s="381"/>
      <c r="AS76" s="23"/>
      <c r="AT76" s="381"/>
    </row>
    <row r="77" spans="1:46" s="12" customFormat="1" ht="15" customHeight="1">
      <c r="A77" s="22"/>
      <c r="B77" s="22"/>
      <c r="C77" s="80" t="s">
        <v>219</v>
      </c>
      <c r="D77" s="37"/>
      <c r="E77" s="81"/>
      <c r="F77" s="81"/>
      <c r="G77" s="81"/>
      <c r="H77" s="81"/>
      <c r="I77" s="81"/>
      <c r="J77" s="81"/>
      <c r="K77" s="145"/>
      <c r="L77" s="555"/>
      <c r="M77" s="628"/>
      <c r="N77" s="540">
        <f t="shared" ref="N77:N88" si="116">E77*K77</f>
        <v>0</v>
      </c>
      <c r="O77" s="525"/>
      <c r="P77" s="540">
        <f t="shared" ref="P77:P88" si="117">IF(C77="Airfare",F77*K77*1,F77*K77)</f>
        <v>0</v>
      </c>
      <c r="Q77" s="525"/>
      <c r="R77" s="540">
        <f t="shared" ref="R77:R88" si="118">IF(C77="Airfare",G77*K77*1*1,G77*K77)</f>
        <v>0</v>
      </c>
      <c r="S77" s="525"/>
      <c r="T77" s="540">
        <f t="shared" ref="T77:T88" si="119">IF(C77="Airfare",H77*K77*1*1*1,H77*K77)</f>
        <v>0</v>
      </c>
      <c r="U77" s="525"/>
      <c r="V77" s="540">
        <f t="shared" ref="V77:V88" si="120">IF(C77="Airfare",I77*K77*1*1*1*1,I77*K77)</f>
        <v>0</v>
      </c>
      <c r="W77" s="525"/>
      <c r="X77" s="40">
        <f t="shared" ref="X77:X88" si="121">SUM(N77+P77+R77+T77+V77)</f>
        <v>0</v>
      </c>
      <c r="Y77" s="685"/>
      <c r="Z77" s="686"/>
      <c r="AA77" s="685"/>
      <c r="AB77" s="686"/>
      <c r="AC77" s="685"/>
      <c r="AD77" s="686"/>
      <c r="AE77" s="685"/>
      <c r="AF77" s="686"/>
      <c r="AG77" s="685"/>
      <c r="AH77" s="686"/>
      <c r="AI77" s="301"/>
      <c r="AJ77" s="198">
        <f>N77</f>
        <v>0</v>
      </c>
      <c r="AK77" s="198">
        <f>P77</f>
        <v>0</v>
      </c>
      <c r="AL77" s="198">
        <f>R77</f>
        <v>0</v>
      </c>
      <c r="AM77" s="198">
        <f>T77</f>
        <v>0</v>
      </c>
      <c r="AN77" s="198">
        <f>V77</f>
        <v>0</v>
      </c>
      <c r="AO77" s="89">
        <f>X77</f>
        <v>0</v>
      </c>
      <c r="AQ77" s="23"/>
      <c r="AR77" s="381"/>
      <c r="AS77" s="23"/>
      <c r="AT77" s="381"/>
    </row>
    <row r="78" spans="1:46" s="12" customFormat="1" ht="15" customHeight="1">
      <c r="A78" s="22"/>
      <c r="B78" s="22"/>
      <c r="C78" s="80" t="s">
        <v>119</v>
      </c>
      <c r="D78" s="37"/>
      <c r="E78" s="81"/>
      <c r="F78" s="81"/>
      <c r="G78" s="81"/>
      <c r="H78" s="81"/>
      <c r="I78" s="81"/>
      <c r="J78" s="81"/>
      <c r="K78" s="145"/>
      <c r="L78" s="555"/>
      <c r="M78" s="628"/>
      <c r="N78" s="540">
        <f t="shared" si="116"/>
        <v>0</v>
      </c>
      <c r="O78" s="525"/>
      <c r="P78" s="540">
        <f t="shared" si="117"/>
        <v>0</v>
      </c>
      <c r="Q78" s="525"/>
      <c r="R78" s="540">
        <f t="shared" si="118"/>
        <v>0</v>
      </c>
      <c r="S78" s="525"/>
      <c r="T78" s="540">
        <f t="shared" si="119"/>
        <v>0</v>
      </c>
      <c r="U78" s="525"/>
      <c r="V78" s="540">
        <f t="shared" si="120"/>
        <v>0</v>
      </c>
      <c r="W78" s="525"/>
      <c r="X78" s="40">
        <f t="shared" si="121"/>
        <v>0</v>
      </c>
      <c r="Y78" s="685"/>
      <c r="Z78" s="686"/>
      <c r="AA78" s="685"/>
      <c r="AB78" s="686"/>
      <c r="AC78" s="685"/>
      <c r="AD78" s="686"/>
      <c r="AE78" s="685"/>
      <c r="AF78" s="686"/>
      <c r="AG78" s="685"/>
      <c r="AH78" s="686"/>
      <c r="AI78" s="301"/>
      <c r="AJ78" s="198">
        <f>N78</f>
        <v>0</v>
      </c>
      <c r="AK78" s="198">
        <f>P78</f>
        <v>0</v>
      </c>
      <c r="AL78" s="198">
        <f>R78</f>
        <v>0</v>
      </c>
      <c r="AM78" s="198">
        <f>T78</f>
        <v>0</v>
      </c>
      <c r="AN78" s="198">
        <f>V78</f>
        <v>0</v>
      </c>
      <c r="AO78" s="89">
        <f>X78</f>
        <v>0</v>
      </c>
      <c r="AQ78" s="23"/>
      <c r="AR78" s="381"/>
      <c r="AS78" s="23"/>
      <c r="AT78" s="381"/>
    </row>
    <row r="79" spans="1:46" s="12" customFormat="1" ht="15" customHeight="1">
      <c r="A79" s="22"/>
      <c r="B79" s="22"/>
      <c r="C79" s="80" t="s">
        <v>242</v>
      </c>
      <c r="D79" s="37"/>
      <c r="E79" s="81"/>
      <c r="F79" s="81"/>
      <c r="G79" s="81"/>
      <c r="H79" s="81"/>
      <c r="I79" s="81"/>
      <c r="J79" s="81"/>
      <c r="K79" s="145"/>
      <c r="L79" s="555"/>
      <c r="M79" s="628"/>
      <c r="N79" s="540">
        <f t="shared" si="116"/>
        <v>0</v>
      </c>
      <c r="O79" s="525"/>
      <c r="P79" s="540">
        <f t="shared" si="117"/>
        <v>0</v>
      </c>
      <c r="Q79" s="525"/>
      <c r="R79" s="540">
        <f t="shared" si="118"/>
        <v>0</v>
      </c>
      <c r="S79" s="525"/>
      <c r="T79" s="540">
        <f t="shared" si="119"/>
        <v>0</v>
      </c>
      <c r="U79" s="525"/>
      <c r="V79" s="540">
        <f t="shared" si="120"/>
        <v>0</v>
      </c>
      <c r="W79" s="525"/>
      <c r="X79" s="40">
        <f t="shared" si="121"/>
        <v>0</v>
      </c>
      <c r="Y79" s="685"/>
      <c r="Z79" s="686"/>
      <c r="AA79" s="685"/>
      <c r="AB79" s="686"/>
      <c r="AC79" s="685"/>
      <c r="AD79" s="686"/>
      <c r="AE79" s="685"/>
      <c r="AF79" s="686"/>
      <c r="AG79" s="685"/>
      <c r="AH79" s="686"/>
      <c r="AI79" s="301"/>
      <c r="AJ79" s="198">
        <f t="shared" ref="AJ79:AJ98" si="122">N79</f>
        <v>0</v>
      </c>
      <c r="AK79" s="198">
        <f t="shared" ref="AK79:AK98" si="123">P79</f>
        <v>0</v>
      </c>
      <c r="AL79" s="198">
        <f t="shared" ref="AL79:AL98" si="124">R79</f>
        <v>0</v>
      </c>
      <c r="AM79" s="198">
        <f t="shared" ref="AM79:AM98" si="125">T79</f>
        <v>0</v>
      </c>
      <c r="AN79" s="198">
        <f t="shared" ref="AN79:AN98" si="126">V79</f>
        <v>0</v>
      </c>
      <c r="AO79" s="89">
        <f t="shared" ref="AO79:AO98" si="127">X79</f>
        <v>0</v>
      </c>
      <c r="AQ79" s="23"/>
      <c r="AR79" s="381"/>
      <c r="AS79" s="23"/>
      <c r="AT79" s="381"/>
    </row>
    <row r="80" spans="1:46" s="12" customFormat="1" ht="15" customHeight="1">
      <c r="A80" s="22"/>
      <c r="B80" s="22"/>
      <c r="C80" s="80" t="s">
        <v>119</v>
      </c>
      <c r="D80" s="37"/>
      <c r="E80" s="81"/>
      <c r="F80" s="81"/>
      <c r="G80" s="81"/>
      <c r="H80" s="81"/>
      <c r="I80" s="81"/>
      <c r="J80" s="81"/>
      <c r="K80" s="145"/>
      <c r="L80" s="555"/>
      <c r="M80" s="628"/>
      <c r="N80" s="540">
        <f t="shared" si="116"/>
        <v>0</v>
      </c>
      <c r="O80" s="525"/>
      <c r="P80" s="540">
        <f t="shared" si="117"/>
        <v>0</v>
      </c>
      <c r="Q80" s="525"/>
      <c r="R80" s="540">
        <f t="shared" si="118"/>
        <v>0</v>
      </c>
      <c r="S80" s="525"/>
      <c r="T80" s="540">
        <f t="shared" si="119"/>
        <v>0</v>
      </c>
      <c r="U80" s="525"/>
      <c r="V80" s="540">
        <f t="shared" si="120"/>
        <v>0</v>
      </c>
      <c r="W80" s="525"/>
      <c r="X80" s="40">
        <f t="shared" si="121"/>
        <v>0</v>
      </c>
      <c r="Y80" s="685"/>
      <c r="Z80" s="686"/>
      <c r="AA80" s="685"/>
      <c r="AB80" s="686"/>
      <c r="AC80" s="685"/>
      <c r="AD80" s="686"/>
      <c r="AE80" s="685"/>
      <c r="AF80" s="686"/>
      <c r="AG80" s="685"/>
      <c r="AH80" s="686"/>
      <c r="AI80" s="301"/>
      <c r="AJ80" s="198">
        <f t="shared" si="122"/>
        <v>0</v>
      </c>
      <c r="AK80" s="198">
        <f t="shared" si="123"/>
        <v>0</v>
      </c>
      <c r="AL80" s="198">
        <f t="shared" si="124"/>
        <v>0</v>
      </c>
      <c r="AM80" s="198">
        <f t="shared" si="125"/>
        <v>0</v>
      </c>
      <c r="AN80" s="198">
        <f t="shared" si="126"/>
        <v>0</v>
      </c>
      <c r="AO80" s="89">
        <f t="shared" si="127"/>
        <v>0</v>
      </c>
      <c r="AQ80" s="23"/>
      <c r="AR80" s="381"/>
      <c r="AS80" s="23"/>
      <c r="AT80" s="381"/>
    </row>
    <row r="81" spans="1:46" s="12" customFormat="1" ht="15" customHeight="1">
      <c r="A81" s="22"/>
      <c r="B81" s="22"/>
      <c r="C81" s="80" t="s">
        <v>119</v>
      </c>
      <c r="D81" s="37"/>
      <c r="E81" s="81"/>
      <c r="F81" s="81"/>
      <c r="G81" s="81"/>
      <c r="H81" s="81"/>
      <c r="I81" s="81"/>
      <c r="J81" s="81"/>
      <c r="K81" s="145"/>
      <c r="L81" s="555"/>
      <c r="M81" s="628"/>
      <c r="N81" s="540">
        <f t="shared" si="116"/>
        <v>0</v>
      </c>
      <c r="O81" s="525"/>
      <c r="P81" s="540">
        <f t="shared" si="117"/>
        <v>0</v>
      </c>
      <c r="Q81" s="525"/>
      <c r="R81" s="540">
        <f t="shared" si="118"/>
        <v>0</v>
      </c>
      <c r="S81" s="525"/>
      <c r="T81" s="540">
        <f t="shared" si="119"/>
        <v>0</v>
      </c>
      <c r="U81" s="525"/>
      <c r="V81" s="540">
        <f t="shared" si="120"/>
        <v>0</v>
      </c>
      <c r="W81" s="525"/>
      <c r="X81" s="40">
        <f t="shared" si="121"/>
        <v>0</v>
      </c>
      <c r="Y81" s="685"/>
      <c r="Z81" s="686"/>
      <c r="AA81" s="685"/>
      <c r="AB81" s="686"/>
      <c r="AC81" s="685"/>
      <c r="AD81" s="686"/>
      <c r="AE81" s="685"/>
      <c r="AF81" s="686"/>
      <c r="AG81" s="685"/>
      <c r="AH81" s="686"/>
      <c r="AI81" s="301"/>
      <c r="AJ81" s="198">
        <f t="shared" si="122"/>
        <v>0</v>
      </c>
      <c r="AK81" s="198">
        <f t="shared" si="123"/>
        <v>0</v>
      </c>
      <c r="AL81" s="198">
        <f t="shared" si="124"/>
        <v>0</v>
      </c>
      <c r="AM81" s="198">
        <f t="shared" si="125"/>
        <v>0</v>
      </c>
      <c r="AN81" s="198">
        <f t="shared" si="126"/>
        <v>0</v>
      </c>
      <c r="AO81" s="89">
        <f t="shared" si="127"/>
        <v>0</v>
      </c>
      <c r="AQ81" s="23"/>
      <c r="AR81" s="381"/>
      <c r="AS81" s="23"/>
      <c r="AT81" s="381"/>
    </row>
    <row r="82" spans="1:46" s="12" customFormat="1" ht="15" customHeight="1">
      <c r="A82" s="22"/>
      <c r="B82" s="22"/>
      <c r="C82" s="80" t="s">
        <v>119</v>
      </c>
      <c r="D82" s="37"/>
      <c r="E82" s="81"/>
      <c r="F82" s="81"/>
      <c r="G82" s="81"/>
      <c r="H82" s="81"/>
      <c r="I82" s="81"/>
      <c r="J82" s="81"/>
      <c r="K82" s="145"/>
      <c r="L82" s="555"/>
      <c r="M82" s="628"/>
      <c r="N82" s="540">
        <f t="shared" si="116"/>
        <v>0</v>
      </c>
      <c r="O82" s="525"/>
      <c r="P82" s="540">
        <f t="shared" si="117"/>
        <v>0</v>
      </c>
      <c r="Q82" s="525"/>
      <c r="R82" s="540">
        <f t="shared" si="118"/>
        <v>0</v>
      </c>
      <c r="S82" s="525"/>
      <c r="T82" s="540">
        <f t="shared" si="119"/>
        <v>0</v>
      </c>
      <c r="U82" s="525"/>
      <c r="V82" s="540">
        <f t="shared" si="120"/>
        <v>0</v>
      </c>
      <c r="W82" s="525"/>
      <c r="X82" s="40">
        <f t="shared" si="121"/>
        <v>0</v>
      </c>
      <c r="Y82" s="685"/>
      <c r="Z82" s="686"/>
      <c r="AA82" s="685"/>
      <c r="AB82" s="686"/>
      <c r="AC82" s="685"/>
      <c r="AD82" s="686"/>
      <c r="AE82" s="685"/>
      <c r="AF82" s="686"/>
      <c r="AG82" s="685"/>
      <c r="AH82" s="686"/>
      <c r="AI82" s="301"/>
      <c r="AJ82" s="198">
        <f t="shared" si="122"/>
        <v>0</v>
      </c>
      <c r="AK82" s="198">
        <f t="shared" si="123"/>
        <v>0</v>
      </c>
      <c r="AL82" s="198">
        <f t="shared" si="124"/>
        <v>0</v>
      </c>
      <c r="AM82" s="198">
        <f t="shared" si="125"/>
        <v>0</v>
      </c>
      <c r="AN82" s="198">
        <f t="shared" si="126"/>
        <v>0</v>
      </c>
      <c r="AO82" s="89">
        <f t="shared" si="127"/>
        <v>0</v>
      </c>
      <c r="AQ82" s="23"/>
      <c r="AR82" s="381"/>
      <c r="AS82" s="23"/>
      <c r="AT82" s="381"/>
    </row>
    <row r="83" spans="1:46" s="12" customFormat="1" ht="15" customHeight="1">
      <c r="A83" s="22"/>
      <c r="B83" s="22"/>
      <c r="C83" s="80" t="s">
        <v>119</v>
      </c>
      <c r="D83" s="37"/>
      <c r="E83" s="81"/>
      <c r="F83" s="81"/>
      <c r="G83" s="81"/>
      <c r="H83" s="81"/>
      <c r="I83" s="81"/>
      <c r="J83" s="81"/>
      <c r="K83" s="145"/>
      <c r="L83" s="555"/>
      <c r="M83" s="628"/>
      <c r="N83" s="540">
        <f t="shared" si="116"/>
        <v>0</v>
      </c>
      <c r="O83" s="525"/>
      <c r="P83" s="540">
        <f t="shared" si="117"/>
        <v>0</v>
      </c>
      <c r="Q83" s="525"/>
      <c r="R83" s="540">
        <f t="shared" si="118"/>
        <v>0</v>
      </c>
      <c r="S83" s="525"/>
      <c r="T83" s="540">
        <f t="shared" si="119"/>
        <v>0</v>
      </c>
      <c r="U83" s="525"/>
      <c r="V83" s="540">
        <f t="shared" si="120"/>
        <v>0</v>
      </c>
      <c r="W83" s="525"/>
      <c r="X83" s="40">
        <f t="shared" si="121"/>
        <v>0</v>
      </c>
      <c r="Y83" s="685"/>
      <c r="Z83" s="686"/>
      <c r="AA83" s="685"/>
      <c r="AB83" s="686"/>
      <c r="AC83" s="685"/>
      <c r="AD83" s="686"/>
      <c r="AE83" s="685"/>
      <c r="AF83" s="686"/>
      <c r="AG83" s="685"/>
      <c r="AH83" s="686"/>
      <c r="AI83" s="301"/>
      <c r="AJ83" s="198">
        <f t="shared" si="122"/>
        <v>0</v>
      </c>
      <c r="AK83" s="198">
        <f t="shared" si="123"/>
        <v>0</v>
      </c>
      <c r="AL83" s="198">
        <f t="shared" si="124"/>
        <v>0</v>
      </c>
      <c r="AM83" s="198">
        <f t="shared" si="125"/>
        <v>0</v>
      </c>
      <c r="AN83" s="198">
        <f t="shared" si="126"/>
        <v>0</v>
      </c>
      <c r="AO83" s="89">
        <f t="shared" si="127"/>
        <v>0</v>
      </c>
      <c r="AQ83" s="23"/>
      <c r="AR83" s="381"/>
      <c r="AS83" s="23"/>
      <c r="AT83" s="381"/>
    </row>
    <row r="84" spans="1:46" s="12" customFormat="1" ht="15" customHeight="1">
      <c r="A84" s="22"/>
      <c r="B84" s="22"/>
      <c r="C84" s="80" t="s">
        <v>119</v>
      </c>
      <c r="D84" s="37"/>
      <c r="E84" s="81"/>
      <c r="F84" s="81"/>
      <c r="G84" s="81"/>
      <c r="H84" s="81"/>
      <c r="I84" s="81"/>
      <c r="J84" s="81"/>
      <c r="K84" s="145"/>
      <c r="L84" s="555"/>
      <c r="M84" s="628"/>
      <c r="N84" s="540">
        <f t="shared" si="116"/>
        <v>0</v>
      </c>
      <c r="O84" s="525"/>
      <c r="P84" s="540">
        <f t="shared" si="117"/>
        <v>0</v>
      </c>
      <c r="Q84" s="525"/>
      <c r="R84" s="540">
        <f t="shared" si="118"/>
        <v>0</v>
      </c>
      <c r="S84" s="525"/>
      <c r="T84" s="540">
        <f t="shared" si="119"/>
        <v>0</v>
      </c>
      <c r="U84" s="525"/>
      <c r="V84" s="540">
        <f t="shared" si="120"/>
        <v>0</v>
      </c>
      <c r="W84" s="525"/>
      <c r="X84" s="40">
        <f t="shared" si="121"/>
        <v>0</v>
      </c>
      <c r="Y84" s="685"/>
      <c r="Z84" s="686"/>
      <c r="AA84" s="685"/>
      <c r="AB84" s="686"/>
      <c r="AC84" s="685"/>
      <c r="AD84" s="686"/>
      <c r="AE84" s="685"/>
      <c r="AF84" s="686"/>
      <c r="AG84" s="685"/>
      <c r="AH84" s="686"/>
      <c r="AI84" s="301"/>
      <c r="AJ84" s="198">
        <f t="shared" si="122"/>
        <v>0</v>
      </c>
      <c r="AK84" s="198">
        <f t="shared" si="123"/>
        <v>0</v>
      </c>
      <c r="AL84" s="198">
        <f t="shared" si="124"/>
        <v>0</v>
      </c>
      <c r="AM84" s="198">
        <f t="shared" si="125"/>
        <v>0</v>
      </c>
      <c r="AN84" s="198">
        <f t="shared" si="126"/>
        <v>0</v>
      </c>
      <c r="AO84" s="89">
        <f t="shared" si="127"/>
        <v>0</v>
      </c>
      <c r="AQ84" s="23"/>
      <c r="AR84" s="381"/>
      <c r="AS84" s="23"/>
      <c r="AT84" s="381"/>
    </row>
    <row r="85" spans="1:46" s="12" customFormat="1" ht="15" customHeight="1">
      <c r="A85" s="22"/>
      <c r="B85" s="22"/>
      <c r="C85" s="80" t="s">
        <v>119</v>
      </c>
      <c r="D85" s="37"/>
      <c r="E85" s="81"/>
      <c r="F85" s="81"/>
      <c r="G85" s="81"/>
      <c r="H85" s="81"/>
      <c r="I85" s="81"/>
      <c r="J85" s="81"/>
      <c r="K85" s="145"/>
      <c r="L85" s="555"/>
      <c r="M85" s="628"/>
      <c r="N85" s="540">
        <f t="shared" si="116"/>
        <v>0</v>
      </c>
      <c r="O85" s="525"/>
      <c r="P85" s="540">
        <f t="shared" si="117"/>
        <v>0</v>
      </c>
      <c r="Q85" s="525"/>
      <c r="R85" s="540">
        <f t="shared" si="118"/>
        <v>0</v>
      </c>
      <c r="S85" s="525"/>
      <c r="T85" s="540">
        <f t="shared" si="119"/>
        <v>0</v>
      </c>
      <c r="U85" s="525"/>
      <c r="V85" s="540">
        <f t="shared" si="120"/>
        <v>0</v>
      </c>
      <c r="W85" s="525"/>
      <c r="X85" s="40">
        <f t="shared" si="121"/>
        <v>0</v>
      </c>
      <c r="Y85" s="685"/>
      <c r="Z85" s="686"/>
      <c r="AA85" s="685"/>
      <c r="AB85" s="686"/>
      <c r="AC85" s="685"/>
      <c r="AD85" s="686"/>
      <c r="AE85" s="685"/>
      <c r="AF85" s="686"/>
      <c r="AG85" s="685"/>
      <c r="AH85" s="686"/>
      <c r="AI85" s="301"/>
      <c r="AJ85" s="198">
        <f t="shared" si="122"/>
        <v>0</v>
      </c>
      <c r="AK85" s="198">
        <f t="shared" si="123"/>
        <v>0</v>
      </c>
      <c r="AL85" s="198">
        <f t="shared" si="124"/>
        <v>0</v>
      </c>
      <c r="AM85" s="198">
        <f t="shared" si="125"/>
        <v>0</v>
      </c>
      <c r="AN85" s="198">
        <f t="shared" si="126"/>
        <v>0</v>
      </c>
      <c r="AO85" s="89">
        <f t="shared" si="127"/>
        <v>0</v>
      </c>
      <c r="AQ85" s="23"/>
      <c r="AR85" s="381"/>
      <c r="AS85" s="23"/>
      <c r="AT85" s="381"/>
    </row>
    <row r="86" spans="1:46" s="12" customFormat="1" ht="15" customHeight="1">
      <c r="A86" s="22"/>
      <c r="B86" s="22"/>
      <c r="C86" s="80" t="s">
        <v>119</v>
      </c>
      <c r="D86" s="37"/>
      <c r="E86" s="81"/>
      <c r="F86" s="81"/>
      <c r="G86" s="81"/>
      <c r="H86" s="81"/>
      <c r="I86" s="81"/>
      <c r="J86" s="81"/>
      <c r="K86" s="145"/>
      <c r="L86" s="555"/>
      <c r="M86" s="628"/>
      <c r="N86" s="540">
        <f t="shared" si="116"/>
        <v>0</v>
      </c>
      <c r="O86" s="525"/>
      <c r="P86" s="540">
        <f t="shared" si="117"/>
        <v>0</v>
      </c>
      <c r="Q86" s="525"/>
      <c r="R86" s="540">
        <f t="shared" si="118"/>
        <v>0</v>
      </c>
      <c r="S86" s="525"/>
      <c r="T86" s="540">
        <f t="shared" si="119"/>
        <v>0</v>
      </c>
      <c r="U86" s="525"/>
      <c r="V86" s="540">
        <f t="shared" si="120"/>
        <v>0</v>
      </c>
      <c r="W86" s="525"/>
      <c r="X86" s="40">
        <f t="shared" si="121"/>
        <v>0</v>
      </c>
      <c r="Y86" s="685"/>
      <c r="Z86" s="686"/>
      <c r="AA86" s="685"/>
      <c r="AB86" s="686"/>
      <c r="AC86" s="685"/>
      <c r="AD86" s="686"/>
      <c r="AE86" s="685"/>
      <c r="AF86" s="686"/>
      <c r="AG86" s="685"/>
      <c r="AH86" s="686"/>
      <c r="AI86" s="301"/>
      <c r="AJ86" s="198">
        <f t="shared" si="122"/>
        <v>0</v>
      </c>
      <c r="AK86" s="198">
        <f t="shared" si="123"/>
        <v>0</v>
      </c>
      <c r="AL86" s="198">
        <f t="shared" si="124"/>
        <v>0</v>
      </c>
      <c r="AM86" s="198">
        <f t="shared" si="125"/>
        <v>0</v>
      </c>
      <c r="AN86" s="198">
        <f t="shared" si="126"/>
        <v>0</v>
      </c>
      <c r="AO86" s="89">
        <f t="shared" si="127"/>
        <v>0</v>
      </c>
      <c r="AQ86" s="23"/>
      <c r="AR86" s="381"/>
      <c r="AS86" s="23"/>
      <c r="AT86" s="381"/>
    </row>
    <row r="87" spans="1:46" s="12" customFormat="1" ht="15" customHeight="1">
      <c r="A87" s="22"/>
      <c r="B87" s="22"/>
      <c r="C87" s="80" t="s">
        <v>119</v>
      </c>
      <c r="D87" s="37"/>
      <c r="E87" s="81"/>
      <c r="F87" s="81"/>
      <c r="G87" s="81"/>
      <c r="H87" s="81"/>
      <c r="I87" s="81"/>
      <c r="J87" s="81"/>
      <c r="K87" s="145"/>
      <c r="L87" s="555"/>
      <c r="M87" s="628"/>
      <c r="N87" s="540">
        <f t="shared" si="116"/>
        <v>0</v>
      </c>
      <c r="O87" s="525"/>
      <c r="P87" s="540">
        <f t="shared" si="117"/>
        <v>0</v>
      </c>
      <c r="Q87" s="525"/>
      <c r="R87" s="540">
        <f t="shared" si="118"/>
        <v>0</v>
      </c>
      <c r="S87" s="525"/>
      <c r="T87" s="540">
        <f t="shared" si="119"/>
        <v>0</v>
      </c>
      <c r="U87" s="525"/>
      <c r="V87" s="540">
        <f t="shared" si="120"/>
        <v>0</v>
      </c>
      <c r="W87" s="525"/>
      <c r="X87" s="40">
        <f t="shared" si="121"/>
        <v>0</v>
      </c>
      <c r="Y87" s="685"/>
      <c r="Z87" s="686"/>
      <c r="AA87" s="685"/>
      <c r="AB87" s="686"/>
      <c r="AC87" s="685"/>
      <c r="AD87" s="686"/>
      <c r="AE87" s="685"/>
      <c r="AF87" s="686"/>
      <c r="AG87" s="685"/>
      <c r="AH87" s="686"/>
      <c r="AI87" s="301"/>
      <c r="AJ87" s="198">
        <f t="shared" si="122"/>
        <v>0</v>
      </c>
      <c r="AK87" s="198">
        <f t="shared" si="123"/>
        <v>0</v>
      </c>
      <c r="AL87" s="198">
        <f t="shared" si="124"/>
        <v>0</v>
      </c>
      <c r="AM87" s="198">
        <f t="shared" si="125"/>
        <v>0</v>
      </c>
      <c r="AN87" s="198">
        <f t="shared" si="126"/>
        <v>0</v>
      </c>
      <c r="AO87" s="89">
        <f t="shared" si="127"/>
        <v>0</v>
      </c>
      <c r="AQ87" s="23"/>
      <c r="AR87" s="381"/>
      <c r="AS87" s="23"/>
      <c r="AT87" s="381"/>
    </row>
    <row r="88" spans="1:46" s="12" customFormat="1" ht="15" customHeight="1">
      <c r="A88" s="22"/>
      <c r="B88" s="22"/>
      <c r="C88" s="80" t="s">
        <v>119</v>
      </c>
      <c r="D88" s="37"/>
      <c r="E88" s="81"/>
      <c r="F88" s="81"/>
      <c r="G88" s="81"/>
      <c r="H88" s="81"/>
      <c r="I88" s="81"/>
      <c r="J88" s="81"/>
      <c r="K88" s="145"/>
      <c r="L88" s="555"/>
      <c r="M88" s="628"/>
      <c r="N88" s="540">
        <f t="shared" si="116"/>
        <v>0</v>
      </c>
      <c r="O88" s="525"/>
      <c r="P88" s="540">
        <f t="shared" si="117"/>
        <v>0</v>
      </c>
      <c r="Q88" s="525"/>
      <c r="R88" s="540">
        <f t="shared" si="118"/>
        <v>0</v>
      </c>
      <c r="S88" s="525"/>
      <c r="T88" s="540">
        <f t="shared" si="119"/>
        <v>0</v>
      </c>
      <c r="U88" s="525"/>
      <c r="V88" s="540">
        <f t="shared" si="120"/>
        <v>0</v>
      </c>
      <c r="W88" s="525"/>
      <c r="X88" s="40">
        <f t="shared" si="121"/>
        <v>0</v>
      </c>
      <c r="Y88" s="685"/>
      <c r="Z88" s="686"/>
      <c r="AA88" s="685"/>
      <c r="AB88" s="686"/>
      <c r="AC88" s="685"/>
      <c r="AD88" s="686"/>
      <c r="AE88" s="685"/>
      <c r="AF88" s="686"/>
      <c r="AG88" s="685"/>
      <c r="AH88" s="686"/>
      <c r="AI88" s="301"/>
      <c r="AJ88" s="198">
        <f t="shared" si="122"/>
        <v>0</v>
      </c>
      <c r="AK88" s="198">
        <f t="shared" si="123"/>
        <v>0</v>
      </c>
      <c r="AL88" s="198">
        <f t="shared" si="124"/>
        <v>0</v>
      </c>
      <c r="AM88" s="198">
        <f t="shared" si="125"/>
        <v>0</v>
      </c>
      <c r="AN88" s="198">
        <f t="shared" si="126"/>
        <v>0</v>
      </c>
      <c r="AO88" s="89">
        <f t="shared" si="127"/>
        <v>0</v>
      </c>
      <c r="AQ88" s="23"/>
      <c r="AR88" s="381"/>
      <c r="AS88" s="23"/>
      <c r="AT88" s="381"/>
    </row>
    <row r="89" spans="1:46" s="12" customFormat="1" ht="15" customHeight="1">
      <c r="A89" s="22"/>
      <c r="B89" s="22"/>
      <c r="C89" s="54"/>
      <c r="D89" s="680"/>
      <c r="E89" s="539"/>
      <c r="F89" s="539"/>
      <c r="G89" s="539"/>
      <c r="H89" s="539"/>
      <c r="I89" s="587"/>
      <c r="J89" s="644" t="s">
        <v>43</v>
      </c>
      <c r="K89" s="714"/>
      <c r="L89" s="714"/>
      <c r="M89" s="714"/>
      <c r="N89" s="542">
        <f>SUM(N77:N88)</f>
        <v>0</v>
      </c>
      <c r="O89" s="716"/>
      <c r="P89" s="542">
        <f>SUM(P77:P88)</f>
        <v>0</v>
      </c>
      <c r="Q89" s="716"/>
      <c r="R89" s="542">
        <f>SUM(R77:R88)</f>
        <v>0</v>
      </c>
      <c r="S89" s="716"/>
      <c r="T89" s="542">
        <f>SUM(T77:T88)</f>
        <v>0</v>
      </c>
      <c r="U89" s="716"/>
      <c r="V89" s="542">
        <f>SUM(V77:V88)</f>
        <v>0</v>
      </c>
      <c r="W89" s="716"/>
      <c r="X89" s="319">
        <f>SUM(X77:X88)</f>
        <v>0</v>
      </c>
      <c r="Y89" s="542"/>
      <c r="Z89" s="716"/>
      <c r="AA89" s="542"/>
      <c r="AB89" s="716"/>
      <c r="AC89" s="542"/>
      <c r="AD89" s="716"/>
      <c r="AE89" s="542"/>
      <c r="AF89" s="716"/>
      <c r="AG89" s="542"/>
      <c r="AH89" s="716"/>
      <c r="AI89" s="319"/>
      <c r="AJ89" s="409">
        <f t="shared" si="122"/>
        <v>0</v>
      </c>
      <c r="AK89" s="409">
        <f t="shared" si="123"/>
        <v>0</v>
      </c>
      <c r="AL89" s="409">
        <f t="shared" si="124"/>
        <v>0</v>
      </c>
      <c r="AM89" s="409">
        <f t="shared" si="125"/>
        <v>0</v>
      </c>
      <c r="AN89" s="409">
        <f t="shared" si="126"/>
        <v>0</v>
      </c>
      <c r="AO89" s="410">
        <f t="shared" si="127"/>
        <v>0</v>
      </c>
      <c r="AQ89" s="206">
        <f>N89+P89+R89+T89+V89</f>
        <v>0</v>
      </c>
      <c r="AR89" s="382"/>
      <c r="AS89" s="206"/>
      <c r="AT89" s="382"/>
    </row>
    <row r="90" spans="1:46" s="12" customFormat="1" ht="25.5" customHeight="1">
      <c r="A90" s="22"/>
      <c r="B90" s="22"/>
      <c r="C90" s="54"/>
      <c r="D90" s="49"/>
      <c r="E90" s="681" t="s">
        <v>165</v>
      </c>
      <c r="F90" s="681"/>
      <c r="G90" s="681"/>
      <c r="H90" s="681"/>
      <c r="I90" s="681"/>
      <c r="J90" s="55"/>
      <c r="K90" s="55"/>
      <c r="L90" s="157"/>
      <c r="M90" s="199"/>
      <c r="N90" s="158"/>
      <c r="O90" s="159"/>
      <c r="P90" s="158"/>
      <c r="Q90" s="159"/>
      <c r="R90" s="158"/>
      <c r="S90" s="159"/>
      <c r="T90" s="158"/>
      <c r="U90" s="159"/>
      <c r="V90" s="158"/>
      <c r="W90" s="159"/>
      <c r="X90" s="193"/>
      <c r="Y90" s="158"/>
      <c r="Z90" s="159"/>
      <c r="AA90" s="158"/>
      <c r="AB90" s="159"/>
      <c r="AC90" s="158"/>
      <c r="AD90" s="159"/>
      <c r="AE90" s="158"/>
      <c r="AF90" s="159"/>
      <c r="AG90" s="158"/>
      <c r="AH90" s="159"/>
      <c r="AI90" s="193"/>
      <c r="AJ90" s="198"/>
      <c r="AK90" s="198"/>
      <c r="AL90" s="198"/>
      <c r="AM90" s="198"/>
      <c r="AN90" s="198"/>
      <c r="AO90" s="89"/>
      <c r="AQ90" s="140"/>
      <c r="AR90" s="383"/>
      <c r="AS90" s="140"/>
      <c r="AT90" s="383"/>
    </row>
    <row r="91" spans="1:46" s="12" customFormat="1" ht="24.75" customHeight="1">
      <c r="A91" s="22"/>
      <c r="B91" s="22"/>
      <c r="C91" s="24" t="s">
        <v>156</v>
      </c>
      <c r="D91" s="290" t="s">
        <v>41</v>
      </c>
      <c r="E91" s="151" t="s">
        <v>159</v>
      </c>
      <c r="F91" s="151" t="s">
        <v>160</v>
      </c>
      <c r="G91" s="151" t="s">
        <v>161</v>
      </c>
      <c r="H91" s="151" t="s">
        <v>162</v>
      </c>
      <c r="I91" s="151" t="s">
        <v>163</v>
      </c>
      <c r="J91" s="81"/>
      <c r="K91" s="29" t="s">
        <v>155</v>
      </c>
      <c r="L91" s="682"/>
      <c r="M91" s="683"/>
      <c r="N91" s="75"/>
      <c r="O91" s="79"/>
      <c r="P91" s="75"/>
      <c r="Q91" s="79"/>
      <c r="R91" s="75"/>
      <c r="S91" s="79"/>
      <c r="T91" s="75"/>
      <c r="U91" s="79"/>
      <c r="V91" s="75"/>
      <c r="W91" s="79"/>
      <c r="X91" s="60"/>
      <c r="Y91" s="75"/>
      <c r="Z91" s="79"/>
      <c r="AA91" s="75"/>
      <c r="AB91" s="79"/>
      <c r="AC91" s="75"/>
      <c r="AD91" s="79"/>
      <c r="AE91" s="75"/>
      <c r="AF91" s="79"/>
      <c r="AG91" s="75"/>
      <c r="AH91" s="79"/>
      <c r="AI91" s="60"/>
      <c r="AJ91" s="198"/>
      <c r="AK91" s="198"/>
      <c r="AL91" s="198"/>
      <c r="AM91" s="198"/>
      <c r="AN91" s="198"/>
      <c r="AO91" s="89"/>
      <c r="AQ91" s="23"/>
      <c r="AR91" s="381"/>
      <c r="AS91" s="23"/>
      <c r="AT91" s="381"/>
    </row>
    <row r="92" spans="1:46" ht="15" customHeight="1">
      <c r="C92" s="80" t="s">
        <v>119</v>
      </c>
      <c r="D92" s="296"/>
      <c r="E92" s="81"/>
      <c r="F92" s="81"/>
      <c r="G92" s="81"/>
      <c r="H92" s="81"/>
      <c r="I92" s="81"/>
      <c r="J92" s="81"/>
      <c r="K92" s="145"/>
      <c r="L92" s="555"/>
      <c r="M92" s="628"/>
      <c r="N92" s="540">
        <f t="shared" ref="N92:N97" si="128">E92*K92</f>
        <v>0</v>
      </c>
      <c r="O92" s="525"/>
      <c r="P92" s="540">
        <f t="shared" ref="P92:P97" si="129">IF(C92="Airfare2",F92*K92*1.07,F92*K92)</f>
        <v>0</v>
      </c>
      <c r="Q92" s="525"/>
      <c r="R92" s="540">
        <f t="shared" ref="R92:R97" si="130">IF(C92="Airfare2",G92*K92*1.07*1.07,G92*K92)</f>
        <v>0</v>
      </c>
      <c r="S92" s="525"/>
      <c r="T92" s="540">
        <f t="shared" ref="T92:T97" si="131">IF(C92="Airfare2",H92*K92*1.07*1.07*1.07,H92*K92)</f>
        <v>0</v>
      </c>
      <c r="U92" s="525"/>
      <c r="V92" s="540">
        <f t="shared" ref="V92:V97" si="132">IF(C92="Airfare2",I92*K92*1.07*1.07*1.07*1.07,I92*K92)</f>
        <v>0</v>
      </c>
      <c r="W92" s="525"/>
      <c r="X92" s="40">
        <f t="shared" ref="X92:X97" si="133">SUM(N92+P92+R92+T92+V92)</f>
        <v>0</v>
      </c>
      <c r="Y92" s="685"/>
      <c r="Z92" s="686"/>
      <c r="AA92" s="685"/>
      <c r="AB92" s="686"/>
      <c r="AC92" s="685"/>
      <c r="AD92" s="686"/>
      <c r="AE92" s="685"/>
      <c r="AF92" s="686"/>
      <c r="AG92" s="685"/>
      <c r="AH92" s="686"/>
      <c r="AI92" s="301"/>
      <c r="AJ92" s="198">
        <f>N92</f>
        <v>0</v>
      </c>
      <c r="AK92" s="198">
        <f t="shared" si="123"/>
        <v>0</v>
      </c>
      <c r="AL92" s="198">
        <f t="shared" si="124"/>
        <v>0</v>
      </c>
      <c r="AM92" s="198">
        <f t="shared" si="125"/>
        <v>0</v>
      </c>
      <c r="AN92" s="198">
        <f t="shared" si="126"/>
        <v>0</v>
      </c>
      <c r="AO92" s="89">
        <f t="shared" si="127"/>
        <v>0</v>
      </c>
      <c r="AQ92" s="23"/>
      <c r="AR92" s="381"/>
      <c r="AS92" s="23"/>
      <c r="AT92" s="381"/>
    </row>
    <row r="93" spans="1:46" ht="15" customHeight="1">
      <c r="C93" s="80" t="s">
        <v>119</v>
      </c>
      <c r="D93" s="37"/>
      <c r="E93" s="81"/>
      <c r="F93" s="81"/>
      <c r="G93" s="81"/>
      <c r="H93" s="81"/>
      <c r="I93" s="81"/>
      <c r="J93" s="81"/>
      <c r="K93" s="145"/>
      <c r="L93" s="555"/>
      <c r="M93" s="628"/>
      <c r="N93" s="540">
        <f t="shared" si="128"/>
        <v>0</v>
      </c>
      <c r="O93" s="525"/>
      <c r="P93" s="540">
        <f t="shared" si="129"/>
        <v>0</v>
      </c>
      <c r="Q93" s="525"/>
      <c r="R93" s="540">
        <f t="shared" si="130"/>
        <v>0</v>
      </c>
      <c r="S93" s="525"/>
      <c r="T93" s="540">
        <f t="shared" si="131"/>
        <v>0</v>
      </c>
      <c r="U93" s="525"/>
      <c r="V93" s="540">
        <f t="shared" si="132"/>
        <v>0</v>
      </c>
      <c r="W93" s="525"/>
      <c r="X93" s="40">
        <f t="shared" si="133"/>
        <v>0</v>
      </c>
      <c r="Y93" s="685"/>
      <c r="Z93" s="686"/>
      <c r="AA93" s="685"/>
      <c r="AB93" s="686"/>
      <c r="AC93" s="685"/>
      <c r="AD93" s="686"/>
      <c r="AE93" s="685"/>
      <c r="AF93" s="686"/>
      <c r="AG93" s="685"/>
      <c r="AH93" s="686"/>
      <c r="AI93" s="301"/>
      <c r="AJ93" s="198">
        <f>N93</f>
        <v>0</v>
      </c>
      <c r="AK93" s="198">
        <f t="shared" si="123"/>
        <v>0</v>
      </c>
      <c r="AL93" s="198">
        <f t="shared" si="124"/>
        <v>0</v>
      </c>
      <c r="AM93" s="198">
        <f t="shared" si="125"/>
        <v>0</v>
      </c>
      <c r="AN93" s="198">
        <f t="shared" si="126"/>
        <v>0</v>
      </c>
      <c r="AO93" s="89">
        <f t="shared" si="127"/>
        <v>0</v>
      </c>
      <c r="AQ93" s="23"/>
      <c r="AR93" s="381"/>
      <c r="AS93" s="23"/>
      <c r="AT93" s="381"/>
    </row>
    <row r="94" spans="1:46" ht="15" customHeight="1">
      <c r="C94" s="80" t="s">
        <v>119</v>
      </c>
      <c r="D94" s="296"/>
      <c r="E94" s="81"/>
      <c r="F94" s="81"/>
      <c r="G94" s="81"/>
      <c r="H94" s="81"/>
      <c r="I94" s="81"/>
      <c r="J94" s="81"/>
      <c r="K94" s="145"/>
      <c r="L94" s="555"/>
      <c r="M94" s="628"/>
      <c r="N94" s="540">
        <f t="shared" si="128"/>
        <v>0</v>
      </c>
      <c r="O94" s="525"/>
      <c r="P94" s="540">
        <f t="shared" si="129"/>
        <v>0</v>
      </c>
      <c r="Q94" s="525"/>
      <c r="R94" s="540">
        <f t="shared" si="130"/>
        <v>0</v>
      </c>
      <c r="S94" s="525"/>
      <c r="T94" s="540">
        <f t="shared" si="131"/>
        <v>0</v>
      </c>
      <c r="U94" s="525"/>
      <c r="V94" s="540">
        <f t="shared" si="132"/>
        <v>0</v>
      </c>
      <c r="W94" s="525"/>
      <c r="X94" s="40">
        <f t="shared" si="133"/>
        <v>0</v>
      </c>
      <c r="Y94" s="685"/>
      <c r="Z94" s="686"/>
      <c r="AA94" s="685"/>
      <c r="AB94" s="686"/>
      <c r="AC94" s="685"/>
      <c r="AD94" s="686"/>
      <c r="AE94" s="685"/>
      <c r="AF94" s="686"/>
      <c r="AG94" s="685"/>
      <c r="AH94" s="686"/>
      <c r="AI94" s="301"/>
      <c r="AJ94" s="198">
        <f t="shared" si="122"/>
        <v>0</v>
      </c>
      <c r="AK94" s="198">
        <f t="shared" si="123"/>
        <v>0</v>
      </c>
      <c r="AL94" s="198">
        <f t="shared" si="124"/>
        <v>0</v>
      </c>
      <c r="AM94" s="198">
        <f t="shared" si="125"/>
        <v>0</v>
      </c>
      <c r="AN94" s="198">
        <f t="shared" si="126"/>
        <v>0</v>
      </c>
      <c r="AO94" s="89">
        <f t="shared" si="127"/>
        <v>0</v>
      </c>
      <c r="AQ94" s="23"/>
      <c r="AR94" s="381"/>
      <c r="AS94" s="23"/>
      <c r="AT94" s="381"/>
    </row>
    <row r="95" spans="1:46" ht="15" customHeight="1">
      <c r="C95" s="80" t="s">
        <v>119</v>
      </c>
      <c r="D95" s="37"/>
      <c r="E95" s="81"/>
      <c r="F95" s="81"/>
      <c r="G95" s="81"/>
      <c r="H95" s="81"/>
      <c r="I95" s="81"/>
      <c r="J95" s="81"/>
      <c r="K95" s="145"/>
      <c r="L95" s="555"/>
      <c r="M95" s="628"/>
      <c r="N95" s="540">
        <f t="shared" si="128"/>
        <v>0</v>
      </c>
      <c r="O95" s="525"/>
      <c r="P95" s="540">
        <f t="shared" si="129"/>
        <v>0</v>
      </c>
      <c r="Q95" s="525"/>
      <c r="R95" s="540">
        <f t="shared" si="130"/>
        <v>0</v>
      </c>
      <c r="S95" s="525"/>
      <c r="T95" s="540">
        <f t="shared" si="131"/>
        <v>0</v>
      </c>
      <c r="U95" s="525"/>
      <c r="V95" s="540">
        <f t="shared" si="132"/>
        <v>0</v>
      </c>
      <c r="W95" s="525"/>
      <c r="X95" s="40">
        <f t="shared" si="133"/>
        <v>0</v>
      </c>
      <c r="Y95" s="685"/>
      <c r="Z95" s="686"/>
      <c r="AA95" s="685"/>
      <c r="AB95" s="686"/>
      <c r="AC95" s="685"/>
      <c r="AD95" s="686"/>
      <c r="AE95" s="685"/>
      <c r="AF95" s="686"/>
      <c r="AG95" s="685"/>
      <c r="AH95" s="686"/>
      <c r="AI95" s="301"/>
      <c r="AJ95" s="198">
        <f t="shared" si="122"/>
        <v>0</v>
      </c>
      <c r="AK95" s="198">
        <f t="shared" si="123"/>
        <v>0</v>
      </c>
      <c r="AL95" s="198">
        <f t="shared" si="124"/>
        <v>0</v>
      </c>
      <c r="AM95" s="198">
        <f t="shared" si="125"/>
        <v>0</v>
      </c>
      <c r="AN95" s="198">
        <f t="shared" si="126"/>
        <v>0</v>
      </c>
      <c r="AO95" s="89">
        <f t="shared" si="127"/>
        <v>0</v>
      </c>
      <c r="AQ95" s="23"/>
      <c r="AR95" s="381"/>
      <c r="AS95" s="23"/>
      <c r="AT95" s="381"/>
    </row>
    <row r="96" spans="1:46" ht="15" customHeight="1">
      <c r="C96" s="80" t="s">
        <v>119</v>
      </c>
      <c r="D96" s="296"/>
      <c r="E96" s="81"/>
      <c r="F96" s="81"/>
      <c r="G96" s="81"/>
      <c r="H96" s="81"/>
      <c r="I96" s="81"/>
      <c r="J96" s="81"/>
      <c r="K96" s="145"/>
      <c r="L96" s="555"/>
      <c r="M96" s="628"/>
      <c r="N96" s="540">
        <f t="shared" si="128"/>
        <v>0</v>
      </c>
      <c r="O96" s="525"/>
      <c r="P96" s="540">
        <f t="shared" si="129"/>
        <v>0</v>
      </c>
      <c r="Q96" s="525"/>
      <c r="R96" s="540">
        <f t="shared" si="130"/>
        <v>0</v>
      </c>
      <c r="S96" s="525"/>
      <c r="T96" s="540">
        <f t="shared" si="131"/>
        <v>0</v>
      </c>
      <c r="U96" s="525"/>
      <c r="V96" s="540">
        <f t="shared" si="132"/>
        <v>0</v>
      </c>
      <c r="W96" s="525"/>
      <c r="X96" s="40">
        <f t="shared" si="133"/>
        <v>0</v>
      </c>
      <c r="Y96" s="685"/>
      <c r="Z96" s="686"/>
      <c r="AA96" s="685"/>
      <c r="AB96" s="686"/>
      <c r="AC96" s="685"/>
      <c r="AD96" s="686"/>
      <c r="AE96" s="685"/>
      <c r="AF96" s="686"/>
      <c r="AG96" s="685"/>
      <c r="AH96" s="686"/>
      <c r="AI96" s="301"/>
      <c r="AJ96" s="198">
        <f t="shared" si="122"/>
        <v>0</v>
      </c>
      <c r="AK96" s="198">
        <f t="shared" si="123"/>
        <v>0</v>
      </c>
      <c r="AL96" s="198">
        <f t="shared" si="124"/>
        <v>0</v>
      </c>
      <c r="AM96" s="198">
        <f t="shared" si="125"/>
        <v>0</v>
      </c>
      <c r="AN96" s="198">
        <f t="shared" si="126"/>
        <v>0</v>
      </c>
      <c r="AO96" s="89">
        <f t="shared" si="127"/>
        <v>0</v>
      </c>
      <c r="AQ96" s="23"/>
      <c r="AR96" s="381"/>
      <c r="AS96" s="23"/>
      <c r="AT96" s="381"/>
    </row>
    <row r="97" spans="1:46" ht="15" customHeight="1">
      <c r="C97" s="80" t="s">
        <v>119</v>
      </c>
      <c r="D97" s="37"/>
      <c r="E97" s="81"/>
      <c r="F97" s="81"/>
      <c r="G97" s="81"/>
      <c r="H97" s="81"/>
      <c r="I97" s="81"/>
      <c r="J97" s="81"/>
      <c r="K97" s="145"/>
      <c r="L97" s="555"/>
      <c r="M97" s="628"/>
      <c r="N97" s="540">
        <f t="shared" si="128"/>
        <v>0</v>
      </c>
      <c r="O97" s="525"/>
      <c r="P97" s="540">
        <f t="shared" si="129"/>
        <v>0</v>
      </c>
      <c r="Q97" s="525"/>
      <c r="R97" s="540">
        <f t="shared" si="130"/>
        <v>0</v>
      </c>
      <c r="S97" s="525"/>
      <c r="T97" s="540">
        <f t="shared" si="131"/>
        <v>0</v>
      </c>
      <c r="U97" s="525"/>
      <c r="V97" s="540">
        <f t="shared" si="132"/>
        <v>0</v>
      </c>
      <c r="W97" s="525"/>
      <c r="X97" s="40">
        <f t="shared" si="133"/>
        <v>0</v>
      </c>
      <c r="Y97" s="685"/>
      <c r="Z97" s="686"/>
      <c r="AA97" s="685"/>
      <c r="AB97" s="686"/>
      <c r="AC97" s="685"/>
      <c r="AD97" s="686"/>
      <c r="AE97" s="685"/>
      <c r="AF97" s="686"/>
      <c r="AG97" s="685"/>
      <c r="AH97" s="686"/>
      <c r="AI97" s="301"/>
      <c r="AJ97" s="198">
        <f t="shared" si="122"/>
        <v>0</v>
      </c>
      <c r="AK97" s="198">
        <f t="shared" si="123"/>
        <v>0</v>
      </c>
      <c r="AL97" s="198">
        <f t="shared" si="124"/>
        <v>0</v>
      </c>
      <c r="AM97" s="198">
        <f t="shared" si="125"/>
        <v>0</v>
      </c>
      <c r="AN97" s="198">
        <f t="shared" si="126"/>
        <v>0</v>
      </c>
      <c r="AO97" s="89">
        <f t="shared" si="127"/>
        <v>0</v>
      </c>
      <c r="AQ97" s="23"/>
      <c r="AR97" s="381"/>
      <c r="AS97" s="23"/>
      <c r="AT97" s="381"/>
    </row>
    <row r="98" spans="1:46" ht="15" customHeight="1">
      <c r="C98" s="54"/>
      <c r="D98" s="297"/>
      <c r="E98" s="55"/>
      <c r="F98" s="55"/>
      <c r="G98" s="55"/>
      <c r="H98" s="55"/>
      <c r="I98" s="55"/>
      <c r="J98" s="566" t="s">
        <v>42</v>
      </c>
      <c r="K98" s="714"/>
      <c r="L98" s="714"/>
      <c r="M98" s="714"/>
      <c r="N98" s="542">
        <f>SUM(N92:N97)</f>
        <v>0</v>
      </c>
      <c r="O98" s="716"/>
      <c r="P98" s="542">
        <f>SUM(P92:P97)</f>
        <v>0</v>
      </c>
      <c r="Q98" s="716"/>
      <c r="R98" s="542">
        <f>SUM(R92:R97)</f>
        <v>0</v>
      </c>
      <c r="S98" s="716"/>
      <c r="T98" s="542">
        <f>SUM(T92:T97)</f>
        <v>0</v>
      </c>
      <c r="U98" s="716"/>
      <c r="V98" s="542">
        <f>SUM(V92:V97)</f>
        <v>0</v>
      </c>
      <c r="W98" s="716"/>
      <c r="X98" s="230">
        <f>SUM(X92:X97)</f>
        <v>0</v>
      </c>
      <c r="Y98" s="542"/>
      <c r="Z98" s="716"/>
      <c r="AA98" s="542"/>
      <c r="AB98" s="716"/>
      <c r="AC98" s="542"/>
      <c r="AD98" s="716"/>
      <c r="AE98" s="542"/>
      <c r="AF98" s="716"/>
      <c r="AG98" s="542"/>
      <c r="AH98" s="716"/>
      <c r="AI98" s="230"/>
      <c r="AJ98" s="409">
        <f t="shared" si="122"/>
        <v>0</v>
      </c>
      <c r="AK98" s="409">
        <f t="shared" si="123"/>
        <v>0</v>
      </c>
      <c r="AL98" s="409">
        <f t="shared" si="124"/>
        <v>0</v>
      </c>
      <c r="AM98" s="409">
        <f t="shared" si="125"/>
        <v>0</v>
      </c>
      <c r="AN98" s="409">
        <f t="shared" si="126"/>
        <v>0</v>
      </c>
      <c r="AO98" s="410">
        <f t="shared" si="127"/>
        <v>0</v>
      </c>
      <c r="AQ98" s="206">
        <f>N98+P98+R98+T98+V98</f>
        <v>0</v>
      </c>
      <c r="AR98" s="382"/>
      <c r="AS98" s="206"/>
      <c r="AT98" s="382"/>
    </row>
    <row r="99" spans="1:46" s="74" customFormat="1" ht="26.25" customHeight="1">
      <c r="A99" s="143">
        <v>2000</v>
      </c>
      <c r="B99" s="143"/>
      <c r="C99" s="172" t="s">
        <v>86</v>
      </c>
      <c r="D99" s="173"/>
      <c r="E99" s="684" t="s">
        <v>165</v>
      </c>
      <c r="F99" s="684"/>
      <c r="G99" s="684"/>
      <c r="H99" s="684"/>
      <c r="I99" s="684"/>
      <c r="J99" s="173"/>
      <c r="K99" s="173"/>
      <c r="L99" s="173"/>
      <c r="M99" s="174"/>
      <c r="N99" s="75"/>
      <c r="O99" s="59"/>
      <c r="P99" s="75"/>
      <c r="Q99" s="59"/>
      <c r="R99" s="75"/>
      <c r="S99" s="59"/>
      <c r="T99" s="75"/>
      <c r="U99" s="59"/>
      <c r="V99" s="75"/>
      <c r="W99" s="59"/>
      <c r="X99" s="60"/>
      <c r="Y99" s="75"/>
      <c r="Z99" s="59"/>
      <c r="AA99" s="75"/>
      <c r="AB99" s="59"/>
      <c r="AC99" s="75"/>
      <c r="AD99" s="59"/>
      <c r="AE99" s="75"/>
      <c r="AF99" s="59"/>
      <c r="AG99" s="75"/>
      <c r="AH99" s="59"/>
      <c r="AI99" s="60"/>
      <c r="AJ99" s="42"/>
      <c r="AK99" s="42"/>
      <c r="AL99" s="42"/>
      <c r="AM99" s="42"/>
      <c r="AN99" s="42"/>
      <c r="AO99" s="401"/>
      <c r="AQ99" s="140"/>
      <c r="AR99" s="383"/>
      <c r="AS99" s="140"/>
      <c r="AT99" s="383"/>
    </row>
    <row r="100" spans="1:46" s="12" customFormat="1" ht="34.5" customHeight="1">
      <c r="A100" s="22"/>
      <c r="B100" s="22"/>
      <c r="C100" s="24" t="s">
        <v>325</v>
      </c>
      <c r="D100" s="14" t="s">
        <v>41</v>
      </c>
      <c r="E100" s="151" t="s">
        <v>159</v>
      </c>
      <c r="F100" s="151" t="s">
        <v>160</v>
      </c>
      <c r="G100" s="151" t="s">
        <v>161</v>
      </c>
      <c r="H100" s="151" t="s">
        <v>162</v>
      </c>
      <c r="I100" s="151" t="s">
        <v>163</v>
      </c>
      <c r="J100" s="81"/>
      <c r="K100" s="29" t="s">
        <v>155</v>
      </c>
      <c r="L100" s="682"/>
      <c r="M100" s="683"/>
      <c r="N100" s="75"/>
      <c r="O100" s="79"/>
      <c r="P100" s="57"/>
      <c r="Q100" s="79"/>
      <c r="R100" s="57"/>
      <c r="S100" s="79"/>
      <c r="T100" s="57"/>
      <c r="U100" s="79"/>
      <c r="V100" s="57"/>
      <c r="W100" s="79"/>
      <c r="X100" s="60"/>
      <c r="Y100" s="75"/>
      <c r="Z100" s="79"/>
      <c r="AA100" s="57"/>
      <c r="AB100" s="79"/>
      <c r="AC100" s="57"/>
      <c r="AD100" s="79"/>
      <c r="AE100" s="57"/>
      <c r="AF100" s="79"/>
      <c r="AG100" s="57"/>
      <c r="AH100" s="79"/>
      <c r="AI100" s="60"/>
      <c r="AJ100" s="81"/>
      <c r="AK100" s="81"/>
      <c r="AL100" s="81"/>
      <c r="AM100" s="81"/>
      <c r="AN100" s="81"/>
      <c r="AO100" s="403"/>
      <c r="AP100" s="36"/>
      <c r="AQ100" s="23"/>
      <c r="AR100" s="381"/>
      <c r="AS100" s="23"/>
      <c r="AT100" s="381"/>
    </row>
    <row r="101" spans="1:46" s="12" customFormat="1" ht="15" customHeight="1">
      <c r="A101" s="22"/>
      <c r="B101" s="22"/>
      <c r="C101" s="80" t="s">
        <v>119</v>
      </c>
      <c r="D101" s="37"/>
      <c r="E101" s="81"/>
      <c r="F101" s="81"/>
      <c r="G101" s="81"/>
      <c r="H101" s="81"/>
      <c r="I101" s="81"/>
      <c r="J101" s="81"/>
      <c r="K101" s="145"/>
      <c r="L101" s="555"/>
      <c r="M101" s="628"/>
      <c r="N101" s="678"/>
      <c r="O101" s="679"/>
      <c r="P101" s="678"/>
      <c r="Q101" s="679"/>
      <c r="R101" s="678"/>
      <c r="S101" s="679"/>
      <c r="T101" s="678"/>
      <c r="U101" s="679"/>
      <c r="V101" s="678"/>
      <c r="W101" s="679"/>
      <c r="X101" s="302"/>
      <c r="Y101" s="674">
        <f t="shared" ref="Y101:Y112" si="134">E101*K101</f>
        <v>0</v>
      </c>
      <c r="Z101" s="675"/>
      <c r="AA101" s="674">
        <f t="shared" ref="AA101:AA112" si="135">IF(C101="Airfare2",F101*K101*1.07,F101*K101)</f>
        <v>0</v>
      </c>
      <c r="AB101" s="675"/>
      <c r="AC101" s="674">
        <f t="shared" ref="AC101:AC112" si="136">IF(C101="Airfare2",G101*K101*1.07*1.07,G101*K101)</f>
        <v>0</v>
      </c>
      <c r="AD101" s="675"/>
      <c r="AE101" s="674">
        <f t="shared" ref="AE101:AE112" si="137">IF(C101="Airfare2",H101*K101*1.07*1.07*1.07,H101*K101)</f>
        <v>0</v>
      </c>
      <c r="AF101" s="675"/>
      <c r="AG101" s="674">
        <f t="shared" ref="AG101:AG112" si="138">IF(C101="Airfare2",I101*K101*1.07*1.07*1.07*1.07,I101*K101)</f>
        <v>0</v>
      </c>
      <c r="AH101" s="675"/>
      <c r="AI101" s="293">
        <f t="shared" ref="AI101:AI112" si="139">SUM(Y101+AA101+AC101+AE101+AG101)</f>
        <v>0</v>
      </c>
      <c r="AJ101" s="198">
        <f>Y101</f>
        <v>0</v>
      </c>
      <c r="AK101" s="198">
        <f>AA101</f>
        <v>0</v>
      </c>
      <c r="AL101" s="198">
        <f>AC101</f>
        <v>0</v>
      </c>
      <c r="AM101" s="198">
        <f>AE101</f>
        <v>0</v>
      </c>
      <c r="AN101" s="198">
        <f>AG101</f>
        <v>0</v>
      </c>
      <c r="AO101" s="89">
        <f>AI101</f>
        <v>0</v>
      </c>
      <c r="AP101" s="36"/>
      <c r="AQ101" s="23"/>
      <c r="AR101" s="381"/>
      <c r="AS101" s="23"/>
      <c r="AT101" s="381"/>
    </row>
    <row r="102" spans="1:46" s="12" customFormat="1" ht="15" customHeight="1">
      <c r="A102" s="22"/>
      <c r="B102" s="22"/>
      <c r="C102" s="80" t="s">
        <v>119</v>
      </c>
      <c r="D102" s="37"/>
      <c r="E102" s="81"/>
      <c r="F102" s="81"/>
      <c r="G102" s="81"/>
      <c r="H102" s="81"/>
      <c r="I102" s="81"/>
      <c r="J102" s="81"/>
      <c r="K102" s="145"/>
      <c r="L102" s="555"/>
      <c r="M102" s="628"/>
      <c r="N102" s="678"/>
      <c r="O102" s="679"/>
      <c r="P102" s="678"/>
      <c r="Q102" s="679"/>
      <c r="R102" s="678"/>
      <c r="S102" s="679"/>
      <c r="T102" s="678"/>
      <c r="U102" s="679"/>
      <c r="V102" s="678"/>
      <c r="W102" s="679"/>
      <c r="X102" s="302"/>
      <c r="Y102" s="674">
        <f t="shared" si="134"/>
        <v>0</v>
      </c>
      <c r="Z102" s="675"/>
      <c r="AA102" s="674">
        <f t="shared" si="135"/>
        <v>0</v>
      </c>
      <c r="AB102" s="675"/>
      <c r="AC102" s="674">
        <f t="shared" si="136"/>
        <v>0</v>
      </c>
      <c r="AD102" s="675"/>
      <c r="AE102" s="674">
        <f t="shared" si="137"/>
        <v>0</v>
      </c>
      <c r="AF102" s="675"/>
      <c r="AG102" s="674">
        <f t="shared" si="138"/>
        <v>0</v>
      </c>
      <c r="AH102" s="675"/>
      <c r="AI102" s="293">
        <f t="shared" si="139"/>
        <v>0</v>
      </c>
      <c r="AJ102" s="198">
        <f>Y102</f>
        <v>0</v>
      </c>
      <c r="AK102" s="198">
        <f>AA102</f>
        <v>0</v>
      </c>
      <c r="AL102" s="198">
        <f>AC102</f>
        <v>0</v>
      </c>
      <c r="AM102" s="198">
        <f>AE102</f>
        <v>0</v>
      </c>
      <c r="AN102" s="198">
        <f>AG102</f>
        <v>0</v>
      </c>
      <c r="AO102" s="89">
        <f>AI102</f>
        <v>0</v>
      </c>
      <c r="AP102" s="36"/>
      <c r="AQ102" s="23"/>
      <c r="AR102" s="381"/>
      <c r="AS102" s="23"/>
      <c r="AT102" s="381"/>
    </row>
    <row r="103" spans="1:46" s="12" customFormat="1" ht="15" customHeight="1">
      <c r="A103" s="22"/>
      <c r="B103" s="22"/>
      <c r="C103" s="80" t="s">
        <v>119</v>
      </c>
      <c r="D103" s="37"/>
      <c r="E103" s="81"/>
      <c r="F103" s="81"/>
      <c r="G103" s="81"/>
      <c r="H103" s="81"/>
      <c r="I103" s="81"/>
      <c r="J103" s="81"/>
      <c r="K103" s="145"/>
      <c r="L103" s="555"/>
      <c r="M103" s="628"/>
      <c r="N103" s="678"/>
      <c r="O103" s="679"/>
      <c r="P103" s="678"/>
      <c r="Q103" s="679"/>
      <c r="R103" s="678"/>
      <c r="S103" s="679"/>
      <c r="T103" s="678"/>
      <c r="U103" s="679"/>
      <c r="V103" s="678"/>
      <c r="W103" s="679"/>
      <c r="X103" s="302"/>
      <c r="Y103" s="674">
        <f t="shared" si="134"/>
        <v>0</v>
      </c>
      <c r="Z103" s="675"/>
      <c r="AA103" s="674">
        <f t="shared" si="135"/>
        <v>0</v>
      </c>
      <c r="AB103" s="675"/>
      <c r="AC103" s="674">
        <f t="shared" si="136"/>
        <v>0</v>
      </c>
      <c r="AD103" s="675"/>
      <c r="AE103" s="674">
        <f t="shared" si="137"/>
        <v>0</v>
      </c>
      <c r="AF103" s="675"/>
      <c r="AG103" s="674">
        <f t="shared" si="138"/>
        <v>0</v>
      </c>
      <c r="AH103" s="675"/>
      <c r="AI103" s="293">
        <f t="shared" si="139"/>
        <v>0</v>
      </c>
      <c r="AJ103" s="198">
        <f t="shared" ref="AJ103:AJ122" si="140">Y103</f>
        <v>0</v>
      </c>
      <c r="AK103" s="198">
        <f t="shared" ref="AK103:AK122" si="141">AA103</f>
        <v>0</v>
      </c>
      <c r="AL103" s="198">
        <f t="shared" ref="AL103:AL122" si="142">AC103</f>
        <v>0</v>
      </c>
      <c r="AM103" s="198">
        <f t="shared" ref="AM103:AM122" si="143">AE103</f>
        <v>0</v>
      </c>
      <c r="AN103" s="198">
        <f t="shared" ref="AN103:AN122" si="144">AG103</f>
        <v>0</v>
      </c>
      <c r="AO103" s="89">
        <f t="shared" ref="AO103:AO122" si="145">AI103</f>
        <v>0</v>
      </c>
      <c r="AP103" s="36"/>
      <c r="AQ103" s="23"/>
      <c r="AR103" s="381"/>
      <c r="AS103" s="23"/>
      <c r="AT103" s="381"/>
    </row>
    <row r="104" spans="1:46" s="12" customFormat="1" ht="15" customHeight="1">
      <c r="A104" s="22"/>
      <c r="B104" s="22"/>
      <c r="C104" s="80" t="s">
        <v>119</v>
      </c>
      <c r="D104" s="37"/>
      <c r="E104" s="81"/>
      <c r="F104" s="81"/>
      <c r="G104" s="81"/>
      <c r="H104" s="81"/>
      <c r="I104" s="81"/>
      <c r="J104" s="81"/>
      <c r="K104" s="145"/>
      <c r="L104" s="555"/>
      <c r="M104" s="628"/>
      <c r="N104" s="678"/>
      <c r="O104" s="679"/>
      <c r="P104" s="678"/>
      <c r="Q104" s="679"/>
      <c r="R104" s="678"/>
      <c r="S104" s="679"/>
      <c r="T104" s="678"/>
      <c r="U104" s="679"/>
      <c r="V104" s="678"/>
      <c r="W104" s="679"/>
      <c r="X104" s="302"/>
      <c r="Y104" s="674">
        <f t="shared" si="134"/>
        <v>0</v>
      </c>
      <c r="Z104" s="675"/>
      <c r="AA104" s="674">
        <f t="shared" si="135"/>
        <v>0</v>
      </c>
      <c r="AB104" s="675"/>
      <c r="AC104" s="674">
        <f t="shared" si="136"/>
        <v>0</v>
      </c>
      <c r="AD104" s="675"/>
      <c r="AE104" s="674">
        <f t="shared" si="137"/>
        <v>0</v>
      </c>
      <c r="AF104" s="675"/>
      <c r="AG104" s="674">
        <f t="shared" si="138"/>
        <v>0</v>
      </c>
      <c r="AH104" s="675"/>
      <c r="AI104" s="293">
        <f t="shared" si="139"/>
        <v>0</v>
      </c>
      <c r="AJ104" s="198">
        <f t="shared" si="140"/>
        <v>0</v>
      </c>
      <c r="AK104" s="198">
        <f t="shared" si="141"/>
        <v>0</v>
      </c>
      <c r="AL104" s="198">
        <f t="shared" si="142"/>
        <v>0</v>
      </c>
      <c r="AM104" s="198">
        <f t="shared" si="143"/>
        <v>0</v>
      </c>
      <c r="AN104" s="198">
        <f t="shared" si="144"/>
        <v>0</v>
      </c>
      <c r="AO104" s="89">
        <f t="shared" si="145"/>
        <v>0</v>
      </c>
      <c r="AP104" s="36"/>
      <c r="AQ104" s="23"/>
      <c r="AR104" s="381"/>
      <c r="AS104" s="23"/>
      <c r="AT104" s="381"/>
    </row>
    <row r="105" spans="1:46" s="12" customFormat="1" ht="15" customHeight="1">
      <c r="A105" s="22"/>
      <c r="B105" s="22"/>
      <c r="C105" s="80" t="s">
        <v>119</v>
      </c>
      <c r="D105" s="37"/>
      <c r="E105" s="81"/>
      <c r="F105" s="81"/>
      <c r="G105" s="81"/>
      <c r="H105" s="81"/>
      <c r="I105" s="81"/>
      <c r="J105" s="81"/>
      <c r="K105" s="145"/>
      <c r="L105" s="555"/>
      <c r="M105" s="628"/>
      <c r="N105" s="678"/>
      <c r="O105" s="679"/>
      <c r="P105" s="678"/>
      <c r="Q105" s="679"/>
      <c r="R105" s="678"/>
      <c r="S105" s="679"/>
      <c r="T105" s="678"/>
      <c r="U105" s="679"/>
      <c r="V105" s="678"/>
      <c r="W105" s="679"/>
      <c r="X105" s="302"/>
      <c r="Y105" s="674">
        <f t="shared" si="134"/>
        <v>0</v>
      </c>
      <c r="Z105" s="675"/>
      <c r="AA105" s="674">
        <f t="shared" si="135"/>
        <v>0</v>
      </c>
      <c r="AB105" s="675"/>
      <c r="AC105" s="674">
        <f t="shared" si="136"/>
        <v>0</v>
      </c>
      <c r="AD105" s="675"/>
      <c r="AE105" s="674">
        <f t="shared" si="137"/>
        <v>0</v>
      </c>
      <c r="AF105" s="675"/>
      <c r="AG105" s="674">
        <f t="shared" si="138"/>
        <v>0</v>
      </c>
      <c r="AH105" s="675"/>
      <c r="AI105" s="293">
        <f t="shared" si="139"/>
        <v>0</v>
      </c>
      <c r="AJ105" s="198">
        <f t="shared" si="140"/>
        <v>0</v>
      </c>
      <c r="AK105" s="198">
        <f t="shared" si="141"/>
        <v>0</v>
      </c>
      <c r="AL105" s="198">
        <f t="shared" si="142"/>
        <v>0</v>
      </c>
      <c r="AM105" s="198">
        <f t="shared" si="143"/>
        <v>0</v>
      </c>
      <c r="AN105" s="198">
        <f t="shared" si="144"/>
        <v>0</v>
      </c>
      <c r="AO105" s="89">
        <f t="shared" si="145"/>
        <v>0</v>
      </c>
      <c r="AP105" s="36"/>
      <c r="AQ105" s="23"/>
      <c r="AR105" s="381"/>
      <c r="AS105" s="23"/>
      <c r="AT105" s="381"/>
    </row>
    <row r="106" spans="1:46" s="12" customFormat="1" ht="15" customHeight="1">
      <c r="A106" s="22"/>
      <c r="B106" s="22"/>
      <c r="C106" s="80" t="s">
        <v>119</v>
      </c>
      <c r="D106" s="37"/>
      <c r="E106" s="81"/>
      <c r="F106" s="81"/>
      <c r="G106" s="81"/>
      <c r="H106" s="81"/>
      <c r="I106" s="81"/>
      <c r="J106" s="81"/>
      <c r="K106" s="145"/>
      <c r="L106" s="555"/>
      <c r="M106" s="628"/>
      <c r="N106" s="678"/>
      <c r="O106" s="679"/>
      <c r="P106" s="678"/>
      <c r="Q106" s="679"/>
      <c r="R106" s="678"/>
      <c r="S106" s="679"/>
      <c r="T106" s="678"/>
      <c r="U106" s="679"/>
      <c r="V106" s="678"/>
      <c r="W106" s="679"/>
      <c r="X106" s="302"/>
      <c r="Y106" s="674">
        <f t="shared" si="134"/>
        <v>0</v>
      </c>
      <c r="Z106" s="675"/>
      <c r="AA106" s="674">
        <f t="shared" si="135"/>
        <v>0</v>
      </c>
      <c r="AB106" s="675"/>
      <c r="AC106" s="674">
        <f t="shared" si="136"/>
        <v>0</v>
      </c>
      <c r="AD106" s="675"/>
      <c r="AE106" s="674">
        <f t="shared" si="137"/>
        <v>0</v>
      </c>
      <c r="AF106" s="675"/>
      <c r="AG106" s="674">
        <f t="shared" si="138"/>
        <v>0</v>
      </c>
      <c r="AH106" s="675"/>
      <c r="AI106" s="293">
        <f t="shared" si="139"/>
        <v>0</v>
      </c>
      <c r="AJ106" s="198">
        <f t="shared" si="140"/>
        <v>0</v>
      </c>
      <c r="AK106" s="198">
        <f t="shared" si="141"/>
        <v>0</v>
      </c>
      <c r="AL106" s="198">
        <f t="shared" si="142"/>
        <v>0</v>
      </c>
      <c r="AM106" s="198">
        <f t="shared" si="143"/>
        <v>0</v>
      </c>
      <c r="AN106" s="198">
        <f t="shared" si="144"/>
        <v>0</v>
      </c>
      <c r="AO106" s="89">
        <f t="shared" si="145"/>
        <v>0</v>
      </c>
      <c r="AP106" s="36"/>
      <c r="AQ106" s="23"/>
      <c r="AR106" s="381"/>
      <c r="AS106" s="23"/>
      <c r="AT106" s="381"/>
    </row>
    <row r="107" spans="1:46" s="12" customFormat="1" ht="15" customHeight="1">
      <c r="A107" s="22"/>
      <c r="B107" s="22"/>
      <c r="C107" s="80" t="s">
        <v>119</v>
      </c>
      <c r="D107" s="37"/>
      <c r="E107" s="81"/>
      <c r="F107" s="81"/>
      <c r="G107" s="81"/>
      <c r="H107" s="81"/>
      <c r="I107" s="81"/>
      <c r="J107" s="81"/>
      <c r="K107" s="145"/>
      <c r="L107" s="555"/>
      <c r="M107" s="628"/>
      <c r="N107" s="678"/>
      <c r="O107" s="679"/>
      <c r="P107" s="678"/>
      <c r="Q107" s="679"/>
      <c r="R107" s="678"/>
      <c r="S107" s="679"/>
      <c r="T107" s="678"/>
      <c r="U107" s="679"/>
      <c r="V107" s="678"/>
      <c r="W107" s="679"/>
      <c r="X107" s="302"/>
      <c r="Y107" s="674">
        <f t="shared" si="134"/>
        <v>0</v>
      </c>
      <c r="Z107" s="675"/>
      <c r="AA107" s="674">
        <f t="shared" si="135"/>
        <v>0</v>
      </c>
      <c r="AB107" s="675"/>
      <c r="AC107" s="674">
        <f t="shared" si="136"/>
        <v>0</v>
      </c>
      <c r="AD107" s="675"/>
      <c r="AE107" s="674">
        <f t="shared" si="137"/>
        <v>0</v>
      </c>
      <c r="AF107" s="675"/>
      <c r="AG107" s="674">
        <f t="shared" si="138"/>
        <v>0</v>
      </c>
      <c r="AH107" s="675"/>
      <c r="AI107" s="293">
        <f t="shared" si="139"/>
        <v>0</v>
      </c>
      <c r="AJ107" s="198">
        <f t="shared" si="140"/>
        <v>0</v>
      </c>
      <c r="AK107" s="198">
        <f t="shared" si="141"/>
        <v>0</v>
      </c>
      <c r="AL107" s="198">
        <f t="shared" si="142"/>
        <v>0</v>
      </c>
      <c r="AM107" s="198">
        <f t="shared" si="143"/>
        <v>0</v>
      </c>
      <c r="AN107" s="198">
        <f t="shared" si="144"/>
        <v>0</v>
      </c>
      <c r="AO107" s="89">
        <f t="shared" si="145"/>
        <v>0</v>
      </c>
      <c r="AP107" s="36"/>
      <c r="AQ107" s="23"/>
      <c r="AR107" s="381"/>
      <c r="AS107" s="23"/>
      <c r="AT107" s="381"/>
    </row>
    <row r="108" spans="1:46" s="12" customFormat="1" ht="15" customHeight="1">
      <c r="A108" s="22"/>
      <c r="B108" s="22"/>
      <c r="C108" s="80" t="s">
        <v>119</v>
      </c>
      <c r="D108" s="37"/>
      <c r="E108" s="81"/>
      <c r="F108" s="81"/>
      <c r="G108" s="81"/>
      <c r="H108" s="81"/>
      <c r="I108" s="81"/>
      <c r="J108" s="81"/>
      <c r="K108" s="145"/>
      <c r="L108" s="555"/>
      <c r="M108" s="628"/>
      <c r="N108" s="678"/>
      <c r="O108" s="679"/>
      <c r="P108" s="678"/>
      <c r="Q108" s="679"/>
      <c r="R108" s="678"/>
      <c r="S108" s="679"/>
      <c r="T108" s="678"/>
      <c r="U108" s="679"/>
      <c r="V108" s="678"/>
      <c r="W108" s="679"/>
      <c r="X108" s="302"/>
      <c r="Y108" s="674">
        <f t="shared" si="134"/>
        <v>0</v>
      </c>
      <c r="Z108" s="675"/>
      <c r="AA108" s="674">
        <f t="shared" si="135"/>
        <v>0</v>
      </c>
      <c r="AB108" s="675"/>
      <c r="AC108" s="674">
        <f t="shared" si="136"/>
        <v>0</v>
      </c>
      <c r="AD108" s="675"/>
      <c r="AE108" s="674">
        <f t="shared" si="137"/>
        <v>0</v>
      </c>
      <c r="AF108" s="675"/>
      <c r="AG108" s="674">
        <f t="shared" si="138"/>
        <v>0</v>
      </c>
      <c r="AH108" s="675"/>
      <c r="AI108" s="293">
        <f t="shared" si="139"/>
        <v>0</v>
      </c>
      <c r="AJ108" s="198">
        <f t="shared" si="140"/>
        <v>0</v>
      </c>
      <c r="AK108" s="198">
        <f t="shared" si="141"/>
        <v>0</v>
      </c>
      <c r="AL108" s="198">
        <f t="shared" si="142"/>
        <v>0</v>
      </c>
      <c r="AM108" s="198">
        <f t="shared" si="143"/>
        <v>0</v>
      </c>
      <c r="AN108" s="198">
        <f t="shared" si="144"/>
        <v>0</v>
      </c>
      <c r="AO108" s="89">
        <f t="shared" si="145"/>
        <v>0</v>
      </c>
      <c r="AP108" s="36"/>
      <c r="AQ108" s="23"/>
      <c r="AR108" s="381"/>
      <c r="AS108" s="23"/>
      <c r="AT108" s="381"/>
    </row>
    <row r="109" spans="1:46" s="12" customFormat="1" ht="15" customHeight="1">
      <c r="A109" s="22"/>
      <c r="B109" s="22"/>
      <c r="C109" s="80" t="s">
        <v>119</v>
      </c>
      <c r="D109" s="37"/>
      <c r="E109" s="81"/>
      <c r="F109" s="81"/>
      <c r="G109" s="81"/>
      <c r="H109" s="81"/>
      <c r="I109" s="81"/>
      <c r="J109" s="81"/>
      <c r="K109" s="145"/>
      <c r="L109" s="555"/>
      <c r="M109" s="628"/>
      <c r="N109" s="678"/>
      <c r="O109" s="679"/>
      <c r="P109" s="678"/>
      <c r="Q109" s="679"/>
      <c r="R109" s="678"/>
      <c r="S109" s="679"/>
      <c r="T109" s="678"/>
      <c r="U109" s="679"/>
      <c r="V109" s="678"/>
      <c r="W109" s="679"/>
      <c r="X109" s="302"/>
      <c r="Y109" s="674">
        <f t="shared" si="134"/>
        <v>0</v>
      </c>
      <c r="Z109" s="675"/>
      <c r="AA109" s="674">
        <f t="shared" si="135"/>
        <v>0</v>
      </c>
      <c r="AB109" s="675"/>
      <c r="AC109" s="674">
        <f t="shared" si="136"/>
        <v>0</v>
      </c>
      <c r="AD109" s="675"/>
      <c r="AE109" s="674">
        <f t="shared" si="137"/>
        <v>0</v>
      </c>
      <c r="AF109" s="675"/>
      <c r="AG109" s="674">
        <f t="shared" si="138"/>
        <v>0</v>
      </c>
      <c r="AH109" s="675"/>
      <c r="AI109" s="293">
        <f t="shared" si="139"/>
        <v>0</v>
      </c>
      <c r="AJ109" s="198">
        <f t="shared" si="140"/>
        <v>0</v>
      </c>
      <c r="AK109" s="198">
        <f t="shared" si="141"/>
        <v>0</v>
      </c>
      <c r="AL109" s="198">
        <f t="shared" si="142"/>
        <v>0</v>
      </c>
      <c r="AM109" s="198">
        <f t="shared" si="143"/>
        <v>0</v>
      </c>
      <c r="AN109" s="198">
        <f t="shared" si="144"/>
        <v>0</v>
      </c>
      <c r="AO109" s="89">
        <f t="shared" si="145"/>
        <v>0</v>
      </c>
      <c r="AP109" s="36"/>
      <c r="AQ109" s="23"/>
      <c r="AR109" s="381"/>
      <c r="AS109" s="23"/>
      <c r="AT109" s="381"/>
    </row>
    <row r="110" spans="1:46" s="12" customFormat="1" ht="15" customHeight="1">
      <c r="A110" s="22"/>
      <c r="B110" s="22"/>
      <c r="C110" s="80" t="s">
        <v>119</v>
      </c>
      <c r="D110" s="37"/>
      <c r="E110" s="81"/>
      <c r="F110" s="81"/>
      <c r="G110" s="81"/>
      <c r="H110" s="81"/>
      <c r="I110" s="81"/>
      <c r="J110" s="81"/>
      <c r="K110" s="145"/>
      <c r="L110" s="555"/>
      <c r="M110" s="628"/>
      <c r="N110" s="678"/>
      <c r="O110" s="679"/>
      <c r="P110" s="678"/>
      <c r="Q110" s="679"/>
      <c r="R110" s="678"/>
      <c r="S110" s="679"/>
      <c r="T110" s="678"/>
      <c r="U110" s="679"/>
      <c r="V110" s="678"/>
      <c r="W110" s="679"/>
      <c r="X110" s="302"/>
      <c r="Y110" s="674">
        <f t="shared" si="134"/>
        <v>0</v>
      </c>
      <c r="Z110" s="675"/>
      <c r="AA110" s="674">
        <f t="shared" si="135"/>
        <v>0</v>
      </c>
      <c r="AB110" s="675"/>
      <c r="AC110" s="674">
        <f t="shared" si="136"/>
        <v>0</v>
      </c>
      <c r="AD110" s="675"/>
      <c r="AE110" s="674">
        <f t="shared" si="137"/>
        <v>0</v>
      </c>
      <c r="AF110" s="675"/>
      <c r="AG110" s="674">
        <f t="shared" si="138"/>
        <v>0</v>
      </c>
      <c r="AH110" s="675"/>
      <c r="AI110" s="293">
        <f t="shared" si="139"/>
        <v>0</v>
      </c>
      <c r="AJ110" s="198">
        <f t="shared" si="140"/>
        <v>0</v>
      </c>
      <c r="AK110" s="198">
        <f t="shared" si="141"/>
        <v>0</v>
      </c>
      <c r="AL110" s="198">
        <f t="shared" si="142"/>
        <v>0</v>
      </c>
      <c r="AM110" s="198">
        <f t="shared" si="143"/>
        <v>0</v>
      </c>
      <c r="AN110" s="198">
        <f t="shared" si="144"/>
        <v>0</v>
      </c>
      <c r="AO110" s="89">
        <f t="shared" si="145"/>
        <v>0</v>
      </c>
      <c r="AP110" s="36"/>
      <c r="AQ110" s="23"/>
      <c r="AR110" s="381"/>
      <c r="AS110" s="23"/>
      <c r="AT110" s="381"/>
    </row>
    <row r="111" spans="1:46" s="12" customFormat="1" ht="15" customHeight="1">
      <c r="A111" s="22"/>
      <c r="B111" s="22"/>
      <c r="C111" s="80" t="s">
        <v>119</v>
      </c>
      <c r="D111" s="37"/>
      <c r="E111" s="81"/>
      <c r="F111" s="81"/>
      <c r="G111" s="81"/>
      <c r="H111" s="81"/>
      <c r="I111" s="81"/>
      <c r="J111" s="81"/>
      <c r="K111" s="145"/>
      <c r="L111" s="555"/>
      <c r="M111" s="628"/>
      <c r="N111" s="678"/>
      <c r="O111" s="679"/>
      <c r="P111" s="678"/>
      <c r="Q111" s="679"/>
      <c r="R111" s="678"/>
      <c r="S111" s="679"/>
      <c r="T111" s="678"/>
      <c r="U111" s="679"/>
      <c r="V111" s="678"/>
      <c r="W111" s="679"/>
      <c r="X111" s="302"/>
      <c r="Y111" s="674">
        <f t="shared" si="134"/>
        <v>0</v>
      </c>
      <c r="Z111" s="675"/>
      <c r="AA111" s="674">
        <f t="shared" si="135"/>
        <v>0</v>
      </c>
      <c r="AB111" s="675"/>
      <c r="AC111" s="674">
        <f t="shared" si="136"/>
        <v>0</v>
      </c>
      <c r="AD111" s="675"/>
      <c r="AE111" s="674">
        <f t="shared" si="137"/>
        <v>0</v>
      </c>
      <c r="AF111" s="675"/>
      <c r="AG111" s="674">
        <f t="shared" si="138"/>
        <v>0</v>
      </c>
      <c r="AH111" s="675"/>
      <c r="AI111" s="293">
        <f t="shared" si="139"/>
        <v>0</v>
      </c>
      <c r="AJ111" s="198">
        <f t="shared" si="140"/>
        <v>0</v>
      </c>
      <c r="AK111" s="198">
        <f t="shared" si="141"/>
        <v>0</v>
      </c>
      <c r="AL111" s="198">
        <f t="shared" si="142"/>
        <v>0</v>
      </c>
      <c r="AM111" s="198">
        <f t="shared" si="143"/>
        <v>0</v>
      </c>
      <c r="AN111" s="198">
        <f t="shared" si="144"/>
        <v>0</v>
      </c>
      <c r="AO111" s="89">
        <f t="shared" si="145"/>
        <v>0</v>
      </c>
      <c r="AP111" s="36"/>
      <c r="AQ111" s="205"/>
      <c r="AR111" s="384"/>
      <c r="AS111" s="205"/>
      <c r="AT111" s="384"/>
    </row>
    <row r="112" spans="1:46" s="12" customFormat="1" ht="15" customHeight="1">
      <c r="A112" s="22"/>
      <c r="B112" s="22"/>
      <c r="C112" s="80" t="s">
        <v>119</v>
      </c>
      <c r="D112" s="37"/>
      <c r="E112" s="81"/>
      <c r="F112" s="81"/>
      <c r="G112" s="81"/>
      <c r="H112" s="81"/>
      <c r="I112" s="81"/>
      <c r="J112" s="81"/>
      <c r="K112" s="145"/>
      <c r="L112" s="555"/>
      <c r="M112" s="628"/>
      <c r="N112" s="678"/>
      <c r="O112" s="679"/>
      <c r="P112" s="678"/>
      <c r="Q112" s="679"/>
      <c r="R112" s="678"/>
      <c r="S112" s="679"/>
      <c r="T112" s="678"/>
      <c r="U112" s="679"/>
      <c r="V112" s="678"/>
      <c r="W112" s="679"/>
      <c r="X112" s="302"/>
      <c r="Y112" s="674">
        <f t="shared" si="134"/>
        <v>0</v>
      </c>
      <c r="Z112" s="675"/>
      <c r="AA112" s="674">
        <f t="shared" si="135"/>
        <v>0</v>
      </c>
      <c r="AB112" s="675"/>
      <c r="AC112" s="674">
        <f t="shared" si="136"/>
        <v>0</v>
      </c>
      <c r="AD112" s="675"/>
      <c r="AE112" s="674">
        <f t="shared" si="137"/>
        <v>0</v>
      </c>
      <c r="AF112" s="675"/>
      <c r="AG112" s="674">
        <f t="shared" si="138"/>
        <v>0</v>
      </c>
      <c r="AH112" s="675"/>
      <c r="AI112" s="293">
        <f t="shared" si="139"/>
        <v>0</v>
      </c>
      <c r="AJ112" s="198">
        <f t="shared" si="140"/>
        <v>0</v>
      </c>
      <c r="AK112" s="198">
        <f t="shared" si="141"/>
        <v>0</v>
      </c>
      <c r="AL112" s="198">
        <f t="shared" si="142"/>
        <v>0</v>
      </c>
      <c r="AM112" s="198">
        <f t="shared" si="143"/>
        <v>0</v>
      </c>
      <c r="AN112" s="198">
        <f t="shared" si="144"/>
        <v>0</v>
      </c>
      <c r="AO112" s="89">
        <f t="shared" si="145"/>
        <v>0</v>
      </c>
      <c r="AP112" s="36"/>
      <c r="AQ112" s="23"/>
      <c r="AR112" s="381"/>
      <c r="AS112" s="23"/>
      <c r="AT112" s="381"/>
    </row>
    <row r="113" spans="1:46" s="12" customFormat="1" ht="15" customHeight="1">
      <c r="A113" s="22"/>
      <c r="B113" s="22"/>
      <c r="C113" s="54"/>
      <c r="D113" s="680"/>
      <c r="E113" s="539"/>
      <c r="F113" s="539"/>
      <c r="G113" s="539"/>
      <c r="H113" s="539"/>
      <c r="I113" s="587"/>
      <c r="J113" s="644" t="s">
        <v>43</v>
      </c>
      <c r="K113" s="714"/>
      <c r="L113" s="714"/>
      <c r="M113" s="714"/>
      <c r="N113" s="542"/>
      <c r="O113" s="716"/>
      <c r="P113" s="542"/>
      <c r="Q113" s="716"/>
      <c r="R113" s="542"/>
      <c r="S113" s="716"/>
      <c r="T113" s="542"/>
      <c r="U113" s="716"/>
      <c r="V113" s="542"/>
      <c r="W113" s="716"/>
      <c r="X113" s="319"/>
      <c r="Y113" s="542">
        <f>SUM(Y101:Y112)</f>
        <v>0</v>
      </c>
      <c r="Z113" s="716"/>
      <c r="AA113" s="542">
        <f>SUM(AA101:AA112)</f>
        <v>0</v>
      </c>
      <c r="AB113" s="716"/>
      <c r="AC113" s="542">
        <f>SUM(AC101:AC112)</f>
        <v>0</v>
      </c>
      <c r="AD113" s="716"/>
      <c r="AE113" s="542">
        <f>SUM(AE101:AE112)</f>
        <v>0</v>
      </c>
      <c r="AF113" s="716"/>
      <c r="AG113" s="542">
        <f>SUM(AG101:AG112)</f>
        <v>0</v>
      </c>
      <c r="AH113" s="716"/>
      <c r="AI113" s="319">
        <f>SUM(AI101:AI112)</f>
        <v>0</v>
      </c>
      <c r="AJ113" s="409">
        <f t="shared" si="140"/>
        <v>0</v>
      </c>
      <c r="AK113" s="409">
        <f t="shared" si="141"/>
        <v>0</v>
      </c>
      <c r="AL113" s="409">
        <f t="shared" si="142"/>
        <v>0</v>
      </c>
      <c r="AM113" s="409">
        <f t="shared" si="143"/>
        <v>0</v>
      </c>
      <c r="AN113" s="409">
        <f t="shared" si="144"/>
        <v>0</v>
      </c>
      <c r="AO113" s="410">
        <f t="shared" si="145"/>
        <v>0</v>
      </c>
      <c r="AP113" s="36"/>
      <c r="AQ113" s="23"/>
      <c r="AR113" s="381"/>
      <c r="AS113" s="23">
        <f>Y113+AA113+AC113+AE113+AG113</f>
        <v>0</v>
      </c>
      <c r="AT113" s="381"/>
    </row>
    <row r="114" spans="1:46" s="12" customFormat="1" ht="25.5" customHeight="1">
      <c r="A114" s="22"/>
      <c r="B114" s="22"/>
      <c r="C114" s="54"/>
      <c r="D114" s="49"/>
      <c r="E114" s="681" t="s">
        <v>165</v>
      </c>
      <c r="F114" s="681"/>
      <c r="G114" s="681"/>
      <c r="H114" s="681"/>
      <c r="I114" s="681"/>
      <c r="J114" s="55"/>
      <c r="K114" s="55"/>
      <c r="L114" s="157"/>
      <c r="M114" s="199"/>
      <c r="N114" s="158"/>
      <c r="O114" s="159"/>
      <c r="P114" s="158"/>
      <c r="Q114" s="159"/>
      <c r="R114" s="158"/>
      <c r="S114" s="159"/>
      <c r="T114" s="158"/>
      <c r="U114" s="159"/>
      <c r="V114" s="158"/>
      <c r="W114" s="159"/>
      <c r="X114" s="193"/>
      <c r="Y114" s="158"/>
      <c r="Z114" s="159"/>
      <c r="AA114" s="158"/>
      <c r="AB114" s="159"/>
      <c r="AC114" s="158"/>
      <c r="AD114" s="159"/>
      <c r="AE114" s="158"/>
      <c r="AF114" s="159"/>
      <c r="AG114" s="158"/>
      <c r="AH114" s="159"/>
      <c r="AI114" s="193"/>
      <c r="AJ114" s="198"/>
      <c r="AK114" s="198"/>
      <c r="AL114" s="198"/>
      <c r="AM114" s="198"/>
      <c r="AN114" s="198"/>
      <c r="AO114" s="89"/>
      <c r="AP114" s="36"/>
      <c r="AQ114" s="23"/>
      <c r="AR114" s="381"/>
      <c r="AS114" s="23"/>
      <c r="AT114" s="381"/>
    </row>
    <row r="115" spans="1:46" s="12" customFormat="1" ht="24.75" customHeight="1">
      <c r="A115" s="22"/>
      <c r="B115" s="22"/>
      <c r="C115" s="24" t="s">
        <v>156</v>
      </c>
      <c r="D115" s="290" t="s">
        <v>41</v>
      </c>
      <c r="E115" s="151" t="s">
        <v>159</v>
      </c>
      <c r="F115" s="151" t="s">
        <v>160</v>
      </c>
      <c r="G115" s="151" t="s">
        <v>161</v>
      </c>
      <c r="H115" s="151" t="s">
        <v>162</v>
      </c>
      <c r="I115" s="151" t="s">
        <v>163</v>
      </c>
      <c r="J115" s="81"/>
      <c r="K115" s="29" t="s">
        <v>155</v>
      </c>
      <c r="L115" s="682"/>
      <c r="M115" s="683"/>
      <c r="N115" s="75"/>
      <c r="O115" s="79"/>
      <c r="P115" s="75"/>
      <c r="Q115" s="79"/>
      <c r="R115" s="75"/>
      <c r="S115" s="79"/>
      <c r="T115" s="75"/>
      <c r="U115" s="79"/>
      <c r="V115" s="75"/>
      <c r="W115" s="79"/>
      <c r="X115" s="60"/>
      <c r="Y115" s="75"/>
      <c r="Z115" s="79"/>
      <c r="AA115" s="75"/>
      <c r="AB115" s="79"/>
      <c r="AC115" s="75"/>
      <c r="AD115" s="79"/>
      <c r="AE115" s="75"/>
      <c r="AF115" s="79"/>
      <c r="AG115" s="75"/>
      <c r="AH115" s="79"/>
      <c r="AI115" s="60"/>
      <c r="AJ115" s="198"/>
      <c r="AK115" s="198"/>
      <c r="AL115" s="198"/>
      <c r="AM115" s="198"/>
      <c r="AN115" s="198"/>
      <c r="AO115" s="89"/>
      <c r="AP115" s="36"/>
      <c r="AQ115" s="23"/>
      <c r="AR115" s="381"/>
      <c r="AS115" s="23"/>
      <c r="AT115" s="381"/>
    </row>
    <row r="116" spans="1:46" ht="15" customHeight="1">
      <c r="C116" s="80" t="s">
        <v>119</v>
      </c>
      <c r="D116" s="296"/>
      <c r="E116" s="81"/>
      <c r="F116" s="81"/>
      <c r="G116" s="81"/>
      <c r="H116" s="81"/>
      <c r="I116" s="81"/>
      <c r="J116" s="81"/>
      <c r="K116" s="145"/>
      <c r="L116" s="555"/>
      <c r="M116" s="628"/>
      <c r="N116" s="678"/>
      <c r="O116" s="679"/>
      <c r="P116" s="678"/>
      <c r="Q116" s="679"/>
      <c r="R116" s="678"/>
      <c r="S116" s="679"/>
      <c r="T116" s="678"/>
      <c r="U116" s="679"/>
      <c r="V116" s="678"/>
      <c r="W116" s="679"/>
      <c r="X116" s="302"/>
      <c r="Y116" s="674">
        <f t="shared" ref="Y116:Y121" si="146">E116*K116</f>
        <v>0</v>
      </c>
      <c r="Z116" s="675"/>
      <c r="AA116" s="674">
        <f t="shared" ref="AA116:AA121" si="147">IF(C116="Airfare",F116*K116*1,F116*K116)</f>
        <v>0</v>
      </c>
      <c r="AB116" s="675"/>
      <c r="AC116" s="674">
        <f t="shared" ref="AC116:AC121" si="148">IF(C116="Airfare",G116*K116*1*1,G116*K116)</f>
        <v>0</v>
      </c>
      <c r="AD116" s="675"/>
      <c r="AE116" s="674">
        <f>IF(C116="Airfare",H116*K116*1,H116*K116)</f>
        <v>0</v>
      </c>
      <c r="AF116" s="675"/>
      <c r="AG116" s="674">
        <f>IF(C116="Airfare",I116*K116*1*1*1*1,I116*K116)</f>
        <v>0</v>
      </c>
      <c r="AH116" s="675"/>
      <c r="AI116" s="293">
        <f t="shared" ref="AI116:AI121" si="149">SUM(Y116+AA116+AC116+AE116+AG116)</f>
        <v>0</v>
      </c>
      <c r="AJ116" s="198">
        <f t="shared" si="140"/>
        <v>0</v>
      </c>
      <c r="AK116" s="198">
        <f t="shared" si="141"/>
        <v>0</v>
      </c>
      <c r="AL116" s="198">
        <f t="shared" si="142"/>
        <v>0</v>
      </c>
      <c r="AM116" s="198">
        <f t="shared" si="143"/>
        <v>0</v>
      </c>
      <c r="AN116" s="198">
        <f t="shared" si="144"/>
        <v>0</v>
      </c>
      <c r="AO116" s="89">
        <f t="shared" si="145"/>
        <v>0</v>
      </c>
      <c r="AP116" s="404"/>
      <c r="AQ116" s="23"/>
      <c r="AR116" s="381"/>
      <c r="AS116" s="23"/>
      <c r="AT116" s="381"/>
    </row>
    <row r="117" spans="1:46" ht="15" customHeight="1">
      <c r="C117" s="80" t="s">
        <v>119</v>
      </c>
      <c r="D117" s="37"/>
      <c r="E117" s="81"/>
      <c r="F117" s="81"/>
      <c r="G117" s="81"/>
      <c r="H117" s="81"/>
      <c r="I117" s="81"/>
      <c r="J117" s="81"/>
      <c r="K117" s="145"/>
      <c r="L117" s="555"/>
      <c r="M117" s="628"/>
      <c r="N117" s="678"/>
      <c r="O117" s="679"/>
      <c r="P117" s="678"/>
      <c r="Q117" s="679"/>
      <c r="R117" s="678"/>
      <c r="S117" s="679"/>
      <c r="T117" s="678"/>
      <c r="U117" s="679"/>
      <c r="V117" s="678"/>
      <c r="W117" s="679"/>
      <c r="X117" s="302"/>
      <c r="Y117" s="674">
        <f t="shared" si="146"/>
        <v>0</v>
      </c>
      <c r="Z117" s="675"/>
      <c r="AA117" s="674">
        <f t="shared" si="147"/>
        <v>0</v>
      </c>
      <c r="AB117" s="675"/>
      <c r="AC117" s="674">
        <f t="shared" si="148"/>
        <v>0</v>
      </c>
      <c r="AD117" s="675"/>
      <c r="AE117" s="674">
        <f>IF(C117="Airfare",H117*K117*1,H117*K117)</f>
        <v>0</v>
      </c>
      <c r="AF117" s="675"/>
      <c r="AG117" s="674">
        <f>IF(C117="Airfare",I117*K117*1*1*1*1,I117*K117)</f>
        <v>0</v>
      </c>
      <c r="AH117" s="675"/>
      <c r="AI117" s="293">
        <f t="shared" si="149"/>
        <v>0</v>
      </c>
      <c r="AJ117" s="198">
        <f t="shared" si="140"/>
        <v>0</v>
      </c>
      <c r="AK117" s="198">
        <f t="shared" si="141"/>
        <v>0</v>
      </c>
      <c r="AL117" s="198">
        <f t="shared" si="142"/>
        <v>0</v>
      </c>
      <c r="AM117" s="198">
        <f t="shared" si="143"/>
        <v>0</v>
      </c>
      <c r="AN117" s="198">
        <f t="shared" si="144"/>
        <v>0</v>
      </c>
      <c r="AO117" s="89">
        <f t="shared" si="145"/>
        <v>0</v>
      </c>
      <c r="AP117" s="404"/>
      <c r="AQ117" s="205"/>
      <c r="AR117" s="384"/>
      <c r="AS117" s="205"/>
      <c r="AT117" s="384"/>
    </row>
    <row r="118" spans="1:46" ht="15" customHeight="1">
      <c r="C118" s="80" t="s">
        <v>119</v>
      </c>
      <c r="D118" s="296"/>
      <c r="E118" s="81"/>
      <c r="F118" s="81"/>
      <c r="G118" s="81"/>
      <c r="H118" s="81"/>
      <c r="I118" s="81"/>
      <c r="J118" s="81"/>
      <c r="K118" s="145"/>
      <c r="L118" s="555"/>
      <c r="M118" s="628"/>
      <c r="N118" s="678"/>
      <c r="O118" s="679"/>
      <c r="P118" s="678"/>
      <c r="Q118" s="679"/>
      <c r="R118" s="678"/>
      <c r="S118" s="679"/>
      <c r="T118" s="678"/>
      <c r="U118" s="679"/>
      <c r="V118" s="678"/>
      <c r="W118" s="679"/>
      <c r="X118" s="302"/>
      <c r="Y118" s="674">
        <f t="shared" si="146"/>
        <v>0</v>
      </c>
      <c r="Z118" s="675"/>
      <c r="AA118" s="674">
        <f t="shared" si="147"/>
        <v>0</v>
      </c>
      <c r="AB118" s="675"/>
      <c r="AC118" s="674">
        <f t="shared" si="148"/>
        <v>0</v>
      </c>
      <c r="AD118" s="675"/>
      <c r="AE118" s="674">
        <f>IF(C118="Airfare",H118*K118*1*1*1,H118*K118)</f>
        <v>0</v>
      </c>
      <c r="AF118" s="675"/>
      <c r="AG118" s="674">
        <f>IF(C118="Airfare",I118*K118*1*1*1*1,I118*K118)</f>
        <v>0</v>
      </c>
      <c r="AH118" s="675"/>
      <c r="AI118" s="293">
        <f t="shared" si="149"/>
        <v>0</v>
      </c>
      <c r="AJ118" s="198">
        <f t="shared" si="140"/>
        <v>0</v>
      </c>
      <c r="AK118" s="198">
        <f t="shared" si="141"/>
        <v>0</v>
      </c>
      <c r="AL118" s="198">
        <f t="shared" si="142"/>
        <v>0</v>
      </c>
      <c r="AM118" s="198">
        <f t="shared" si="143"/>
        <v>0</v>
      </c>
      <c r="AN118" s="198">
        <f t="shared" si="144"/>
        <v>0</v>
      </c>
      <c r="AO118" s="89">
        <f t="shared" si="145"/>
        <v>0</v>
      </c>
      <c r="AP118" s="404"/>
      <c r="AQ118" s="141"/>
      <c r="AR118" s="386"/>
      <c r="AS118" s="141"/>
      <c r="AT118" s="386"/>
    </row>
    <row r="119" spans="1:46" ht="15" customHeight="1">
      <c r="C119" s="80" t="s">
        <v>119</v>
      </c>
      <c r="D119" s="37"/>
      <c r="E119" s="81"/>
      <c r="F119" s="81"/>
      <c r="G119" s="81"/>
      <c r="H119" s="81"/>
      <c r="I119" s="81"/>
      <c r="J119" s="81"/>
      <c r="K119" s="145"/>
      <c r="L119" s="555"/>
      <c r="M119" s="628"/>
      <c r="N119" s="678"/>
      <c r="O119" s="679"/>
      <c r="P119" s="678"/>
      <c r="Q119" s="679"/>
      <c r="R119" s="678"/>
      <c r="S119" s="679"/>
      <c r="T119" s="678"/>
      <c r="U119" s="679"/>
      <c r="V119" s="678"/>
      <c r="W119" s="679"/>
      <c r="X119" s="302"/>
      <c r="Y119" s="674">
        <f t="shared" si="146"/>
        <v>0</v>
      </c>
      <c r="Z119" s="675"/>
      <c r="AA119" s="674">
        <f t="shared" si="147"/>
        <v>0</v>
      </c>
      <c r="AB119" s="675"/>
      <c r="AC119" s="674">
        <f t="shared" si="148"/>
        <v>0</v>
      </c>
      <c r="AD119" s="675"/>
      <c r="AE119" s="674">
        <f>IF(C119="Airfare",H119*K119*1*1*1,H119*K119)</f>
        <v>0</v>
      </c>
      <c r="AF119" s="675"/>
      <c r="AG119" s="674">
        <f>IF(C119="Airfare",I119*K119*1*1*1*1,I119*K119)</f>
        <v>0</v>
      </c>
      <c r="AH119" s="675"/>
      <c r="AI119" s="293">
        <f t="shared" si="149"/>
        <v>0</v>
      </c>
      <c r="AJ119" s="198">
        <f t="shared" si="140"/>
        <v>0</v>
      </c>
      <c r="AK119" s="198">
        <f t="shared" si="141"/>
        <v>0</v>
      </c>
      <c r="AL119" s="198">
        <f t="shared" si="142"/>
        <v>0</v>
      </c>
      <c r="AM119" s="198">
        <f t="shared" si="143"/>
        <v>0</v>
      </c>
      <c r="AN119" s="198">
        <f t="shared" si="144"/>
        <v>0</v>
      </c>
      <c r="AO119" s="89">
        <f t="shared" si="145"/>
        <v>0</v>
      </c>
      <c r="AP119" s="404"/>
      <c r="AQ119" s="23"/>
      <c r="AR119" s="381"/>
      <c r="AS119" s="23"/>
      <c r="AT119" s="381"/>
    </row>
    <row r="120" spans="1:46" ht="15" customHeight="1">
      <c r="C120" s="80" t="s">
        <v>119</v>
      </c>
      <c r="D120" s="296"/>
      <c r="E120" s="81"/>
      <c r="F120" s="81"/>
      <c r="G120" s="81"/>
      <c r="H120" s="81"/>
      <c r="I120" s="81"/>
      <c r="J120" s="81"/>
      <c r="K120" s="145"/>
      <c r="L120" s="555"/>
      <c r="M120" s="628"/>
      <c r="N120" s="678"/>
      <c r="O120" s="679"/>
      <c r="P120" s="678"/>
      <c r="Q120" s="679"/>
      <c r="R120" s="678"/>
      <c r="S120" s="679"/>
      <c r="T120" s="678"/>
      <c r="U120" s="679"/>
      <c r="V120" s="678"/>
      <c r="W120" s="679"/>
      <c r="X120" s="302"/>
      <c r="Y120" s="674">
        <f t="shared" si="146"/>
        <v>0</v>
      </c>
      <c r="Z120" s="675"/>
      <c r="AA120" s="674">
        <f t="shared" si="147"/>
        <v>0</v>
      </c>
      <c r="AB120" s="675"/>
      <c r="AC120" s="674">
        <f t="shared" si="148"/>
        <v>0</v>
      </c>
      <c r="AD120" s="675"/>
      <c r="AE120" s="674">
        <f>IF(C120="Airfare",H120*K120*1*1*1,H120*K120)</f>
        <v>0</v>
      </c>
      <c r="AF120" s="675"/>
      <c r="AG120" s="674">
        <f>IF(C120="Airfare",I120*K120*1*1*1*1,I120*K120)</f>
        <v>0</v>
      </c>
      <c r="AH120" s="675"/>
      <c r="AI120" s="293">
        <f t="shared" si="149"/>
        <v>0</v>
      </c>
      <c r="AJ120" s="198">
        <f t="shared" si="140"/>
        <v>0</v>
      </c>
      <c r="AK120" s="198">
        <f t="shared" si="141"/>
        <v>0</v>
      </c>
      <c r="AL120" s="198">
        <f t="shared" si="142"/>
        <v>0</v>
      </c>
      <c r="AM120" s="198">
        <f t="shared" si="143"/>
        <v>0</v>
      </c>
      <c r="AN120" s="198">
        <f t="shared" si="144"/>
        <v>0</v>
      </c>
      <c r="AO120" s="89">
        <f t="shared" si="145"/>
        <v>0</v>
      </c>
      <c r="AP120" s="404"/>
      <c r="AQ120" s="23"/>
      <c r="AR120" s="381"/>
      <c r="AS120" s="23"/>
      <c r="AT120" s="381"/>
    </row>
    <row r="121" spans="1:46" ht="15" customHeight="1">
      <c r="C121" s="80" t="s">
        <v>119</v>
      </c>
      <c r="D121" s="37"/>
      <c r="E121" s="81"/>
      <c r="F121" s="81"/>
      <c r="G121" s="81"/>
      <c r="H121" s="81"/>
      <c r="I121" s="81"/>
      <c r="J121" s="81"/>
      <c r="K121" s="145"/>
      <c r="L121" s="555"/>
      <c r="M121" s="628"/>
      <c r="N121" s="678"/>
      <c r="O121" s="679"/>
      <c r="P121" s="678"/>
      <c r="Q121" s="679"/>
      <c r="R121" s="678"/>
      <c r="S121" s="679"/>
      <c r="T121" s="678"/>
      <c r="U121" s="679"/>
      <c r="V121" s="678"/>
      <c r="W121" s="679"/>
      <c r="X121" s="302"/>
      <c r="Y121" s="674">
        <f t="shared" si="146"/>
        <v>0</v>
      </c>
      <c r="Z121" s="675"/>
      <c r="AA121" s="674">
        <f t="shared" si="147"/>
        <v>0</v>
      </c>
      <c r="AB121" s="675"/>
      <c r="AC121" s="674">
        <f t="shared" si="148"/>
        <v>0</v>
      </c>
      <c r="AD121" s="675"/>
      <c r="AE121" s="674">
        <f>IF(C121="Airfare",H121*K121*1*1*1,H121*K121)</f>
        <v>0</v>
      </c>
      <c r="AF121" s="675"/>
      <c r="AG121" s="674">
        <f>IF(C121="Airfare",I121*K121*1.01*1*1,I121*K121)</f>
        <v>0</v>
      </c>
      <c r="AH121" s="675"/>
      <c r="AI121" s="293">
        <f t="shared" si="149"/>
        <v>0</v>
      </c>
      <c r="AJ121" s="198">
        <f t="shared" si="140"/>
        <v>0</v>
      </c>
      <c r="AK121" s="198">
        <f t="shared" si="141"/>
        <v>0</v>
      </c>
      <c r="AL121" s="198">
        <f t="shared" si="142"/>
        <v>0</v>
      </c>
      <c r="AM121" s="198">
        <f t="shared" si="143"/>
        <v>0</v>
      </c>
      <c r="AN121" s="198">
        <f t="shared" si="144"/>
        <v>0</v>
      </c>
      <c r="AO121" s="89">
        <f t="shared" si="145"/>
        <v>0</v>
      </c>
      <c r="AP121" s="404"/>
      <c r="AQ121" s="23"/>
      <c r="AR121" s="381"/>
      <c r="AS121" s="23"/>
      <c r="AT121" s="381"/>
    </row>
    <row r="122" spans="1:46" ht="15" customHeight="1">
      <c r="C122" s="54"/>
      <c r="D122" s="297"/>
      <c r="E122" s="55"/>
      <c r="F122" s="55"/>
      <c r="G122" s="55"/>
      <c r="H122" s="55"/>
      <c r="I122" s="55"/>
      <c r="J122" s="566" t="s">
        <v>42</v>
      </c>
      <c r="K122" s="714"/>
      <c r="L122" s="714"/>
      <c r="M122" s="714"/>
      <c r="N122" s="542"/>
      <c r="O122" s="716"/>
      <c r="P122" s="542"/>
      <c r="Q122" s="716"/>
      <c r="R122" s="542"/>
      <c r="S122" s="716"/>
      <c r="T122" s="542"/>
      <c r="U122" s="716"/>
      <c r="V122" s="542"/>
      <c r="W122" s="716"/>
      <c r="X122" s="230"/>
      <c r="Y122" s="542">
        <f>SUM(Y116:Y121)</f>
        <v>0</v>
      </c>
      <c r="Z122" s="716"/>
      <c r="AA122" s="542">
        <f>SUM(AA116:AA121)</f>
        <v>0</v>
      </c>
      <c r="AB122" s="716"/>
      <c r="AC122" s="542">
        <f>SUM(AC116:AC121)</f>
        <v>0</v>
      </c>
      <c r="AD122" s="716"/>
      <c r="AE122" s="542">
        <f>SUM(AE116:AE121)</f>
        <v>0</v>
      </c>
      <c r="AF122" s="716"/>
      <c r="AG122" s="542">
        <f>SUM(AG116:AG121)</f>
        <v>0</v>
      </c>
      <c r="AH122" s="716"/>
      <c r="AI122" s="230">
        <f>SUM(AI116:AI121)</f>
        <v>0</v>
      </c>
      <c r="AJ122" s="409">
        <f t="shared" si="140"/>
        <v>0</v>
      </c>
      <c r="AK122" s="409">
        <f t="shared" si="141"/>
        <v>0</v>
      </c>
      <c r="AL122" s="409">
        <f t="shared" si="142"/>
        <v>0</v>
      </c>
      <c r="AM122" s="409">
        <f t="shared" si="143"/>
        <v>0</v>
      </c>
      <c r="AN122" s="409">
        <f t="shared" si="144"/>
        <v>0</v>
      </c>
      <c r="AO122" s="410">
        <f t="shared" si="145"/>
        <v>0</v>
      </c>
      <c r="AP122" s="404"/>
      <c r="AQ122" s="23"/>
      <c r="AR122" s="381"/>
      <c r="AS122" s="23">
        <f>Y122+AA122+AC122+AE122+AG122</f>
        <v>0</v>
      </c>
      <c r="AT122" s="381"/>
    </row>
    <row r="123" spans="1:46" s="12" customFormat="1" ht="15" customHeight="1">
      <c r="A123" s="22"/>
      <c r="B123" s="22"/>
      <c r="C123" s="61"/>
      <c r="D123" s="62"/>
      <c r="E123" s="62"/>
      <c r="F123" s="62"/>
      <c r="G123" s="62"/>
      <c r="H123" s="62"/>
      <c r="I123" s="62"/>
      <c r="J123" s="62"/>
      <c r="K123" s="62"/>
      <c r="L123" s="62"/>
      <c r="M123" s="63" t="s">
        <v>202</v>
      </c>
      <c r="N123" s="526">
        <f>ROUNDUP(SUM(N89,N98),0)</f>
        <v>0</v>
      </c>
      <c r="O123" s="527"/>
      <c r="P123" s="526">
        <f>ROUNDUP(SUM(P89,P98),0)</f>
        <v>0</v>
      </c>
      <c r="Q123" s="527"/>
      <c r="R123" s="526">
        <f>ROUNDUP(SUM(R89,R98),0)</f>
        <v>0</v>
      </c>
      <c r="S123" s="527"/>
      <c r="T123" s="526">
        <f>ROUNDUP(SUM(T89,T98),0)</f>
        <v>0</v>
      </c>
      <c r="U123" s="527"/>
      <c r="V123" s="526">
        <f>ROUNDUP(SUM(V89,V98),0)</f>
        <v>0</v>
      </c>
      <c r="W123" s="527"/>
      <c r="X123" s="178">
        <f>ROUNDUP(SUM(X89,X98),0)</f>
        <v>0</v>
      </c>
      <c r="Y123" s="526">
        <f>ROUNDUP(SUM(Y113,Y122),0)</f>
        <v>0</v>
      </c>
      <c r="Z123" s="527"/>
      <c r="AA123" s="526">
        <f>ROUNDUP(SUM(AA113,AA122),0)</f>
        <v>0</v>
      </c>
      <c r="AB123" s="527"/>
      <c r="AC123" s="526">
        <f>ROUNDUP(SUM(AC113,AC122),0)</f>
        <v>0</v>
      </c>
      <c r="AD123" s="527"/>
      <c r="AE123" s="526">
        <f>ROUNDUP(SUM(AE113,AE122),0)</f>
        <v>0</v>
      </c>
      <c r="AF123" s="527"/>
      <c r="AG123" s="526">
        <f>ROUNDUP(SUM(AG113,AG122),0)</f>
        <v>0</v>
      </c>
      <c r="AH123" s="527"/>
      <c r="AI123" s="178">
        <f>ROUNDUP(SUM(AI113,AI122),0)</f>
        <v>0</v>
      </c>
      <c r="AJ123" s="425">
        <f>N123+Y123</f>
        <v>0</v>
      </c>
      <c r="AK123" s="425">
        <f>P123+AA123</f>
        <v>0</v>
      </c>
      <c r="AL123" s="425">
        <f>R123+AC123</f>
        <v>0</v>
      </c>
      <c r="AM123" s="425">
        <f>T123+AE123</f>
        <v>0</v>
      </c>
      <c r="AN123" s="425">
        <f>V123+AG123</f>
        <v>0</v>
      </c>
      <c r="AO123" s="426">
        <f>X123+AI123</f>
        <v>0</v>
      </c>
      <c r="AQ123" s="23">
        <f>N123+P123+R123+T123+V123</f>
        <v>0</v>
      </c>
      <c r="AR123" s="381"/>
      <c r="AS123" s="23">
        <f>Y123+AA123+AC123+AE123+AG123</f>
        <v>0</v>
      </c>
      <c r="AT123" s="381"/>
    </row>
    <row r="124" spans="1:46" ht="15" customHeight="1">
      <c r="A124" s="22">
        <v>3000</v>
      </c>
      <c r="B124" s="22"/>
      <c r="C124" s="514" t="s">
        <v>214</v>
      </c>
      <c r="D124" s="515"/>
      <c r="E124" s="515"/>
      <c r="F124" s="515"/>
      <c r="G124" s="515"/>
      <c r="H124" s="515"/>
      <c r="I124" s="515"/>
      <c r="J124" s="515"/>
      <c r="K124" s="515"/>
      <c r="L124" s="515"/>
      <c r="M124" s="605"/>
      <c r="N124" s="57"/>
      <c r="O124" s="79"/>
      <c r="P124" s="57"/>
      <c r="Q124" s="79"/>
      <c r="R124" s="57"/>
      <c r="S124" s="79"/>
      <c r="T124" s="57"/>
      <c r="U124" s="79"/>
      <c r="V124" s="57"/>
      <c r="W124" s="79"/>
      <c r="X124" s="60"/>
      <c r="Y124" s="57"/>
      <c r="Z124" s="79"/>
      <c r="AA124" s="57"/>
      <c r="AB124" s="79"/>
      <c r="AC124" s="57"/>
      <c r="AD124" s="79"/>
      <c r="AE124" s="57"/>
      <c r="AF124" s="79"/>
      <c r="AG124" s="57"/>
      <c r="AH124" s="79"/>
      <c r="AI124" s="60"/>
      <c r="AJ124" s="398"/>
      <c r="AK124" s="398"/>
      <c r="AL124" s="398"/>
      <c r="AM124" s="398"/>
      <c r="AN124" s="398"/>
      <c r="AO124" s="399"/>
      <c r="AQ124" s="23"/>
      <c r="AR124" s="381"/>
      <c r="AS124" s="23"/>
      <c r="AT124" s="381"/>
    </row>
    <row r="125" spans="1:46" ht="15" customHeight="1">
      <c r="C125" s="612" t="s">
        <v>322</v>
      </c>
      <c r="D125" s="613"/>
      <c r="E125" s="539"/>
      <c r="F125" s="539"/>
      <c r="G125" s="539"/>
      <c r="H125" s="539"/>
      <c r="I125" s="539"/>
      <c r="J125" s="539"/>
      <c r="K125" s="539"/>
      <c r="L125" s="539"/>
      <c r="M125" s="587"/>
      <c r="N125" s="540">
        <v>0</v>
      </c>
      <c r="O125" s="525"/>
      <c r="P125" s="540">
        <v>0</v>
      </c>
      <c r="Q125" s="525"/>
      <c r="R125" s="540">
        <v>0</v>
      </c>
      <c r="S125" s="525"/>
      <c r="T125" s="540">
        <v>0</v>
      </c>
      <c r="U125" s="525"/>
      <c r="V125" s="540">
        <v>0</v>
      </c>
      <c r="W125" s="525"/>
      <c r="X125" s="40">
        <f t="shared" ref="X125:X134" si="150">SUM(N125+P125+R125+T125+V125)</f>
        <v>0</v>
      </c>
      <c r="Y125" s="674">
        <v>0</v>
      </c>
      <c r="Z125" s="675"/>
      <c r="AA125" s="674">
        <v>0</v>
      </c>
      <c r="AB125" s="675"/>
      <c r="AC125" s="674">
        <v>0</v>
      </c>
      <c r="AD125" s="675"/>
      <c r="AE125" s="674">
        <v>0</v>
      </c>
      <c r="AF125" s="675"/>
      <c r="AG125" s="674">
        <v>0</v>
      </c>
      <c r="AH125" s="675"/>
      <c r="AI125" s="293">
        <f t="shared" ref="AI125:AI134" si="151">SUM(Y125+AA125+AC125+AE125+AG125)</f>
        <v>0</v>
      </c>
      <c r="AJ125" s="396">
        <f>N125+Y125</f>
        <v>0</v>
      </c>
      <c r="AK125" s="396">
        <f>P125+AA125</f>
        <v>0</v>
      </c>
      <c r="AL125" s="396">
        <f>R125+AC125</f>
        <v>0</v>
      </c>
      <c r="AM125" s="396">
        <f>T125+AE125</f>
        <v>0</v>
      </c>
      <c r="AN125" s="396">
        <f>V125+AG125</f>
        <v>0</v>
      </c>
      <c r="AO125" s="397">
        <f>X125+AI125</f>
        <v>0</v>
      </c>
      <c r="AQ125" s="23"/>
      <c r="AR125" s="381"/>
      <c r="AS125" s="23"/>
      <c r="AT125" s="381"/>
    </row>
    <row r="126" spans="1:46" ht="15" customHeight="1">
      <c r="C126" s="612" t="s">
        <v>322</v>
      </c>
      <c r="D126" s="613"/>
      <c r="E126" s="539"/>
      <c r="F126" s="539"/>
      <c r="G126" s="539"/>
      <c r="H126" s="539"/>
      <c r="I126" s="539"/>
      <c r="J126" s="539"/>
      <c r="K126" s="539"/>
      <c r="L126" s="539"/>
      <c r="M126" s="587"/>
      <c r="N126" s="540">
        <v>0</v>
      </c>
      <c r="O126" s="525"/>
      <c r="P126" s="540">
        <v>0</v>
      </c>
      <c r="Q126" s="525"/>
      <c r="R126" s="540">
        <v>0</v>
      </c>
      <c r="S126" s="525"/>
      <c r="T126" s="540">
        <v>0</v>
      </c>
      <c r="U126" s="525"/>
      <c r="V126" s="540">
        <v>0</v>
      </c>
      <c r="W126" s="525"/>
      <c r="X126" s="40">
        <f t="shared" si="150"/>
        <v>0</v>
      </c>
      <c r="Y126" s="674">
        <v>0</v>
      </c>
      <c r="Z126" s="675"/>
      <c r="AA126" s="674">
        <v>0</v>
      </c>
      <c r="AB126" s="675"/>
      <c r="AC126" s="674">
        <v>0</v>
      </c>
      <c r="AD126" s="675"/>
      <c r="AE126" s="674">
        <v>0</v>
      </c>
      <c r="AF126" s="675"/>
      <c r="AG126" s="674">
        <v>0</v>
      </c>
      <c r="AH126" s="675"/>
      <c r="AI126" s="293">
        <f t="shared" si="151"/>
        <v>0</v>
      </c>
      <c r="AJ126" s="396">
        <f>N126+Y126</f>
        <v>0</v>
      </c>
      <c r="AK126" s="396">
        <f>P126+AA126</f>
        <v>0</v>
      </c>
      <c r="AL126" s="396">
        <f>R126+AC126</f>
        <v>0</v>
      </c>
      <c r="AM126" s="396">
        <f>T126+AE126</f>
        <v>0</v>
      </c>
      <c r="AN126" s="396">
        <f>V126+AG126</f>
        <v>0</v>
      </c>
      <c r="AO126" s="397">
        <f>X126+AI126</f>
        <v>0</v>
      </c>
      <c r="AQ126" s="23"/>
      <c r="AR126" s="381"/>
      <c r="AS126" s="23"/>
      <c r="AT126" s="381"/>
    </row>
    <row r="127" spans="1:46" ht="15" customHeight="1">
      <c r="C127" s="614" t="s">
        <v>322</v>
      </c>
      <c r="D127" s="560"/>
      <c r="E127" s="539"/>
      <c r="F127" s="539"/>
      <c r="G127" s="539"/>
      <c r="H127" s="539"/>
      <c r="I127" s="539"/>
      <c r="J127" s="539"/>
      <c r="K127" s="539"/>
      <c r="L127" s="539"/>
      <c r="M127" s="587"/>
      <c r="N127" s="540">
        <v>0</v>
      </c>
      <c r="O127" s="525"/>
      <c r="P127" s="540">
        <v>0</v>
      </c>
      <c r="Q127" s="525"/>
      <c r="R127" s="540">
        <v>0</v>
      </c>
      <c r="S127" s="525"/>
      <c r="T127" s="540">
        <v>0</v>
      </c>
      <c r="U127" s="525"/>
      <c r="V127" s="540">
        <v>0</v>
      </c>
      <c r="W127" s="525"/>
      <c r="X127" s="40">
        <f t="shared" si="150"/>
        <v>0</v>
      </c>
      <c r="Y127" s="674">
        <v>0</v>
      </c>
      <c r="Z127" s="675"/>
      <c r="AA127" s="674">
        <v>0</v>
      </c>
      <c r="AB127" s="675"/>
      <c r="AC127" s="674">
        <v>0</v>
      </c>
      <c r="AD127" s="675"/>
      <c r="AE127" s="674">
        <v>0</v>
      </c>
      <c r="AF127" s="675"/>
      <c r="AG127" s="674">
        <v>0</v>
      </c>
      <c r="AH127" s="675"/>
      <c r="AI127" s="293">
        <f t="shared" si="151"/>
        <v>0</v>
      </c>
      <c r="AJ127" s="396">
        <f t="shared" ref="AJ127:AJ156" si="152">N127+Y127</f>
        <v>0</v>
      </c>
      <c r="AK127" s="396">
        <f t="shared" ref="AK127:AK156" si="153">P127+AA127</f>
        <v>0</v>
      </c>
      <c r="AL127" s="396">
        <f t="shared" ref="AL127:AL156" si="154">R127+AC127</f>
        <v>0</v>
      </c>
      <c r="AM127" s="396">
        <f t="shared" ref="AM127:AM156" si="155">T127+AE127</f>
        <v>0</v>
      </c>
      <c r="AN127" s="396">
        <f t="shared" ref="AN127:AN156" si="156">V127+AG127</f>
        <v>0</v>
      </c>
      <c r="AO127" s="397">
        <f t="shared" ref="AO127:AO156" si="157">X127+AI127</f>
        <v>0</v>
      </c>
      <c r="AQ127" s="23"/>
      <c r="AR127" s="381"/>
      <c r="AS127" s="23"/>
      <c r="AT127" s="381"/>
    </row>
    <row r="128" spans="1:46" ht="15" customHeight="1">
      <c r="C128" s="614" t="s">
        <v>322</v>
      </c>
      <c r="D128" s="560"/>
      <c r="E128" s="539"/>
      <c r="F128" s="539"/>
      <c r="G128" s="539"/>
      <c r="H128" s="539"/>
      <c r="I128" s="539"/>
      <c r="J128" s="539"/>
      <c r="K128" s="539"/>
      <c r="L128" s="539"/>
      <c r="M128" s="587"/>
      <c r="N128" s="540">
        <v>0</v>
      </c>
      <c r="O128" s="525"/>
      <c r="P128" s="540">
        <v>0</v>
      </c>
      <c r="Q128" s="525"/>
      <c r="R128" s="540">
        <v>0</v>
      </c>
      <c r="S128" s="525"/>
      <c r="T128" s="540">
        <v>0</v>
      </c>
      <c r="U128" s="525"/>
      <c r="V128" s="540">
        <v>0</v>
      </c>
      <c r="W128" s="525"/>
      <c r="X128" s="40">
        <f t="shared" si="150"/>
        <v>0</v>
      </c>
      <c r="Y128" s="674">
        <v>0</v>
      </c>
      <c r="Z128" s="675"/>
      <c r="AA128" s="674">
        <v>0</v>
      </c>
      <c r="AB128" s="675"/>
      <c r="AC128" s="674">
        <v>0</v>
      </c>
      <c r="AD128" s="675"/>
      <c r="AE128" s="674">
        <v>0</v>
      </c>
      <c r="AF128" s="675"/>
      <c r="AG128" s="674">
        <v>0</v>
      </c>
      <c r="AH128" s="675"/>
      <c r="AI128" s="293">
        <f t="shared" si="151"/>
        <v>0</v>
      </c>
      <c r="AJ128" s="396">
        <f t="shared" si="152"/>
        <v>0</v>
      </c>
      <c r="AK128" s="396">
        <f t="shared" si="153"/>
        <v>0</v>
      </c>
      <c r="AL128" s="396">
        <f t="shared" si="154"/>
        <v>0</v>
      </c>
      <c r="AM128" s="396">
        <f t="shared" si="155"/>
        <v>0</v>
      </c>
      <c r="AN128" s="396">
        <f t="shared" si="156"/>
        <v>0</v>
      </c>
      <c r="AO128" s="397">
        <f t="shared" si="157"/>
        <v>0</v>
      </c>
      <c r="AQ128" s="141"/>
      <c r="AR128" s="386"/>
      <c r="AS128" s="141"/>
      <c r="AT128" s="386"/>
    </row>
    <row r="129" spans="1:61" ht="15" customHeight="1">
      <c r="C129" s="614" t="s">
        <v>322</v>
      </c>
      <c r="D129" s="560"/>
      <c r="E129" s="539"/>
      <c r="F129" s="539"/>
      <c r="G129" s="539"/>
      <c r="H129" s="539"/>
      <c r="I129" s="539"/>
      <c r="J129" s="539"/>
      <c r="K129" s="539"/>
      <c r="L129" s="539"/>
      <c r="M129" s="587"/>
      <c r="N129" s="540">
        <v>0</v>
      </c>
      <c r="O129" s="525"/>
      <c r="P129" s="540">
        <v>0</v>
      </c>
      <c r="Q129" s="525"/>
      <c r="R129" s="540">
        <v>0</v>
      </c>
      <c r="S129" s="525"/>
      <c r="T129" s="540">
        <v>0</v>
      </c>
      <c r="U129" s="525"/>
      <c r="V129" s="540">
        <v>0</v>
      </c>
      <c r="W129" s="525"/>
      <c r="X129" s="40">
        <f t="shared" si="150"/>
        <v>0</v>
      </c>
      <c r="Y129" s="674">
        <v>0</v>
      </c>
      <c r="Z129" s="675"/>
      <c r="AA129" s="674">
        <v>0</v>
      </c>
      <c r="AB129" s="675"/>
      <c r="AC129" s="674">
        <v>0</v>
      </c>
      <c r="AD129" s="675"/>
      <c r="AE129" s="674">
        <v>0</v>
      </c>
      <c r="AF129" s="675"/>
      <c r="AG129" s="674">
        <v>0</v>
      </c>
      <c r="AH129" s="675"/>
      <c r="AI129" s="293">
        <f t="shared" si="151"/>
        <v>0</v>
      </c>
      <c r="AJ129" s="396">
        <f t="shared" si="152"/>
        <v>0</v>
      </c>
      <c r="AK129" s="396">
        <f t="shared" si="153"/>
        <v>0</v>
      </c>
      <c r="AL129" s="396">
        <f t="shared" si="154"/>
        <v>0</v>
      </c>
      <c r="AM129" s="396">
        <f t="shared" si="155"/>
        <v>0</v>
      </c>
      <c r="AN129" s="396">
        <f t="shared" si="156"/>
        <v>0</v>
      </c>
      <c r="AO129" s="397">
        <f t="shared" si="157"/>
        <v>0</v>
      </c>
      <c r="AQ129" s="23"/>
      <c r="AR129" s="381"/>
      <c r="AS129" s="23"/>
      <c r="AT129" s="381"/>
    </row>
    <row r="130" spans="1:61" ht="15" customHeight="1">
      <c r="C130" s="614" t="s">
        <v>322</v>
      </c>
      <c r="D130" s="560"/>
      <c r="E130" s="539"/>
      <c r="F130" s="539"/>
      <c r="G130" s="539"/>
      <c r="H130" s="539"/>
      <c r="I130" s="539"/>
      <c r="J130" s="539"/>
      <c r="K130" s="539"/>
      <c r="L130" s="539"/>
      <c r="M130" s="587"/>
      <c r="N130" s="540">
        <v>0</v>
      </c>
      <c r="O130" s="525"/>
      <c r="P130" s="540">
        <v>0</v>
      </c>
      <c r="Q130" s="525"/>
      <c r="R130" s="540">
        <v>0</v>
      </c>
      <c r="S130" s="525"/>
      <c r="T130" s="540">
        <v>0</v>
      </c>
      <c r="U130" s="525"/>
      <c r="V130" s="540">
        <v>0</v>
      </c>
      <c r="W130" s="525"/>
      <c r="X130" s="40">
        <f t="shared" si="150"/>
        <v>0</v>
      </c>
      <c r="Y130" s="674">
        <v>0</v>
      </c>
      <c r="Z130" s="675"/>
      <c r="AA130" s="674">
        <v>0</v>
      </c>
      <c r="AB130" s="675"/>
      <c r="AC130" s="674">
        <v>0</v>
      </c>
      <c r="AD130" s="675"/>
      <c r="AE130" s="674">
        <v>0</v>
      </c>
      <c r="AF130" s="675"/>
      <c r="AG130" s="674">
        <v>0</v>
      </c>
      <c r="AH130" s="675"/>
      <c r="AI130" s="293">
        <f t="shared" si="151"/>
        <v>0</v>
      </c>
      <c r="AJ130" s="396">
        <f t="shared" si="152"/>
        <v>0</v>
      </c>
      <c r="AK130" s="396">
        <f t="shared" si="153"/>
        <v>0</v>
      </c>
      <c r="AL130" s="396">
        <f t="shared" si="154"/>
        <v>0</v>
      </c>
      <c r="AM130" s="396">
        <f t="shared" si="155"/>
        <v>0</v>
      </c>
      <c r="AN130" s="396">
        <f t="shared" si="156"/>
        <v>0</v>
      </c>
      <c r="AO130" s="397">
        <f t="shared" si="157"/>
        <v>0</v>
      </c>
      <c r="AQ130" s="140"/>
      <c r="AR130" s="383"/>
      <c r="AS130" s="140"/>
      <c r="AT130" s="383"/>
    </row>
    <row r="131" spans="1:61" ht="15" customHeight="1">
      <c r="C131" s="614" t="s">
        <v>322</v>
      </c>
      <c r="D131" s="560"/>
      <c r="E131" s="539"/>
      <c r="F131" s="539"/>
      <c r="G131" s="539"/>
      <c r="H131" s="539"/>
      <c r="I131" s="539"/>
      <c r="J131" s="539"/>
      <c r="K131" s="539"/>
      <c r="L131" s="539"/>
      <c r="M131" s="587"/>
      <c r="N131" s="540">
        <v>0</v>
      </c>
      <c r="O131" s="525"/>
      <c r="P131" s="540">
        <v>0</v>
      </c>
      <c r="Q131" s="525"/>
      <c r="R131" s="540">
        <v>0</v>
      </c>
      <c r="S131" s="525"/>
      <c r="T131" s="540">
        <v>0</v>
      </c>
      <c r="U131" s="525"/>
      <c r="V131" s="540">
        <v>0</v>
      </c>
      <c r="W131" s="525"/>
      <c r="X131" s="40">
        <f t="shared" si="150"/>
        <v>0</v>
      </c>
      <c r="Y131" s="674">
        <v>0</v>
      </c>
      <c r="Z131" s="675"/>
      <c r="AA131" s="674">
        <v>0</v>
      </c>
      <c r="AB131" s="675"/>
      <c r="AC131" s="674">
        <v>0</v>
      </c>
      <c r="AD131" s="675"/>
      <c r="AE131" s="674">
        <v>0</v>
      </c>
      <c r="AF131" s="675"/>
      <c r="AG131" s="674">
        <v>0</v>
      </c>
      <c r="AH131" s="675"/>
      <c r="AI131" s="293">
        <f t="shared" si="151"/>
        <v>0</v>
      </c>
      <c r="AJ131" s="396">
        <f t="shared" si="152"/>
        <v>0</v>
      </c>
      <c r="AK131" s="396">
        <f t="shared" si="153"/>
        <v>0</v>
      </c>
      <c r="AL131" s="396">
        <f t="shared" si="154"/>
        <v>0</v>
      </c>
      <c r="AM131" s="396">
        <f t="shared" si="155"/>
        <v>0</v>
      </c>
      <c r="AN131" s="396">
        <f t="shared" si="156"/>
        <v>0</v>
      </c>
      <c r="AO131" s="397">
        <f t="shared" si="157"/>
        <v>0</v>
      </c>
      <c r="AQ131" s="23"/>
      <c r="AR131" s="381"/>
      <c r="AS131" s="23"/>
      <c r="AT131" s="381"/>
    </row>
    <row r="132" spans="1:61" ht="15" customHeight="1">
      <c r="C132" s="614" t="s">
        <v>322</v>
      </c>
      <c r="D132" s="560"/>
      <c r="E132" s="539"/>
      <c r="F132" s="539"/>
      <c r="G132" s="539"/>
      <c r="H132" s="539"/>
      <c r="I132" s="539"/>
      <c r="J132" s="539"/>
      <c r="K132" s="539"/>
      <c r="L132" s="539"/>
      <c r="M132" s="587"/>
      <c r="N132" s="540">
        <v>0</v>
      </c>
      <c r="O132" s="525"/>
      <c r="P132" s="540">
        <v>0</v>
      </c>
      <c r="Q132" s="525"/>
      <c r="R132" s="540">
        <v>0</v>
      </c>
      <c r="S132" s="525"/>
      <c r="T132" s="540">
        <v>0</v>
      </c>
      <c r="U132" s="525"/>
      <c r="V132" s="540">
        <v>0</v>
      </c>
      <c r="W132" s="525"/>
      <c r="X132" s="40">
        <f t="shared" si="150"/>
        <v>0</v>
      </c>
      <c r="Y132" s="674">
        <v>0</v>
      </c>
      <c r="Z132" s="675"/>
      <c r="AA132" s="674">
        <v>0</v>
      </c>
      <c r="AB132" s="675"/>
      <c r="AC132" s="674">
        <v>0</v>
      </c>
      <c r="AD132" s="675"/>
      <c r="AE132" s="674">
        <v>0</v>
      </c>
      <c r="AF132" s="675"/>
      <c r="AG132" s="674">
        <v>0</v>
      </c>
      <c r="AH132" s="675"/>
      <c r="AI132" s="293">
        <f t="shared" si="151"/>
        <v>0</v>
      </c>
      <c r="AJ132" s="396">
        <f t="shared" si="152"/>
        <v>0</v>
      </c>
      <c r="AK132" s="396">
        <f t="shared" si="153"/>
        <v>0</v>
      </c>
      <c r="AL132" s="396">
        <f t="shared" si="154"/>
        <v>0</v>
      </c>
      <c r="AM132" s="396">
        <f t="shared" si="155"/>
        <v>0</v>
      </c>
      <c r="AN132" s="396">
        <f t="shared" si="156"/>
        <v>0</v>
      </c>
      <c r="AO132" s="397">
        <f t="shared" si="157"/>
        <v>0</v>
      </c>
      <c r="AQ132" s="141"/>
      <c r="AR132" s="386"/>
      <c r="AS132" s="141"/>
      <c r="AT132" s="386"/>
    </row>
    <row r="133" spans="1:61" ht="15" customHeight="1">
      <c r="C133" s="614" t="s">
        <v>322</v>
      </c>
      <c r="D133" s="560"/>
      <c r="E133" s="539"/>
      <c r="F133" s="539"/>
      <c r="G133" s="539"/>
      <c r="H133" s="539"/>
      <c r="I133" s="539"/>
      <c r="J133" s="539"/>
      <c r="K133" s="539"/>
      <c r="L133" s="539"/>
      <c r="M133" s="587"/>
      <c r="N133" s="540">
        <v>0</v>
      </c>
      <c r="O133" s="525"/>
      <c r="P133" s="540">
        <v>0</v>
      </c>
      <c r="Q133" s="525"/>
      <c r="R133" s="540">
        <v>0</v>
      </c>
      <c r="S133" s="525"/>
      <c r="T133" s="540">
        <v>0</v>
      </c>
      <c r="U133" s="525"/>
      <c r="V133" s="540">
        <v>0</v>
      </c>
      <c r="W133" s="525"/>
      <c r="X133" s="40">
        <f t="shared" si="150"/>
        <v>0</v>
      </c>
      <c r="Y133" s="674">
        <v>0</v>
      </c>
      <c r="Z133" s="675"/>
      <c r="AA133" s="674">
        <v>0</v>
      </c>
      <c r="AB133" s="675"/>
      <c r="AC133" s="674">
        <v>0</v>
      </c>
      <c r="AD133" s="675"/>
      <c r="AE133" s="674">
        <v>0</v>
      </c>
      <c r="AF133" s="675"/>
      <c r="AG133" s="674">
        <v>0</v>
      </c>
      <c r="AH133" s="675"/>
      <c r="AI133" s="293">
        <f t="shared" si="151"/>
        <v>0</v>
      </c>
      <c r="AJ133" s="396">
        <f t="shared" si="152"/>
        <v>0</v>
      </c>
      <c r="AK133" s="396">
        <f t="shared" si="153"/>
        <v>0</v>
      </c>
      <c r="AL133" s="396">
        <f t="shared" si="154"/>
        <v>0</v>
      </c>
      <c r="AM133" s="396">
        <f t="shared" si="155"/>
        <v>0</v>
      </c>
      <c r="AN133" s="396">
        <f t="shared" si="156"/>
        <v>0</v>
      </c>
      <c r="AO133" s="397">
        <f t="shared" si="157"/>
        <v>0</v>
      </c>
      <c r="AQ133" s="141"/>
      <c r="AR133" s="386"/>
      <c r="AS133" s="141"/>
      <c r="AT133" s="386"/>
    </row>
    <row r="134" spans="1:61" ht="15" customHeight="1" thickBot="1">
      <c r="C134" s="614" t="s">
        <v>322</v>
      </c>
      <c r="D134" s="560"/>
      <c r="E134" s="539"/>
      <c r="F134" s="539"/>
      <c r="G134" s="539"/>
      <c r="H134" s="539"/>
      <c r="I134" s="539"/>
      <c r="J134" s="539"/>
      <c r="K134" s="539"/>
      <c r="L134" s="539"/>
      <c r="M134" s="587"/>
      <c r="N134" s="540">
        <v>0</v>
      </c>
      <c r="O134" s="525"/>
      <c r="P134" s="540">
        <v>0</v>
      </c>
      <c r="Q134" s="525"/>
      <c r="R134" s="540">
        <v>0</v>
      </c>
      <c r="S134" s="525"/>
      <c r="T134" s="540">
        <v>0</v>
      </c>
      <c r="U134" s="525"/>
      <c r="V134" s="540">
        <v>0</v>
      </c>
      <c r="W134" s="525"/>
      <c r="X134" s="40">
        <f t="shared" si="150"/>
        <v>0</v>
      </c>
      <c r="Y134" s="674">
        <v>0</v>
      </c>
      <c r="Z134" s="675"/>
      <c r="AA134" s="674">
        <v>0</v>
      </c>
      <c r="AB134" s="675"/>
      <c r="AC134" s="674">
        <v>0</v>
      </c>
      <c r="AD134" s="675"/>
      <c r="AE134" s="674">
        <v>0</v>
      </c>
      <c r="AF134" s="675"/>
      <c r="AG134" s="674">
        <v>0</v>
      </c>
      <c r="AH134" s="675"/>
      <c r="AI134" s="293">
        <f t="shared" si="151"/>
        <v>0</v>
      </c>
      <c r="AJ134" s="396">
        <f t="shared" si="152"/>
        <v>0</v>
      </c>
      <c r="AK134" s="396">
        <f t="shared" si="153"/>
        <v>0</v>
      </c>
      <c r="AL134" s="396">
        <f t="shared" si="154"/>
        <v>0</v>
      </c>
      <c r="AM134" s="396">
        <f t="shared" si="155"/>
        <v>0</v>
      </c>
      <c r="AN134" s="396">
        <f t="shared" si="156"/>
        <v>0</v>
      </c>
      <c r="AO134" s="397">
        <f t="shared" si="157"/>
        <v>0</v>
      </c>
      <c r="AQ134" s="141"/>
      <c r="AR134" s="386"/>
      <c r="AS134" s="141"/>
      <c r="AT134" s="386"/>
    </row>
    <row r="135" spans="1:61" ht="15" customHeight="1">
      <c r="A135" s="627" t="s">
        <v>2</v>
      </c>
      <c r="C135" s="614"/>
      <c r="D135" s="539"/>
      <c r="E135" s="539"/>
      <c r="F135" s="539"/>
      <c r="G135" s="539"/>
      <c r="H135" s="635" t="s">
        <v>88</v>
      </c>
      <c r="I135" s="654"/>
      <c r="J135" s="654"/>
      <c r="K135" s="654"/>
      <c r="L135" s="654"/>
      <c r="M135" s="655"/>
      <c r="N135" s="542">
        <f>SUM(N125:N134)</f>
        <v>0</v>
      </c>
      <c r="O135" s="716"/>
      <c r="P135" s="542">
        <f>SUM(P125:P134)</f>
        <v>0</v>
      </c>
      <c r="Q135" s="716"/>
      <c r="R135" s="542">
        <f>SUM(R125:R134)</f>
        <v>0</v>
      </c>
      <c r="S135" s="716"/>
      <c r="T135" s="542">
        <f>SUM(T125:T134)</f>
        <v>0</v>
      </c>
      <c r="U135" s="716"/>
      <c r="V135" s="542">
        <f>SUM(V125:V134)</f>
        <v>0</v>
      </c>
      <c r="W135" s="716"/>
      <c r="X135" s="230">
        <f>SUM(X125:X134)</f>
        <v>0</v>
      </c>
      <c r="Y135" s="542">
        <f>SUM(Y125:Y134)</f>
        <v>0</v>
      </c>
      <c r="Z135" s="716"/>
      <c r="AA135" s="542">
        <f>SUM(AA125:AA134)</f>
        <v>0</v>
      </c>
      <c r="AB135" s="716"/>
      <c r="AC135" s="542">
        <f>SUM(AC125:AC134)</f>
        <v>0</v>
      </c>
      <c r="AD135" s="716"/>
      <c r="AE135" s="542">
        <f>SUM(AE125:AE134)</f>
        <v>0</v>
      </c>
      <c r="AF135" s="716"/>
      <c r="AG135" s="542">
        <f>SUM(AG125:AG134)</f>
        <v>0</v>
      </c>
      <c r="AH135" s="716"/>
      <c r="AI135" s="230">
        <f>SUM(AI125:AI134)</f>
        <v>0</v>
      </c>
      <c r="AJ135" s="407">
        <f t="shared" si="152"/>
        <v>0</v>
      </c>
      <c r="AK135" s="407">
        <f t="shared" si="153"/>
        <v>0</v>
      </c>
      <c r="AL135" s="407">
        <f t="shared" si="154"/>
        <v>0</v>
      </c>
      <c r="AM135" s="407">
        <f t="shared" si="155"/>
        <v>0</v>
      </c>
      <c r="AN135" s="407">
        <f t="shared" si="156"/>
        <v>0</v>
      </c>
      <c r="AO135" s="408">
        <f t="shared" si="157"/>
        <v>0</v>
      </c>
      <c r="AQ135" s="141">
        <f>N135+P135+R135+T135+V135</f>
        <v>0</v>
      </c>
      <c r="AR135" s="386"/>
      <c r="AS135" s="141">
        <f>Y135+AA135+AC135+AE135+AG135</f>
        <v>0</v>
      </c>
      <c r="AT135" s="386"/>
      <c r="AU135" s="712" t="s">
        <v>181</v>
      </c>
      <c r="AV135" s="713"/>
      <c r="AW135" s="713"/>
      <c r="AX135" s="713"/>
      <c r="AY135" s="713"/>
      <c r="AZ135" s="713"/>
      <c r="BA135" s="429"/>
      <c r="BB135" s="332"/>
      <c r="BC135" s="534" t="s">
        <v>182</v>
      </c>
      <c r="BD135" s="535"/>
      <c r="BE135" s="535"/>
      <c r="BF135" s="535"/>
      <c r="BG135" s="535"/>
      <c r="BH135" s="535"/>
      <c r="BI135" s="261"/>
    </row>
    <row r="136" spans="1:61" s="12" customFormat="1" ht="15" customHeight="1">
      <c r="A136" s="563"/>
      <c r="B136" s="78"/>
      <c r="C136" s="638" t="s">
        <v>196</v>
      </c>
      <c r="D136" s="539"/>
      <c r="E136" s="539"/>
      <c r="F136" s="539"/>
      <c r="G136" s="539"/>
      <c r="H136" s="539"/>
      <c r="I136" s="539"/>
      <c r="J136" s="539"/>
      <c r="K136" s="539"/>
      <c r="L136" s="539"/>
      <c r="M136" s="587"/>
      <c r="N136" s="75"/>
      <c r="O136" s="79"/>
      <c r="P136" s="57"/>
      <c r="Q136" s="79"/>
      <c r="R136" s="57"/>
      <c r="S136" s="79"/>
      <c r="T136" s="57"/>
      <c r="U136" s="79"/>
      <c r="V136" s="57"/>
      <c r="W136" s="79"/>
      <c r="X136" s="60"/>
      <c r="Y136" s="75"/>
      <c r="Z136" s="79"/>
      <c r="AA136" s="57"/>
      <c r="AB136" s="79"/>
      <c r="AC136" s="57"/>
      <c r="AD136" s="79"/>
      <c r="AE136" s="57"/>
      <c r="AF136" s="79"/>
      <c r="AG136" s="57"/>
      <c r="AH136" s="79"/>
      <c r="AI136" s="60"/>
      <c r="AJ136" s="396"/>
      <c r="AK136" s="396"/>
      <c r="AL136" s="396"/>
      <c r="AM136" s="396"/>
      <c r="AN136" s="396"/>
      <c r="AO136" s="397"/>
      <c r="AQ136" s="141"/>
      <c r="AR136" s="386"/>
      <c r="AS136" s="141"/>
      <c r="AT136" s="386"/>
      <c r="AU136" s="430" t="s">
        <v>123</v>
      </c>
      <c r="AV136" s="431" t="s">
        <v>18</v>
      </c>
      <c r="AW136" s="431" t="s">
        <v>19</v>
      </c>
      <c r="AX136" s="431" t="s">
        <v>20</v>
      </c>
      <c r="AY136" s="431" t="s">
        <v>63</v>
      </c>
      <c r="AZ136" s="432" t="s">
        <v>64</v>
      </c>
      <c r="BA136" s="433" t="s">
        <v>317</v>
      </c>
      <c r="BB136" s="349"/>
      <c r="BC136" s="262" t="s">
        <v>123</v>
      </c>
      <c r="BD136" s="263" t="s">
        <v>18</v>
      </c>
      <c r="BE136" s="263" t="s">
        <v>19</v>
      </c>
      <c r="BF136" s="263" t="s">
        <v>20</v>
      </c>
      <c r="BG136" s="263" t="s">
        <v>63</v>
      </c>
      <c r="BH136" s="264" t="s">
        <v>64</v>
      </c>
      <c r="BI136" s="265" t="s">
        <v>317</v>
      </c>
    </row>
    <row r="137" spans="1:61" s="12" customFormat="1" ht="15" customHeight="1">
      <c r="A137" s="22"/>
      <c r="B137" s="22">
        <v>1</v>
      </c>
      <c r="C137" s="536" t="s">
        <v>44</v>
      </c>
      <c r="D137" s="537"/>
      <c r="E137" s="539"/>
      <c r="F137" s="539"/>
      <c r="G137" s="539"/>
      <c r="H137" s="539"/>
      <c r="I137" s="539"/>
      <c r="J137" s="539"/>
      <c r="K137" s="539"/>
      <c r="L137" s="539"/>
      <c r="M137" s="587"/>
      <c r="N137" s="540">
        <v>0</v>
      </c>
      <c r="O137" s="525"/>
      <c r="P137" s="540">
        <v>0</v>
      </c>
      <c r="Q137" s="525"/>
      <c r="R137" s="540">
        <v>0</v>
      </c>
      <c r="S137" s="525"/>
      <c r="T137" s="540">
        <v>0</v>
      </c>
      <c r="U137" s="525"/>
      <c r="V137" s="540">
        <v>0</v>
      </c>
      <c r="W137" s="525"/>
      <c r="X137" s="40">
        <f>SUM(N137+P137+R137+T137+V137)</f>
        <v>0</v>
      </c>
      <c r="Y137" s="674">
        <v>0</v>
      </c>
      <c r="Z137" s="675"/>
      <c r="AA137" s="674">
        <v>0</v>
      </c>
      <c r="AB137" s="675"/>
      <c r="AC137" s="674">
        <v>0</v>
      </c>
      <c r="AD137" s="675"/>
      <c r="AE137" s="674">
        <v>0</v>
      </c>
      <c r="AF137" s="675"/>
      <c r="AG137" s="674">
        <v>0</v>
      </c>
      <c r="AH137" s="675"/>
      <c r="AI137" s="293">
        <f>SUM(Y137+AA137+AC137+AE137+AG137)</f>
        <v>0</v>
      </c>
      <c r="AJ137" s="396">
        <f t="shared" si="152"/>
        <v>0</v>
      </c>
      <c r="AK137" s="396">
        <f t="shared" si="153"/>
        <v>0</v>
      </c>
      <c r="AL137" s="396">
        <f t="shared" si="154"/>
        <v>0</v>
      </c>
      <c r="AM137" s="396">
        <f t="shared" si="155"/>
        <v>0</v>
      </c>
      <c r="AN137" s="396">
        <f t="shared" si="156"/>
        <v>0</v>
      </c>
      <c r="AO137" s="397">
        <f t="shared" si="157"/>
        <v>0</v>
      </c>
      <c r="AQ137" s="141"/>
      <c r="AR137" s="386"/>
      <c r="AS137" s="141"/>
      <c r="AT137" s="386"/>
      <c r="AU137" s="434" t="str">
        <f>C137</f>
        <v>Subaward #1</v>
      </c>
      <c r="AV137" s="435">
        <f>N137+N177</f>
        <v>0</v>
      </c>
      <c r="AW137" s="435">
        <f>P137+P177</f>
        <v>0</v>
      </c>
      <c r="AX137" s="435">
        <f>R137+R177</f>
        <v>0</v>
      </c>
      <c r="AY137" s="435">
        <f>T137+T177</f>
        <v>0</v>
      </c>
      <c r="AZ137" s="436">
        <f>V137+V177</f>
        <v>0</v>
      </c>
      <c r="BA137" s="437">
        <f>AV137+AW137+AX137+AY137+AZ137</f>
        <v>0</v>
      </c>
      <c r="BB137" s="350"/>
      <c r="BC137" s="266" t="str">
        <f>C137</f>
        <v>Subaward #1</v>
      </c>
      <c r="BD137" s="267">
        <f>Y137+Y177</f>
        <v>0</v>
      </c>
      <c r="BE137" s="267">
        <f>AA137+AA177</f>
        <v>0</v>
      </c>
      <c r="BF137" s="267">
        <f>AC137+AC177</f>
        <v>0</v>
      </c>
      <c r="BG137" s="267">
        <f>AE137+AE177</f>
        <v>0</v>
      </c>
      <c r="BH137" s="268">
        <f>AG137+AG177</f>
        <v>0</v>
      </c>
      <c r="BI137" s="269">
        <f>BD137+BE137+BF137+BG137+BH137</f>
        <v>0</v>
      </c>
    </row>
    <row r="138" spans="1:61" s="12" customFormat="1" ht="15" customHeight="1">
      <c r="A138" s="22"/>
      <c r="B138" s="22">
        <v>2</v>
      </c>
      <c r="C138" s="536" t="s">
        <v>45</v>
      </c>
      <c r="D138" s="537"/>
      <c r="E138" s="539"/>
      <c r="F138" s="539"/>
      <c r="G138" s="539"/>
      <c r="H138" s="539"/>
      <c r="I138" s="539"/>
      <c r="J138" s="539"/>
      <c r="K138" s="539"/>
      <c r="L138" s="539"/>
      <c r="M138" s="587"/>
      <c r="N138" s="540">
        <v>0</v>
      </c>
      <c r="O138" s="525"/>
      <c r="P138" s="540">
        <v>0</v>
      </c>
      <c r="Q138" s="525"/>
      <c r="R138" s="540">
        <v>0</v>
      </c>
      <c r="S138" s="525"/>
      <c r="T138" s="540">
        <v>0</v>
      </c>
      <c r="U138" s="525"/>
      <c r="V138" s="540">
        <v>0</v>
      </c>
      <c r="W138" s="525"/>
      <c r="X138" s="40">
        <f>SUM(N138+P138+R138+T138+V138)</f>
        <v>0</v>
      </c>
      <c r="Y138" s="674">
        <v>0</v>
      </c>
      <c r="Z138" s="675"/>
      <c r="AA138" s="674">
        <v>0</v>
      </c>
      <c r="AB138" s="675"/>
      <c r="AC138" s="674">
        <v>0</v>
      </c>
      <c r="AD138" s="675"/>
      <c r="AE138" s="674">
        <v>0</v>
      </c>
      <c r="AF138" s="675"/>
      <c r="AG138" s="674">
        <v>0</v>
      </c>
      <c r="AH138" s="675"/>
      <c r="AI138" s="293">
        <f>SUM(Y138+AA138+AC138+AE138+AG138)</f>
        <v>0</v>
      </c>
      <c r="AJ138" s="396">
        <f t="shared" si="152"/>
        <v>0</v>
      </c>
      <c r="AK138" s="396">
        <f t="shared" si="153"/>
        <v>0</v>
      </c>
      <c r="AL138" s="396">
        <f t="shared" si="154"/>
        <v>0</v>
      </c>
      <c r="AM138" s="396">
        <f t="shared" si="155"/>
        <v>0</v>
      </c>
      <c r="AN138" s="396">
        <f t="shared" si="156"/>
        <v>0</v>
      </c>
      <c r="AO138" s="397">
        <f t="shared" si="157"/>
        <v>0</v>
      </c>
      <c r="AQ138" s="207"/>
      <c r="AR138" s="387"/>
      <c r="AS138" s="207"/>
      <c r="AT138" s="387"/>
      <c r="AU138" s="438" t="str">
        <f>C138</f>
        <v>Subaward #2</v>
      </c>
      <c r="AV138" s="439">
        <f>N138+N178</f>
        <v>0</v>
      </c>
      <c r="AW138" s="439">
        <f>P138+P178</f>
        <v>0</v>
      </c>
      <c r="AX138" s="439">
        <f>R138+R178</f>
        <v>0</v>
      </c>
      <c r="AY138" s="439">
        <f>T138+T178</f>
        <v>0</v>
      </c>
      <c r="AZ138" s="440">
        <f>V138+V178</f>
        <v>0</v>
      </c>
      <c r="BA138" s="437">
        <f>AV138+AW138+AX138+AY138+AZ138</f>
        <v>0</v>
      </c>
      <c r="BB138" s="350"/>
      <c r="BC138" s="270" t="str">
        <f>C138</f>
        <v>Subaward #2</v>
      </c>
      <c r="BD138" s="271">
        <f>Y138+Y178</f>
        <v>0</v>
      </c>
      <c r="BE138" s="271">
        <f>AA138+AA178</f>
        <v>0</v>
      </c>
      <c r="BF138" s="271">
        <f>AC138+AC178</f>
        <v>0</v>
      </c>
      <c r="BG138" s="271">
        <f>AE138+AE178</f>
        <v>0</v>
      </c>
      <c r="BH138" s="272">
        <f>AG138+AG178</f>
        <v>0</v>
      </c>
      <c r="BI138" s="269">
        <f>BD138+BE138+BF138+BG138+BH138</f>
        <v>0</v>
      </c>
    </row>
    <row r="139" spans="1:61" s="12" customFormat="1" ht="15" customHeight="1">
      <c r="A139" s="22"/>
      <c r="B139" s="22">
        <v>3</v>
      </c>
      <c r="C139" s="536" t="s">
        <v>46</v>
      </c>
      <c r="D139" s="537"/>
      <c r="E139" s="539"/>
      <c r="F139" s="539"/>
      <c r="G139" s="539"/>
      <c r="H139" s="539"/>
      <c r="I139" s="539"/>
      <c r="J139" s="539"/>
      <c r="K139" s="539"/>
      <c r="L139" s="539"/>
      <c r="M139" s="587"/>
      <c r="N139" s="540">
        <v>0</v>
      </c>
      <c r="O139" s="525"/>
      <c r="P139" s="540">
        <v>0</v>
      </c>
      <c r="Q139" s="525"/>
      <c r="R139" s="540">
        <v>0</v>
      </c>
      <c r="S139" s="525"/>
      <c r="T139" s="540">
        <v>0</v>
      </c>
      <c r="U139" s="525"/>
      <c r="V139" s="540">
        <v>0</v>
      </c>
      <c r="W139" s="525"/>
      <c r="X139" s="40">
        <f>SUM(N139+P139+R139+T139+V139)</f>
        <v>0</v>
      </c>
      <c r="Y139" s="674">
        <v>0</v>
      </c>
      <c r="Z139" s="675"/>
      <c r="AA139" s="674">
        <v>0</v>
      </c>
      <c r="AB139" s="675"/>
      <c r="AC139" s="674">
        <v>0</v>
      </c>
      <c r="AD139" s="675"/>
      <c r="AE139" s="674">
        <v>0</v>
      </c>
      <c r="AF139" s="675"/>
      <c r="AG139" s="674">
        <v>0</v>
      </c>
      <c r="AH139" s="675"/>
      <c r="AI139" s="293">
        <f>SUM(Y139+AA139+AC139+AE139+AG139)</f>
        <v>0</v>
      </c>
      <c r="AJ139" s="396">
        <f t="shared" si="152"/>
        <v>0</v>
      </c>
      <c r="AK139" s="396">
        <f t="shared" si="153"/>
        <v>0</v>
      </c>
      <c r="AL139" s="396">
        <f t="shared" si="154"/>
        <v>0</v>
      </c>
      <c r="AM139" s="396">
        <f t="shared" si="155"/>
        <v>0</v>
      </c>
      <c r="AN139" s="396">
        <f t="shared" si="156"/>
        <v>0</v>
      </c>
      <c r="AO139" s="397">
        <f t="shared" si="157"/>
        <v>0</v>
      </c>
      <c r="AQ139" s="141"/>
      <c r="AR139" s="386"/>
      <c r="AS139" s="141"/>
      <c r="AT139" s="386"/>
      <c r="AU139" s="341" t="str">
        <f>C139</f>
        <v>Subaward #3</v>
      </c>
      <c r="AV139" s="439">
        <f>N139+N179</f>
        <v>0</v>
      </c>
      <c r="AW139" s="439">
        <f>P139+P179</f>
        <v>0</v>
      </c>
      <c r="AX139" s="439">
        <f>R139+R179</f>
        <v>0</v>
      </c>
      <c r="AY139" s="439">
        <f>T139+T179</f>
        <v>0</v>
      </c>
      <c r="AZ139" s="82">
        <f>V139+V179</f>
        <v>0</v>
      </c>
      <c r="BA139" s="437">
        <f>AV139+AW139+AX139+AY139+AZ139</f>
        <v>0</v>
      </c>
      <c r="BB139" s="350"/>
      <c r="BC139" s="355" t="str">
        <f>C139</f>
        <v>Subaward #3</v>
      </c>
      <c r="BD139" s="271">
        <f>Y139+Y179</f>
        <v>0</v>
      </c>
      <c r="BE139" s="271">
        <f>AA139+AA179</f>
        <v>0</v>
      </c>
      <c r="BF139" s="271">
        <f>AC139+AC179</f>
        <v>0</v>
      </c>
      <c r="BG139" s="271">
        <f>AE139+AE179</f>
        <v>0</v>
      </c>
      <c r="BH139" s="292">
        <f>AG139+AG179</f>
        <v>0</v>
      </c>
      <c r="BI139" s="269">
        <f>BD139+BE139+BF139+BG139+BH139</f>
        <v>0</v>
      </c>
    </row>
    <row r="140" spans="1:61" s="12" customFormat="1" ht="15" customHeight="1">
      <c r="A140" s="22"/>
      <c r="B140" s="22">
        <v>4</v>
      </c>
      <c r="C140" s="536" t="s">
        <v>4</v>
      </c>
      <c r="D140" s="537"/>
      <c r="E140" s="539"/>
      <c r="F140" s="539"/>
      <c r="G140" s="539"/>
      <c r="H140" s="539"/>
      <c r="I140" s="539"/>
      <c r="J140" s="539"/>
      <c r="K140" s="539"/>
      <c r="L140" s="539"/>
      <c r="M140" s="587"/>
      <c r="N140" s="540">
        <v>0</v>
      </c>
      <c r="O140" s="525"/>
      <c r="P140" s="540">
        <v>0</v>
      </c>
      <c r="Q140" s="525"/>
      <c r="R140" s="540">
        <v>0</v>
      </c>
      <c r="S140" s="525"/>
      <c r="T140" s="540">
        <v>0</v>
      </c>
      <c r="U140" s="525"/>
      <c r="V140" s="540">
        <v>0</v>
      </c>
      <c r="W140" s="525"/>
      <c r="X140" s="40">
        <f>SUM(N140+P140+R140+T140+V140)</f>
        <v>0</v>
      </c>
      <c r="Y140" s="674">
        <v>0</v>
      </c>
      <c r="Z140" s="675"/>
      <c r="AA140" s="674">
        <v>0</v>
      </c>
      <c r="AB140" s="675"/>
      <c r="AC140" s="674">
        <v>0</v>
      </c>
      <c r="AD140" s="675"/>
      <c r="AE140" s="674">
        <v>0</v>
      </c>
      <c r="AF140" s="675"/>
      <c r="AG140" s="674">
        <v>0</v>
      </c>
      <c r="AH140" s="675"/>
      <c r="AI140" s="293">
        <f>SUM(Y140+AA140+AC140+AE140+AG140)</f>
        <v>0</v>
      </c>
      <c r="AJ140" s="396">
        <f t="shared" si="152"/>
        <v>0</v>
      </c>
      <c r="AK140" s="396">
        <f t="shared" si="153"/>
        <v>0</v>
      </c>
      <c r="AL140" s="396">
        <f t="shared" si="154"/>
        <v>0</v>
      </c>
      <c r="AM140" s="396">
        <f t="shared" si="155"/>
        <v>0</v>
      </c>
      <c r="AN140" s="396">
        <f t="shared" si="156"/>
        <v>0</v>
      </c>
      <c r="AO140" s="397">
        <f t="shared" si="157"/>
        <v>0</v>
      </c>
      <c r="AQ140" s="141"/>
      <c r="AR140" s="386"/>
      <c r="AS140" s="141"/>
      <c r="AT140" s="386"/>
      <c r="AU140" s="438" t="str">
        <f>C140</f>
        <v>Subaward #4</v>
      </c>
      <c r="AV140" s="441">
        <f>N140+N180</f>
        <v>0</v>
      </c>
      <c r="AW140" s="441">
        <f>P140+P180</f>
        <v>0</v>
      </c>
      <c r="AX140" s="441">
        <f>R140+R180</f>
        <v>0</v>
      </c>
      <c r="AY140" s="441">
        <f>T140+T180</f>
        <v>0</v>
      </c>
      <c r="AZ140" s="442">
        <f>V140+V180</f>
        <v>0</v>
      </c>
      <c r="BA140" s="437">
        <f>AV140+AW140+AX140+AY140+AZ140</f>
        <v>0</v>
      </c>
      <c r="BB140" s="350"/>
      <c r="BC140" s="270" t="str">
        <f>C140</f>
        <v>Subaward #4</v>
      </c>
      <c r="BD140" s="274">
        <f>Y140+Y180</f>
        <v>0</v>
      </c>
      <c r="BE140" s="274">
        <f>AA140+AA180</f>
        <v>0</v>
      </c>
      <c r="BF140" s="274">
        <f>AC140+AC180</f>
        <v>0</v>
      </c>
      <c r="BG140" s="274">
        <f>AE140+AE180</f>
        <v>0</v>
      </c>
      <c r="BH140" s="356">
        <f>AG140+AG180</f>
        <v>0</v>
      </c>
      <c r="BI140" s="269">
        <f>BD140+BE140+BF140+BG140+BH140</f>
        <v>0</v>
      </c>
    </row>
    <row r="141" spans="1:61" s="12" customFormat="1" ht="15" customHeight="1" thickBot="1">
      <c r="A141" s="22"/>
      <c r="B141" s="22"/>
      <c r="C141" s="629"/>
      <c r="D141" s="630"/>
      <c r="E141" s="630"/>
      <c r="F141" s="630"/>
      <c r="G141" s="630"/>
      <c r="H141" s="630"/>
      <c r="I141" s="630"/>
      <c r="J141" s="632" t="s">
        <v>273</v>
      </c>
      <c r="K141" s="633"/>
      <c r="L141" s="633"/>
      <c r="M141" s="633"/>
      <c r="N141" s="542">
        <f>SUM(N137:N140)</f>
        <v>0</v>
      </c>
      <c r="O141" s="716"/>
      <c r="P141" s="542">
        <f>SUM(P137:P140)</f>
        <v>0</v>
      </c>
      <c r="Q141" s="716"/>
      <c r="R141" s="542">
        <f>SUM(R137:R140)</f>
        <v>0</v>
      </c>
      <c r="S141" s="716"/>
      <c r="T141" s="542">
        <f>SUM(T137:T140)</f>
        <v>0</v>
      </c>
      <c r="U141" s="716"/>
      <c r="V141" s="542">
        <f>SUM(V137:V140)</f>
        <v>0</v>
      </c>
      <c r="W141" s="716"/>
      <c r="X141" s="230">
        <f>SUM(X137:X140)</f>
        <v>0</v>
      </c>
      <c r="Y141" s="542">
        <f>SUM(Y137:Y140)</f>
        <v>0</v>
      </c>
      <c r="Z141" s="716"/>
      <c r="AA141" s="542">
        <f>SUM(AA137:AA140)</f>
        <v>0</v>
      </c>
      <c r="AB141" s="716"/>
      <c r="AC141" s="542">
        <f>SUM(AC137:AC140)</f>
        <v>0</v>
      </c>
      <c r="AD141" s="716"/>
      <c r="AE141" s="542">
        <f>SUM(AE137:AE140)</f>
        <v>0</v>
      </c>
      <c r="AF141" s="716"/>
      <c r="AG141" s="542">
        <f>SUM(AG137:AG140)</f>
        <v>0</v>
      </c>
      <c r="AH141" s="716"/>
      <c r="AI141" s="230">
        <f>SUM(AI137:AI140)</f>
        <v>0</v>
      </c>
      <c r="AJ141" s="407">
        <f t="shared" si="152"/>
        <v>0</v>
      </c>
      <c r="AK141" s="407">
        <f t="shared" si="153"/>
        <v>0</v>
      </c>
      <c r="AL141" s="407">
        <f t="shared" si="154"/>
        <v>0</v>
      </c>
      <c r="AM141" s="407">
        <f t="shared" si="155"/>
        <v>0</v>
      </c>
      <c r="AN141" s="407">
        <f t="shared" si="156"/>
        <v>0</v>
      </c>
      <c r="AO141" s="408">
        <f t="shared" si="157"/>
        <v>0</v>
      </c>
      <c r="AQ141" s="141">
        <f>N141+P141+R141+T141+V141</f>
        <v>0</v>
      </c>
      <c r="AR141" s="386"/>
      <c r="AS141" s="141">
        <f>Y141+AA141+AC141+AE141+AG141</f>
        <v>0</v>
      </c>
      <c r="AT141" s="386"/>
      <c r="AU141" s="443" t="s">
        <v>124</v>
      </c>
      <c r="AV141" s="444">
        <f t="shared" ref="AV141:BA141" si="158">SUM(AV137:AV140)</f>
        <v>0</v>
      </c>
      <c r="AW141" s="444">
        <f t="shared" si="158"/>
        <v>0</v>
      </c>
      <c r="AX141" s="444">
        <f t="shared" si="158"/>
        <v>0</v>
      </c>
      <c r="AY141" s="444">
        <f t="shared" si="158"/>
        <v>0</v>
      </c>
      <c r="AZ141" s="445">
        <f t="shared" si="158"/>
        <v>0</v>
      </c>
      <c r="BA141" s="446">
        <f t="shared" si="158"/>
        <v>0</v>
      </c>
      <c r="BB141" s="351"/>
      <c r="BC141" s="276" t="s">
        <v>124</v>
      </c>
      <c r="BD141" s="277">
        <f t="shared" ref="BD141:BI141" si="159">SUM(BD137:BD140)</f>
        <v>0</v>
      </c>
      <c r="BE141" s="277">
        <f t="shared" si="159"/>
        <v>0</v>
      </c>
      <c r="BF141" s="277">
        <f t="shared" si="159"/>
        <v>0</v>
      </c>
      <c r="BG141" s="277">
        <f t="shared" si="159"/>
        <v>0</v>
      </c>
      <c r="BH141" s="278">
        <f t="shared" si="159"/>
        <v>0</v>
      </c>
      <c r="BI141" s="279">
        <f t="shared" si="159"/>
        <v>0</v>
      </c>
    </row>
    <row r="142" spans="1:61" s="53" customFormat="1" ht="15" customHeight="1">
      <c r="A142" s="142"/>
      <c r="B142" s="142"/>
      <c r="C142" s="84"/>
      <c r="D142" s="85"/>
      <c r="E142" s="85"/>
      <c r="F142" s="85"/>
      <c r="G142" s="85"/>
      <c r="H142" s="85"/>
      <c r="I142" s="85"/>
      <c r="J142" s="85"/>
      <c r="K142" s="85"/>
      <c r="L142" s="85"/>
      <c r="M142" s="63" t="s">
        <v>323</v>
      </c>
      <c r="N142" s="526">
        <f>SUM(N135+N141)</f>
        <v>0</v>
      </c>
      <c r="O142" s="527"/>
      <c r="P142" s="526">
        <f>SUM(P135+P141)</f>
        <v>0</v>
      </c>
      <c r="Q142" s="527"/>
      <c r="R142" s="526">
        <f>SUM(R135+R141)</f>
        <v>0</v>
      </c>
      <c r="S142" s="527"/>
      <c r="T142" s="526">
        <f>SUM(T135+T141)</f>
        <v>0</v>
      </c>
      <c r="U142" s="527"/>
      <c r="V142" s="526">
        <f>SUM(V135+V141)</f>
        <v>0</v>
      </c>
      <c r="W142" s="527"/>
      <c r="X142" s="178">
        <f>SUM(X135+X141)</f>
        <v>0</v>
      </c>
      <c r="Y142" s="526">
        <f>SUM(Y135+Y141)</f>
        <v>0</v>
      </c>
      <c r="Z142" s="527"/>
      <c r="AA142" s="526">
        <f>SUM(AA135+AA141)</f>
        <v>0</v>
      </c>
      <c r="AB142" s="527"/>
      <c r="AC142" s="526">
        <f>SUM(AC135+AC141)</f>
        <v>0</v>
      </c>
      <c r="AD142" s="527"/>
      <c r="AE142" s="526">
        <f>SUM(AE135+AE141)</f>
        <v>0</v>
      </c>
      <c r="AF142" s="527"/>
      <c r="AG142" s="526">
        <f>SUM(AG135+AG141)</f>
        <v>0</v>
      </c>
      <c r="AH142" s="527"/>
      <c r="AI142" s="178">
        <f>SUM(AI135+AI141)</f>
        <v>0</v>
      </c>
      <c r="AJ142" s="421">
        <f t="shared" si="152"/>
        <v>0</v>
      </c>
      <c r="AK142" s="421">
        <f t="shared" si="153"/>
        <v>0</v>
      </c>
      <c r="AL142" s="421">
        <f t="shared" si="154"/>
        <v>0</v>
      </c>
      <c r="AM142" s="421">
        <f t="shared" si="155"/>
        <v>0</v>
      </c>
      <c r="AN142" s="421">
        <f t="shared" si="156"/>
        <v>0</v>
      </c>
      <c r="AO142" s="422">
        <f t="shared" si="157"/>
        <v>0</v>
      </c>
      <c r="AQ142" s="141">
        <f>N142+P142+R142+T142+V142</f>
        <v>0</v>
      </c>
      <c r="AR142" s="386"/>
      <c r="AS142" s="141">
        <f>Y142+AA142+AC142+AE142+AG142</f>
        <v>0</v>
      </c>
      <c r="AT142" s="386"/>
    </row>
    <row r="143" spans="1:61" ht="15" customHeight="1">
      <c r="A143" s="22">
        <v>4000</v>
      </c>
      <c r="B143" s="22"/>
      <c r="C143" s="514" t="s">
        <v>203</v>
      </c>
      <c r="D143" s="515"/>
      <c r="E143" s="515"/>
      <c r="F143" s="515"/>
      <c r="G143" s="515"/>
      <c r="H143" s="515"/>
      <c r="I143" s="515"/>
      <c r="J143" s="515"/>
      <c r="K143" s="515"/>
      <c r="L143" s="515"/>
      <c r="M143" s="605"/>
      <c r="N143" s="57"/>
      <c r="O143" s="79"/>
      <c r="P143" s="57"/>
      <c r="Q143" s="79"/>
      <c r="R143" s="57"/>
      <c r="S143" s="79"/>
      <c r="T143" s="57"/>
      <c r="U143" s="79"/>
      <c r="V143" s="57"/>
      <c r="W143" s="79"/>
      <c r="X143" s="60"/>
      <c r="Y143" s="57"/>
      <c r="Z143" s="79"/>
      <c r="AA143" s="57"/>
      <c r="AB143" s="79"/>
      <c r="AC143" s="57"/>
      <c r="AD143" s="79"/>
      <c r="AE143" s="57"/>
      <c r="AF143" s="79"/>
      <c r="AG143" s="57"/>
      <c r="AH143" s="79"/>
      <c r="AI143" s="60"/>
      <c r="AJ143" s="396"/>
      <c r="AK143" s="396"/>
      <c r="AL143" s="396"/>
      <c r="AM143" s="396"/>
      <c r="AN143" s="396"/>
      <c r="AO143" s="397"/>
      <c r="AQ143" s="207"/>
      <c r="AR143" s="387"/>
      <c r="AS143" s="207"/>
      <c r="AT143" s="387"/>
    </row>
    <row r="144" spans="1:61" ht="15" customHeight="1">
      <c r="C144" s="614" t="s">
        <v>120</v>
      </c>
      <c r="D144" s="560"/>
      <c r="E144" s="539"/>
      <c r="F144" s="539"/>
      <c r="G144" s="539"/>
      <c r="H144" s="539"/>
      <c r="I144" s="539"/>
      <c r="J144" s="539"/>
      <c r="K144" s="539"/>
      <c r="L144" s="539"/>
      <c r="M144" s="587"/>
      <c r="N144" s="540">
        <v>0</v>
      </c>
      <c r="O144" s="525"/>
      <c r="P144" s="540">
        <v>0</v>
      </c>
      <c r="Q144" s="525"/>
      <c r="R144" s="540">
        <v>0</v>
      </c>
      <c r="S144" s="525"/>
      <c r="T144" s="540">
        <v>0</v>
      </c>
      <c r="U144" s="525"/>
      <c r="V144" s="540">
        <v>0</v>
      </c>
      <c r="W144" s="525"/>
      <c r="X144" s="40">
        <f t="shared" ref="X144:X151" si="160">SUM(N144+P144+R144+T144+V144)</f>
        <v>0</v>
      </c>
      <c r="Y144" s="674">
        <v>0</v>
      </c>
      <c r="Z144" s="675"/>
      <c r="AA144" s="674">
        <v>0</v>
      </c>
      <c r="AB144" s="675"/>
      <c r="AC144" s="674">
        <v>0</v>
      </c>
      <c r="AD144" s="675"/>
      <c r="AE144" s="674">
        <v>0</v>
      </c>
      <c r="AF144" s="675"/>
      <c r="AG144" s="674">
        <v>0</v>
      </c>
      <c r="AH144" s="675"/>
      <c r="AI144" s="293">
        <f t="shared" ref="AI144:AI151" si="161">SUM(Y144+AA144+AC144+AE144+AG144)</f>
        <v>0</v>
      </c>
      <c r="AJ144" s="396">
        <f t="shared" si="152"/>
        <v>0</v>
      </c>
      <c r="AK144" s="396">
        <f t="shared" si="153"/>
        <v>0</v>
      </c>
      <c r="AL144" s="396">
        <f t="shared" si="154"/>
        <v>0</v>
      </c>
      <c r="AM144" s="396">
        <f t="shared" si="155"/>
        <v>0</v>
      </c>
      <c r="AN144" s="396">
        <f t="shared" si="156"/>
        <v>0</v>
      </c>
      <c r="AO144" s="397">
        <f t="shared" si="157"/>
        <v>0</v>
      </c>
      <c r="AQ144" s="141"/>
      <c r="AR144" s="386"/>
      <c r="AS144" s="141"/>
      <c r="AT144" s="386"/>
    </row>
    <row r="145" spans="1:46" ht="15" customHeight="1">
      <c r="C145" s="614" t="s">
        <v>120</v>
      </c>
      <c r="D145" s="560"/>
      <c r="E145" s="539"/>
      <c r="F145" s="539"/>
      <c r="G145" s="539"/>
      <c r="H145" s="539"/>
      <c r="I145" s="539"/>
      <c r="J145" s="539"/>
      <c r="K145" s="539"/>
      <c r="L145" s="539"/>
      <c r="M145" s="587"/>
      <c r="N145" s="540">
        <v>0</v>
      </c>
      <c r="O145" s="525"/>
      <c r="P145" s="540">
        <v>0</v>
      </c>
      <c r="Q145" s="525"/>
      <c r="R145" s="540">
        <v>0</v>
      </c>
      <c r="S145" s="525"/>
      <c r="T145" s="540">
        <v>0</v>
      </c>
      <c r="U145" s="525"/>
      <c r="V145" s="540">
        <v>0</v>
      </c>
      <c r="W145" s="525"/>
      <c r="X145" s="40">
        <f t="shared" si="160"/>
        <v>0</v>
      </c>
      <c r="Y145" s="674">
        <v>0</v>
      </c>
      <c r="Z145" s="675"/>
      <c r="AA145" s="674">
        <v>0</v>
      </c>
      <c r="AB145" s="675"/>
      <c r="AC145" s="674">
        <v>0</v>
      </c>
      <c r="AD145" s="675"/>
      <c r="AE145" s="674">
        <v>0</v>
      </c>
      <c r="AF145" s="675"/>
      <c r="AG145" s="674">
        <v>0</v>
      </c>
      <c r="AH145" s="675"/>
      <c r="AI145" s="293">
        <f t="shared" si="161"/>
        <v>0</v>
      </c>
      <c r="AJ145" s="396">
        <f t="shared" si="152"/>
        <v>0</v>
      </c>
      <c r="AK145" s="396">
        <f t="shared" si="153"/>
        <v>0</v>
      </c>
      <c r="AL145" s="396">
        <f t="shared" si="154"/>
        <v>0</v>
      </c>
      <c r="AM145" s="396">
        <f t="shared" si="155"/>
        <v>0</v>
      </c>
      <c r="AN145" s="396">
        <f t="shared" si="156"/>
        <v>0</v>
      </c>
      <c r="AO145" s="397">
        <f t="shared" si="157"/>
        <v>0</v>
      </c>
      <c r="AQ145" s="103"/>
      <c r="AR145" s="81"/>
      <c r="AS145" s="103"/>
      <c r="AT145" s="81"/>
    </row>
    <row r="146" spans="1:46" ht="15" customHeight="1">
      <c r="C146" s="614" t="s">
        <v>120</v>
      </c>
      <c r="D146" s="560"/>
      <c r="E146" s="539"/>
      <c r="F146" s="539"/>
      <c r="G146" s="539"/>
      <c r="H146" s="539"/>
      <c r="I146" s="539"/>
      <c r="J146" s="539"/>
      <c r="K146" s="539"/>
      <c r="L146" s="539"/>
      <c r="M146" s="587"/>
      <c r="N146" s="540">
        <v>0</v>
      </c>
      <c r="O146" s="525"/>
      <c r="P146" s="540">
        <v>0</v>
      </c>
      <c r="Q146" s="525"/>
      <c r="R146" s="540">
        <v>0</v>
      </c>
      <c r="S146" s="525"/>
      <c r="T146" s="540">
        <v>0</v>
      </c>
      <c r="U146" s="525"/>
      <c r="V146" s="540">
        <v>0</v>
      </c>
      <c r="W146" s="525"/>
      <c r="X146" s="40">
        <f t="shared" si="160"/>
        <v>0</v>
      </c>
      <c r="Y146" s="674">
        <v>0</v>
      </c>
      <c r="Z146" s="675"/>
      <c r="AA146" s="674">
        <v>0</v>
      </c>
      <c r="AB146" s="675"/>
      <c r="AC146" s="674">
        <v>0</v>
      </c>
      <c r="AD146" s="675"/>
      <c r="AE146" s="674">
        <v>0</v>
      </c>
      <c r="AF146" s="675"/>
      <c r="AG146" s="674">
        <v>0</v>
      </c>
      <c r="AH146" s="675"/>
      <c r="AI146" s="293">
        <f t="shared" si="161"/>
        <v>0</v>
      </c>
      <c r="AJ146" s="396">
        <f t="shared" si="152"/>
        <v>0</v>
      </c>
      <c r="AK146" s="396">
        <f t="shared" si="153"/>
        <v>0</v>
      </c>
      <c r="AL146" s="396">
        <f t="shared" si="154"/>
        <v>0</v>
      </c>
      <c r="AM146" s="396">
        <f t="shared" si="155"/>
        <v>0</v>
      </c>
      <c r="AN146" s="396">
        <f t="shared" si="156"/>
        <v>0</v>
      </c>
      <c r="AO146" s="397">
        <f t="shared" si="157"/>
        <v>0</v>
      </c>
      <c r="AQ146" s="103"/>
      <c r="AR146" s="81"/>
      <c r="AS146" s="103"/>
      <c r="AT146" s="81"/>
    </row>
    <row r="147" spans="1:46" ht="15" customHeight="1">
      <c r="C147" s="614" t="s">
        <v>120</v>
      </c>
      <c r="D147" s="560"/>
      <c r="E147" s="539"/>
      <c r="F147" s="539"/>
      <c r="G147" s="539"/>
      <c r="H147" s="539"/>
      <c r="I147" s="539"/>
      <c r="J147" s="539"/>
      <c r="K147" s="539"/>
      <c r="L147" s="539"/>
      <c r="M147" s="587"/>
      <c r="N147" s="540">
        <v>0</v>
      </c>
      <c r="O147" s="525"/>
      <c r="P147" s="540">
        <v>0</v>
      </c>
      <c r="Q147" s="525"/>
      <c r="R147" s="540">
        <v>0</v>
      </c>
      <c r="S147" s="525"/>
      <c r="T147" s="540">
        <v>0</v>
      </c>
      <c r="U147" s="525"/>
      <c r="V147" s="540">
        <v>0</v>
      </c>
      <c r="W147" s="525"/>
      <c r="X147" s="40">
        <f t="shared" si="160"/>
        <v>0</v>
      </c>
      <c r="Y147" s="674">
        <v>0</v>
      </c>
      <c r="Z147" s="675"/>
      <c r="AA147" s="674">
        <v>0</v>
      </c>
      <c r="AB147" s="675"/>
      <c r="AC147" s="674">
        <v>0</v>
      </c>
      <c r="AD147" s="675"/>
      <c r="AE147" s="674">
        <v>0</v>
      </c>
      <c r="AF147" s="675"/>
      <c r="AG147" s="674">
        <v>0</v>
      </c>
      <c r="AH147" s="675"/>
      <c r="AI147" s="293">
        <f t="shared" si="161"/>
        <v>0</v>
      </c>
      <c r="AJ147" s="396">
        <f t="shared" si="152"/>
        <v>0</v>
      </c>
      <c r="AK147" s="396">
        <f t="shared" si="153"/>
        <v>0</v>
      </c>
      <c r="AL147" s="396">
        <f t="shared" si="154"/>
        <v>0</v>
      </c>
      <c r="AM147" s="396">
        <f t="shared" si="155"/>
        <v>0</v>
      </c>
      <c r="AN147" s="396">
        <f t="shared" si="156"/>
        <v>0</v>
      </c>
      <c r="AO147" s="397">
        <f t="shared" si="157"/>
        <v>0</v>
      </c>
      <c r="AQ147" s="103"/>
      <c r="AR147" s="81"/>
      <c r="AS147" s="103"/>
      <c r="AT147" s="81"/>
    </row>
    <row r="148" spans="1:46" ht="15" customHeight="1">
      <c r="C148" s="614" t="s">
        <v>120</v>
      </c>
      <c r="D148" s="560"/>
      <c r="E148" s="539"/>
      <c r="F148" s="539"/>
      <c r="G148" s="539"/>
      <c r="H148" s="539"/>
      <c r="I148" s="539"/>
      <c r="J148" s="539"/>
      <c r="K148" s="539"/>
      <c r="L148" s="539"/>
      <c r="M148" s="587"/>
      <c r="N148" s="540">
        <v>0</v>
      </c>
      <c r="O148" s="525"/>
      <c r="P148" s="540">
        <v>0</v>
      </c>
      <c r="Q148" s="525"/>
      <c r="R148" s="540">
        <v>0</v>
      </c>
      <c r="S148" s="525"/>
      <c r="T148" s="540">
        <v>0</v>
      </c>
      <c r="U148" s="525"/>
      <c r="V148" s="540">
        <v>0</v>
      </c>
      <c r="W148" s="525"/>
      <c r="X148" s="40">
        <f t="shared" si="160"/>
        <v>0</v>
      </c>
      <c r="Y148" s="674">
        <v>0</v>
      </c>
      <c r="Z148" s="675"/>
      <c r="AA148" s="674">
        <v>0</v>
      </c>
      <c r="AB148" s="675"/>
      <c r="AC148" s="674">
        <v>0</v>
      </c>
      <c r="AD148" s="675"/>
      <c r="AE148" s="674">
        <v>0</v>
      </c>
      <c r="AF148" s="675"/>
      <c r="AG148" s="674">
        <v>0</v>
      </c>
      <c r="AH148" s="675"/>
      <c r="AI148" s="293">
        <f t="shared" si="161"/>
        <v>0</v>
      </c>
      <c r="AJ148" s="396">
        <f t="shared" si="152"/>
        <v>0</v>
      </c>
      <c r="AK148" s="396">
        <f t="shared" si="153"/>
        <v>0</v>
      </c>
      <c r="AL148" s="396">
        <f t="shared" si="154"/>
        <v>0</v>
      </c>
      <c r="AM148" s="396">
        <f t="shared" si="155"/>
        <v>0</v>
      </c>
      <c r="AN148" s="396">
        <f t="shared" si="156"/>
        <v>0</v>
      </c>
      <c r="AO148" s="397">
        <f t="shared" si="157"/>
        <v>0</v>
      </c>
      <c r="AQ148" s="103"/>
      <c r="AR148" s="81"/>
      <c r="AS148" s="103"/>
      <c r="AT148" s="81"/>
    </row>
    <row r="149" spans="1:46" ht="15" customHeight="1">
      <c r="C149" s="614" t="s">
        <v>120</v>
      </c>
      <c r="D149" s="560"/>
      <c r="E149" s="539"/>
      <c r="F149" s="539"/>
      <c r="G149" s="539"/>
      <c r="H149" s="539"/>
      <c r="I149" s="539"/>
      <c r="J149" s="539"/>
      <c r="K149" s="539"/>
      <c r="L149" s="539"/>
      <c r="M149" s="587"/>
      <c r="N149" s="540">
        <v>0</v>
      </c>
      <c r="O149" s="525"/>
      <c r="P149" s="540">
        <v>0</v>
      </c>
      <c r="Q149" s="525"/>
      <c r="R149" s="540">
        <v>0</v>
      </c>
      <c r="S149" s="525"/>
      <c r="T149" s="540">
        <v>0</v>
      </c>
      <c r="U149" s="525"/>
      <c r="V149" s="540">
        <v>0</v>
      </c>
      <c r="W149" s="525"/>
      <c r="X149" s="40">
        <f t="shared" si="160"/>
        <v>0</v>
      </c>
      <c r="Y149" s="674">
        <v>0</v>
      </c>
      <c r="Z149" s="675"/>
      <c r="AA149" s="674">
        <v>0</v>
      </c>
      <c r="AB149" s="675"/>
      <c r="AC149" s="674">
        <v>0</v>
      </c>
      <c r="AD149" s="675"/>
      <c r="AE149" s="674">
        <v>0</v>
      </c>
      <c r="AF149" s="675"/>
      <c r="AG149" s="674">
        <v>0</v>
      </c>
      <c r="AH149" s="675"/>
      <c r="AI149" s="293">
        <f t="shared" si="161"/>
        <v>0</v>
      </c>
      <c r="AJ149" s="396">
        <f t="shared" si="152"/>
        <v>0</v>
      </c>
      <c r="AK149" s="396">
        <f t="shared" si="153"/>
        <v>0</v>
      </c>
      <c r="AL149" s="396">
        <f t="shared" si="154"/>
        <v>0</v>
      </c>
      <c r="AM149" s="396">
        <f t="shared" si="155"/>
        <v>0</v>
      </c>
      <c r="AN149" s="396">
        <f t="shared" si="156"/>
        <v>0</v>
      </c>
      <c r="AO149" s="397">
        <f t="shared" si="157"/>
        <v>0</v>
      </c>
      <c r="AQ149" s="103"/>
      <c r="AR149" s="81"/>
      <c r="AS149" s="103"/>
      <c r="AT149" s="81"/>
    </row>
    <row r="150" spans="1:46" ht="15" customHeight="1">
      <c r="C150" s="614" t="s">
        <v>120</v>
      </c>
      <c r="D150" s="560"/>
      <c r="E150" s="539"/>
      <c r="F150" s="539"/>
      <c r="G150" s="539"/>
      <c r="H150" s="539"/>
      <c r="I150" s="539"/>
      <c r="J150" s="539"/>
      <c r="K150" s="539"/>
      <c r="L150" s="539"/>
      <c r="M150" s="587"/>
      <c r="N150" s="540">
        <v>0</v>
      </c>
      <c r="O150" s="525"/>
      <c r="P150" s="540">
        <v>0</v>
      </c>
      <c r="Q150" s="525"/>
      <c r="R150" s="540">
        <v>0</v>
      </c>
      <c r="S150" s="525"/>
      <c r="T150" s="540">
        <v>0</v>
      </c>
      <c r="U150" s="525"/>
      <c r="V150" s="540">
        <v>0</v>
      </c>
      <c r="W150" s="525"/>
      <c r="X150" s="40">
        <f t="shared" si="160"/>
        <v>0</v>
      </c>
      <c r="Y150" s="674">
        <v>0</v>
      </c>
      <c r="Z150" s="675"/>
      <c r="AA150" s="674">
        <v>0</v>
      </c>
      <c r="AB150" s="675"/>
      <c r="AC150" s="674">
        <v>0</v>
      </c>
      <c r="AD150" s="675"/>
      <c r="AE150" s="674">
        <v>0</v>
      </c>
      <c r="AF150" s="675"/>
      <c r="AG150" s="674">
        <v>0</v>
      </c>
      <c r="AH150" s="675"/>
      <c r="AI150" s="293">
        <f t="shared" si="161"/>
        <v>0</v>
      </c>
      <c r="AJ150" s="396">
        <f t="shared" si="152"/>
        <v>0</v>
      </c>
      <c r="AK150" s="396">
        <f t="shared" si="153"/>
        <v>0</v>
      </c>
      <c r="AL150" s="396">
        <f t="shared" si="154"/>
        <v>0</v>
      </c>
      <c r="AM150" s="396">
        <f t="shared" si="155"/>
        <v>0</v>
      </c>
      <c r="AN150" s="396">
        <f t="shared" si="156"/>
        <v>0</v>
      </c>
      <c r="AO150" s="397">
        <f t="shared" si="157"/>
        <v>0</v>
      </c>
      <c r="AQ150" s="103"/>
      <c r="AR150" s="81"/>
      <c r="AS150" s="103"/>
      <c r="AT150" s="81"/>
    </row>
    <row r="151" spans="1:46" ht="15" customHeight="1">
      <c r="C151" s="614" t="s">
        <v>120</v>
      </c>
      <c r="D151" s="560"/>
      <c r="E151" s="630"/>
      <c r="F151" s="630"/>
      <c r="G151" s="630"/>
      <c r="H151" s="630"/>
      <c r="I151" s="630"/>
      <c r="J151" s="630"/>
      <c r="K151" s="630"/>
      <c r="L151" s="630"/>
      <c r="M151" s="663"/>
      <c r="N151" s="540">
        <v>0</v>
      </c>
      <c r="O151" s="525"/>
      <c r="P151" s="540">
        <v>0</v>
      </c>
      <c r="Q151" s="525"/>
      <c r="R151" s="540">
        <v>0</v>
      </c>
      <c r="S151" s="525"/>
      <c r="T151" s="540">
        <v>0</v>
      </c>
      <c r="U151" s="525"/>
      <c r="V151" s="540">
        <v>0</v>
      </c>
      <c r="W151" s="525"/>
      <c r="X151" s="40">
        <f t="shared" si="160"/>
        <v>0</v>
      </c>
      <c r="Y151" s="674">
        <v>0</v>
      </c>
      <c r="Z151" s="675"/>
      <c r="AA151" s="674">
        <v>0</v>
      </c>
      <c r="AB151" s="675"/>
      <c r="AC151" s="674">
        <v>0</v>
      </c>
      <c r="AD151" s="675"/>
      <c r="AE151" s="674">
        <v>0</v>
      </c>
      <c r="AF151" s="675"/>
      <c r="AG151" s="674">
        <v>0</v>
      </c>
      <c r="AH151" s="675"/>
      <c r="AI151" s="293">
        <f t="shared" si="161"/>
        <v>0</v>
      </c>
      <c r="AJ151" s="396">
        <f t="shared" si="152"/>
        <v>0</v>
      </c>
      <c r="AK151" s="396">
        <f t="shared" si="153"/>
        <v>0</v>
      </c>
      <c r="AL151" s="396">
        <f t="shared" si="154"/>
        <v>0</v>
      </c>
      <c r="AM151" s="396">
        <f t="shared" si="155"/>
        <v>0</v>
      </c>
      <c r="AN151" s="396">
        <f t="shared" si="156"/>
        <v>0</v>
      </c>
      <c r="AO151" s="397">
        <f t="shared" si="157"/>
        <v>0</v>
      </c>
      <c r="AQ151" s="140"/>
      <c r="AR151" s="383"/>
      <c r="AS151" s="140"/>
      <c r="AT151" s="383"/>
    </row>
    <row r="152" spans="1:46" s="53" customFormat="1" ht="16.5" customHeight="1">
      <c r="A152" s="142"/>
      <c r="B152" s="142"/>
      <c r="C152" s="84"/>
      <c r="D152" s="85"/>
      <c r="E152" s="85"/>
      <c r="F152" s="85"/>
      <c r="G152" s="85"/>
      <c r="H152" s="85"/>
      <c r="I152" s="85"/>
      <c r="J152" s="85"/>
      <c r="K152" s="85"/>
      <c r="L152" s="85"/>
      <c r="M152" s="63" t="s">
        <v>204</v>
      </c>
      <c r="N152" s="526">
        <f>SUM(N144:N151)</f>
        <v>0</v>
      </c>
      <c r="O152" s="527"/>
      <c r="P152" s="526">
        <f>SUM(P144:P151)</f>
        <v>0</v>
      </c>
      <c r="Q152" s="527"/>
      <c r="R152" s="526">
        <f>SUM(R144:R151)</f>
        <v>0</v>
      </c>
      <c r="S152" s="527"/>
      <c r="T152" s="526">
        <f>SUM(T144:T151)</f>
        <v>0</v>
      </c>
      <c r="U152" s="527"/>
      <c r="V152" s="526">
        <f>SUM(V144:V151)</f>
        <v>0</v>
      </c>
      <c r="W152" s="527"/>
      <c r="X152" s="178">
        <f>SUM(X144:X151)</f>
        <v>0</v>
      </c>
      <c r="Y152" s="526">
        <f>SUM(Y144:Y151)</f>
        <v>0</v>
      </c>
      <c r="Z152" s="527"/>
      <c r="AA152" s="526">
        <f>SUM(AA144:AA151)</f>
        <v>0</v>
      </c>
      <c r="AB152" s="527"/>
      <c r="AC152" s="526">
        <f>SUM(AC144:AC151)</f>
        <v>0</v>
      </c>
      <c r="AD152" s="527"/>
      <c r="AE152" s="526">
        <f>SUM(AE144:AE151)</f>
        <v>0</v>
      </c>
      <c r="AF152" s="527"/>
      <c r="AG152" s="526">
        <f>SUM(AG144:AG151)</f>
        <v>0</v>
      </c>
      <c r="AH152" s="527"/>
      <c r="AI152" s="178">
        <f>SUM(AI144:AI151)</f>
        <v>0</v>
      </c>
      <c r="AJ152" s="421">
        <f t="shared" si="152"/>
        <v>0</v>
      </c>
      <c r="AK152" s="421">
        <f t="shared" si="153"/>
        <v>0</v>
      </c>
      <c r="AL152" s="421">
        <f t="shared" si="154"/>
        <v>0</v>
      </c>
      <c r="AM152" s="421">
        <f t="shared" si="155"/>
        <v>0</v>
      </c>
      <c r="AN152" s="421">
        <f t="shared" si="156"/>
        <v>0</v>
      </c>
      <c r="AO152" s="422">
        <f t="shared" si="157"/>
        <v>0</v>
      </c>
      <c r="AQ152" s="388">
        <f>N152+P152+R152+T152+V152</f>
        <v>0</v>
      </c>
      <c r="AR152" s="81"/>
      <c r="AS152" s="388">
        <f>Y152+AA152+AC152+AE152+AG152</f>
        <v>0</v>
      </c>
      <c r="AT152" s="81"/>
    </row>
    <row r="153" spans="1:46" ht="15" customHeight="1">
      <c r="C153" s="648"/>
      <c r="D153" s="594"/>
      <c r="E153" s="594"/>
      <c r="F153" s="594"/>
      <c r="G153" s="594"/>
      <c r="H153" s="594"/>
      <c r="I153" s="594"/>
      <c r="J153" s="594"/>
      <c r="K153" s="594"/>
      <c r="L153" s="594"/>
      <c r="M153" s="548"/>
      <c r="N153" s="88"/>
      <c r="O153" s="89"/>
      <c r="P153" s="88"/>
      <c r="Q153" s="89"/>
      <c r="R153" s="88"/>
      <c r="S153" s="89"/>
      <c r="T153" s="88"/>
      <c r="U153" s="89"/>
      <c r="V153" s="88"/>
      <c r="W153" s="89"/>
      <c r="X153" s="45"/>
      <c r="Y153" s="88"/>
      <c r="Z153" s="89"/>
      <c r="AA153" s="88"/>
      <c r="AB153" s="89"/>
      <c r="AC153" s="88"/>
      <c r="AD153" s="89"/>
      <c r="AE153" s="88"/>
      <c r="AF153" s="89"/>
      <c r="AG153" s="88"/>
      <c r="AH153" s="89"/>
      <c r="AI153" s="45"/>
      <c r="AJ153" s="396"/>
      <c r="AK153" s="396"/>
      <c r="AL153" s="396"/>
      <c r="AM153" s="396"/>
      <c r="AN153" s="396"/>
      <c r="AO153" s="397"/>
      <c r="AQ153" s="103"/>
      <c r="AR153" s="81"/>
      <c r="AS153" s="103"/>
      <c r="AT153" s="81"/>
    </row>
    <row r="154" spans="1:46" ht="15" customHeight="1">
      <c r="C154" s="673" t="s">
        <v>269</v>
      </c>
      <c r="D154" s="594"/>
      <c r="E154" s="594"/>
      <c r="F154" s="594"/>
      <c r="G154" s="594"/>
      <c r="H154" s="594"/>
      <c r="I154" s="594"/>
      <c r="J154" s="594"/>
      <c r="K154" s="594"/>
      <c r="L154" s="594"/>
      <c r="M154" s="548"/>
      <c r="N154" s="522">
        <f>N152+N142+N123+N74</f>
        <v>0</v>
      </c>
      <c r="O154" s="523"/>
      <c r="P154" s="522">
        <f>P152+P142+P123+P74</f>
        <v>0</v>
      </c>
      <c r="Q154" s="523"/>
      <c r="R154" s="522">
        <f>R152+R142+R123+R74</f>
        <v>0</v>
      </c>
      <c r="S154" s="523"/>
      <c r="T154" s="522">
        <f>T152+T142+T123+T74</f>
        <v>0</v>
      </c>
      <c r="U154" s="523"/>
      <c r="V154" s="522">
        <f>V152+V142+V123+V74</f>
        <v>0</v>
      </c>
      <c r="W154" s="523"/>
      <c r="X154" s="181">
        <f>X152+X142+X123+X74</f>
        <v>0</v>
      </c>
      <c r="Y154" s="522">
        <f>Y152+Y142+Y123+Y74</f>
        <v>0</v>
      </c>
      <c r="Z154" s="523"/>
      <c r="AA154" s="522">
        <f>AA152+AA142+AA123+AA74</f>
        <v>0</v>
      </c>
      <c r="AB154" s="523"/>
      <c r="AC154" s="522">
        <f>AC152+AC142+AC123+AC74</f>
        <v>0</v>
      </c>
      <c r="AD154" s="523"/>
      <c r="AE154" s="522">
        <f>AE152+AE142+AE123+AE74</f>
        <v>0</v>
      </c>
      <c r="AF154" s="523"/>
      <c r="AG154" s="522">
        <f>AG152+AG142+AG123+AG74</f>
        <v>0</v>
      </c>
      <c r="AH154" s="523"/>
      <c r="AI154" s="181">
        <f>AI152+AI142+AI123+AI74</f>
        <v>0</v>
      </c>
      <c r="AJ154" s="423">
        <f t="shared" si="152"/>
        <v>0</v>
      </c>
      <c r="AK154" s="423">
        <f t="shared" si="153"/>
        <v>0</v>
      </c>
      <c r="AL154" s="423">
        <f t="shared" si="154"/>
        <v>0</v>
      </c>
      <c r="AM154" s="423">
        <f t="shared" si="155"/>
        <v>0</v>
      </c>
      <c r="AN154" s="423">
        <f t="shared" si="156"/>
        <v>0</v>
      </c>
      <c r="AO154" s="424">
        <f t="shared" si="157"/>
        <v>0</v>
      </c>
      <c r="AQ154" s="388">
        <f>N154+P154+R154+T154+V154</f>
        <v>0</v>
      </c>
      <c r="AR154" s="81"/>
      <c r="AS154" s="388">
        <f>Y154+AA154+AC154+AE154+AG154</f>
        <v>0</v>
      </c>
      <c r="AT154" s="81"/>
    </row>
    <row r="155" spans="1:46" ht="15" customHeight="1">
      <c r="C155" s="709"/>
      <c r="D155" s="594"/>
      <c r="E155" s="594"/>
      <c r="F155" s="594"/>
      <c r="G155" s="594"/>
      <c r="H155" s="594"/>
      <c r="I155" s="594"/>
      <c r="J155" s="594"/>
      <c r="K155" s="594"/>
      <c r="L155" s="594"/>
      <c r="M155" s="548"/>
      <c r="N155" s="75"/>
      <c r="O155" s="65"/>
      <c r="P155" s="411"/>
      <c r="Q155" s="65"/>
      <c r="R155" s="411"/>
      <c r="S155" s="65"/>
      <c r="T155" s="411"/>
      <c r="U155" s="65"/>
      <c r="V155" s="411"/>
      <c r="W155" s="65"/>
      <c r="X155" s="60"/>
      <c r="Y155" s="75"/>
      <c r="Z155" s="65"/>
      <c r="AA155" s="411"/>
      <c r="AB155" s="65"/>
      <c r="AC155" s="411"/>
      <c r="AD155" s="65"/>
      <c r="AE155" s="411"/>
      <c r="AF155" s="65"/>
      <c r="AG155" s="411"/>
      <c r="AH155" s="65"/>
      <c r="AI155" s="60"/>
      <c r="AJ155" s="396"/>
      <c r="AK155" s="396"/>
      <c r="AL155" s="396"/>
      <c r="AM155" s="396"/>
      <c r="AN155" s="396"/>
      <c r="AO155" s="397"/>
      <c r="AQ155" s="23"/>
      <c r="AR155" s="381"/>
      <c r="AS155" s="23"/>
      <c r="AT155" s="381"/>
    </row>
    <row r="156" spans="1:46" s="53" customFormat="1" ht="15" customHeight="1">
      <c r="A156" s="142"/>
      <c r="B156" s="142"/>
      <c r="C156" s="670" t="s">
        <v>243</v>
      </c>
      <c r="D156" s="594"/>
      <c r="E156" s="594"/>
      <c r="F156" s="594"/>
      <c r="G156" s="594"/>
      <c r="H156" s="594"/>
      <c r="I156" s="669" t="s">
        <v>16</v>
      </c>
      <c r="J156" s="671"/>
      <c r="K156" s="671"/>
      <c r="L156" s="671"/>
      <c r="M156" s="232">
        <f>VLOOKUP(I156,F_A,2,0)</f>
        <v>0</v>
      </c>
      <c r="N156" s="522">
        <f>N154*M156</f>
        <v>0</v>
      </c>
      <c r="O156" s="523"/>
      <c r="P156" s="522">
        <f>P154*M156</f>
        <v>0</v>
      </c>
      <c r="Q156" s="523"/>
      <c r="R156" s="522">
        <f>R154*M156</f>
        <v>0</v>
      </c>
      <c r="S156" s="523"/>
      <c r="T156" s="522">
        <f>T154*M156</f>
        <v>0</v>
      </c>
      <c r="U156" s="523"/>
      <c r="V156" s="522">
        <f>V154*M156</f>
        <v>0</v>
      </c>
      <c r="W156" s="523"/>
      <c r="X156" s="181">
        <f>X154*M156</f>
        <v>0</v>
      </c>
      <c r="Y156" s="522">
        <f>Y154*M156</f>
        <v>0</v>
      </c>
      <c r="Z156" s="523"/>
      <c r="AA156" s="522">
        <f>AA154*M156</f>
        <v>0</v>
      </c>
      <c r="AB156" s="523"/>
      <c r="AC156" s="522">
        <f>AC154*M156</f>
        <v>0</v>
      </c>
      <c r="AD156" s="523"/>
      <c r="AE156" s="522">
        <f>AE154*M156</f>
        <v>0</v>
      </c>
      <c r="AF156" s="523"/>
      <c r="AG156" s="522">
        <f>AG154*M156</f>
        <v>0</v>
      </c>
      <c r="AH156" s="523"/>
      <c r="AI156" s="181">
        <f>AI154*M156</f>
        <v>0</v>
      </c>
      <c r="AJ156" s="423">
        <f t="shared" si="152"/>
        <v>0</v>
      </c>
      <c r="AK156" s="423">
        <f t="shared" si="153"/>
        <v>0</v>
      </c>
      <c r="AL156" s="423">
        <f t="shared" si="154"/>
        <v>0</v>
      </c>
      <c r="AM156" s="423">
        <f t="shared" si="155"/>
        <v>0</v>
      </c>
      <c r="AN156" s="423">
        <f t="shared" si="156"/>
        <v>0</v>
      </c>
      <c r="AO156" s="424">
        <f t="shared" si="157"/>
        <v>0</v>
      </c>
      <c r="AQ156" s="23">
        <f>N156+P156+R156+T156+V156</f>
        <v>0</v>
      </c>
      <c r="AR156" s="381"/>
      <c r="AS156" s="23">
        <f>Y156+AA156+AC156+AE156+AG156</f>
        <v>0</v>
      </c>
      <c r="AT156" s="381"/>
    </row>
    <row r="157" spans="1:46" s="53" customFormat="1" ht="17.25" customHeight="1">
      <c r="A157" s="142"/>
      <c r="B157" s="142"/>
      <c r="C157" s="668" t="s">
        <v>271</v>
      </c>
      <c r="D157" s="560"/>
      <c r="E157" s="560"/>
      <c r="F157" s="560"/>
      <c r="G157" s="560"/>
      <c r="H157" s="560"/>
      <c r="I157" s="560"/>
      <c r="J157" s="586"/>
      <c r="K157" s="55"/>
      <c r="L157" s="55"/>
      <c r="M157" s="161"/>
      <c r="N157" s="54"/>
      <c r="O157" s="65"/>
      <c r="P157" s="191"/>
      <c r="Q157" s="376"/>
      <c r="R157" s="54"/>
      <c r="S157" s="65"/>
      <c r="T157" s="191"/>
      <c r="U157" s="65"/>
      <c r="V157" s="191"/>
      <c r="W157" s="65"/>
      <c r="X157" s="60"/>
      <c r="Y157" s="54"/>
      <c r="Z157" s="65"/>
      <c r="AA157" s="191"/>
      <c r="AB157" s="376"/>
      <c r="AC157" s="54"/>
      <c r="AD157" s="65"/>
      <c r="AE157" s="191"/>
      <c r="AF157" s="65"/>
      <c r="AG157" s="191"/>
      <c r="AH157" s="65"/>
      <c r="AI157" s="60"/>
      <c r="AJ157" s="55"/>
      <c r="AK157" s="55"/>
      <c r="AL157" s="55"/>
      <c r="AM157" s="55"/>
      <c r="AN157" s="55"/>
      <c r="AO157" s="400"/>
      <c r="AQ157" s="23"/>
      <c r="AR157" s="381"/>
      <c r="AS157" s="23"/>
      <c r="AT157" s="381"/>
    </row>
    <row r="158" spans="1:46" s="53" customFormat="1" ht="24" customHeight="1">
      <c r="A158" s="143">
        <v>1000</v>
      </c>
      <c r="B158" s="142"/>
      <c r="C158" s="146" t="s">
        <v>35</v>
      </c>
      <c r="D158" s="147" t="s">
        <v>272</v>
      </c>
      <c r="E158" s="538"/>
      <c r="F158" s="539"/>
      <c r="G158" s="539"/>
      <c r="H158" s="539"/>
      <c r="I158" s="539"/>
      <c r="J158" s="539"/>
      <c r="K158" s="195" t="s">
        <v>39</v>
      </c>
      <c r="L158" s="195" t="s">
        <v>21</v>
      </c>
      <c r="M158" s="161"/>
      <c r="N158" s="163" t="s">
        <v>40</v>
      </c>
      <c r="O158" s="65"/>
      <c r="P158" s="191" t="s">
        <v>40</v>
      </c>
      <c r="Q158" s="167"/>
      <c r="R158" s="191" t="s">
        <v>40</v>
      </c>
      <c r="S158" s="65"/>
      <c r="T158" s="191" t="s">
        <v>40</v>
      </c>
      <c r="U158" s="65"/>
      <c r="V158" s="191" t="s">
        <v>40</v>
      </c>
      <c r="W158" s="65"/>
      <c r="X158" s="60"/>
      <c r="Y158" s="163" t="s">
        <v>40</v>
      </c>
      <c r="Z158" s="65"/>
      <c r="AA158" s="191" t="s">
        <v>40</v>
      </c>
      <c r="AB158" s="167"/>
      <c r="AC158" s="191" t="s">
        <v>40</v>
      </c>
      <c r="AD158" s="65"/>
      <c r="AE158" s="191" t="s">
        <v>40</v>
      </c>
      <c r="AF158" s="65"/>
      <c r="AG158" s="191" t="s">
        <v>40</v>
      </c>
      <c r="AH158" s="65"/>
      <c r="AI158" s="60"/>
      <c r="AJ158" s="55"/>
      <c r="AK158" s="55"/>
      <c r="AL158" s="55"/>
      <c r="AM158" s="55"/>
      <c r="AN158" s="55"/>
      <c r="AO158" s="400"/>
      <c r="AQ158" s="23"/>
      <c r="AR158" s="381"/>
      <c r="AS158" s="23"/>
      <c r="AT158" s="381"/>
    </row>
    <row r="159" spans="1:46" s="53" customFormat="1" ht="15" customHeight="1">
      <c r="A159" s="142"/>
      <c r="B159" s="142"/>
      <c r="C159" s="166">
        <f>N159+P159+R159+T159+V159</f>
        <v>0</v>
      </c>
      <c r="D159" s="229"/>
      <c r="E159" s="560" t="s">
        <v>114</v>
      </c>
      <c r="F159" s="513"/>
      <c r="G159" s="513"/>
      <c r="H159" s="513"/>
      <c r="I159" s="513"/>
      <c r="J159" s="513"/>
      <c r="K159" s="236">
        <v>0</v>
      </c>
      <c r="L159" s="237">
        <f>VLOOKUP(E159,Leave_Benefits,2,0)</f>
        <v>0</v>
      </c>
      <c r="M159" s="161"/>
      <c r="N159" s="169">
        <v>0</v>
      </c>
      <c r="O159" s="104">
        <f>K159*(1+L159)*N159</f>
        <v>0</v>
      </c>
      <c r="P159" s="169">
        <v>0</v>
      </c>
      <c r="Q159" s="104">
        <f>K159*(1+L159)*P159*1.03</f>
        <v>0</v>
      </c>
      <c r="R159" s="169">
        <v>0</v>
      </c>
      <c r="S159" s="104">
        <f>K159*(1+L159)*R159*1.03*1.03</f>
        <v>0</v>
      </c>
      <c r="T159" s="169">
        <v>0</v>
      </c>
      <c r="U159" s="104">
        <f>K159*(1+L159)*T159*1.03*1.03*1.03</f>
        <v>0</v>
      </c>
      <c r="V159" s="169">
        <v>0</v>
      </c>
      <c r="W159" s="104">
        <f>K159*(1+L159)*V159*1.03*1.03*1.03*1.03</f>
        <v>0</v>
      </c>
      <c r="X159" s="109">
        <f>SUM(O159+Q159+S159+U159+W159)</f>
        <v>0</v>
      </c>
      <c r="Y159" s="298">
        <v>0</v>
      </c>
      <c r="Z159" s="299">
        <f>K159*(1+L159)*Y159</f>
        <v>0</v>
      </c>
      <c r="AA159" s="298">
        <v>0</v>
      </c>
      <c r="AB159" s="299">
        <f>K159*(1+L159)*AA159*1.03</f>
        <v>0</v>
      </c>
      <c r="AC159" s="298">
        <v>0</v>
      </c>
      <c r="AD159" s="299">
        <f>K159*(1+L159)*AC159*1.03*1.03</f>
        <v>0</v>
      </c>
      <c r="AE159" s="298">
        <v>0</v>
      </c>
      <c r="AF159" s="299">
        <f>K159*(1+L159)*AE159*1.03*1.03*1.03</f>
        <v>0</v>
      </c>
      <c r="AG159" s="298">
        <v>0</v>
      </c>
      <c r="AH159" s="299">
        <f>K159*(1+L159)*AG159*1.03*1.03*1.03*1.03</f>
        <v>0</v>
      </c>
      <c r="AI159" s="300">
        <f>SUM(Z159+AB159+AD159+AF159+AH159)</f>
        <v>0</v>
      </c>
      <c r="AJ159" s="350">
        <f>O159+Z159</f>
        <v>0</v>
      </c>
      <c r="AK159" s="350">
        <f>Q159+AB159</f>
        <v>0</v>
      </c>
      <c r="AL159" s="350">
        <f>S159+AD159</f>
        <v>0</v>
      </c>
      <c r="AM159" s="350">
        <f>U159+AF159</f>
        <v>0</v>
      </c>
      <c r="AN159" s="350">
        <f>W159+AH159</f>
        <v>0</v>
      </c>
      <c r="AO159" s="79">
        <f>X159+AI159</f>
        <v>0</v>
      </c>
      <c r="AQ159" s="23"/>
      <c r="AR159" s="381"/>
      <c r="AS159" s="23"/>
      <c r="AT159" s="381"/>
    </row>
    <row r="160" spans="1:46" s="53" customFormat="1" ht="15" customHeight="1">
      <c r="A160" s="142"/>
      <c r="B160" s="142"/>
      <c r="C160" s="166">
        <f>N160+P160+R160+T160+V160</f>
        <v>0</v>
      </c>
      <c r="D160" s="229"/>
      <c r="E160" s="560" t="s">
        <v>114</v>
      </c>
      <c r="F160" s="513"/>
      <c r="G160" s="513"/>
      <c r="H160" s="513"/>
      <c r="I160" s="513"/>
      <c r="J160" s="513"/>
      <c r="K160" s="236">
        <v>0</v>
      </c>
      <c r="L160" s="237">
        <f>VLOOKUP(E160,Leave_Benefits,2,0)</f>
        <v>0</v>
      </c>
      <c r="M160" s="161"/>
      <c r="N160" s="169">
        <v>0</v>
      </c>
      <c r="O160" s="104">
        <f>K160*(1+L160)*N160</f>
        <v>0</v>
      </c>
      <c r="P160" s="169">
        <v>0</v>
      </c>
      <c r="Q160" s="104">
        <f>K160*(1+L160)*P160*1.03</f>
        <v>0</v>
      </c>
      <c r="R160" s="169">
        <v>0</v>
      </c>
      <c r="S160" s="104">
        <f>K160*(1+L160)*R160*1.03*1.03</f>
        <v>0</v>
      </c>
      <c r="T160" s="169">
        <v>0</v>
      </c>
      <c r="U160" s="104">
        <f>K160*(1+L160)*T160*1.03*1.03*1.03</f>
        <v>0</v>
      </c>
      <c r="V160" s="169">
        <v>0</v>
      </c>
      <c r="W160" s="104">
        <f>K160*(1+L160)*V160*1.03*1.03*1.03*1.03</f>
        <v>0</v>
      </c>
      <c r="X160" s="109">
        <f>SUM(O160+Q160+S160+U160+W160)</f>
        <v>0</v>
      </c>
      <c r="Y160" s="298">
        <v>0</v>
      </c>
      <c r="Z160" s="299">
        <f>K160*(1+L160)*Y160</f>
        <v>0</v>
      </c>
      <c r="AA160" s="298">
        <v>0</v>
      </c>
      <c r="AB160" s="299">
        <f>K160*(1+L160)*AA160*1.03</f>
        <v>0</v>
      </c>
      <c r="AC160" s="298">
        <v>0</v>
      </c>
      <c r="AD160" s="299">
        <f>K160*(1+L160)*AC160*1.03*1.03</f>
        <v>0</v>
      </c>
      <c r="AE160" s="298">
        <v>0</v>
      </c>
      <c r="AF160" s="299">
        <f>K160*(1+L160)*AE160*1.03*1.03*1.03</f>
        <v>0</v>
      </c>
      <c r="AG160" s="298">
        <v>0</v>
      </c>
      <c r="AH160" s="299">
        <f>K160*(1+L160)*AG160*1.03*1.03*1.03*1.03</f>
        <v>0</v>
      </c>
      <c r="AI160" s="300">
        <f>SUM(Z160+AB160+AD160+AF160+AH160)</f>
        <v>0</v>
      </c>
      <c r="AJ160" s="350">
        <f>O160+Z160</f>
        <v>0</v>
      </c>
      <c r="AK160" s="350">
        <f>Q160+AB160</f>
        <v>0</v>
      </c>
      <c r="AL160" s="350">
        <f>S160+AD160</f>
        <v>0</v>
      </c>
      <c r="AM160" s="350">
        <f>U160+AF160</f>
        <v>0</v>
      </c>
      <c r="AN160" s="350">
        <f>W160+AH160</f>
        <v>0</v>
      </c>
      <c r="AO160" s="79">
        <f>X160+AI160</f>
        <v>0</v>
      </c>
      <c r="AQ160" s="23"/>
      <c r="AR160" s="381"/>
      <c r="AS160" s="23"/>
      <c r="AT160" s="381"/>
    </row>
    <row r="161" spans="1:46" s="53" customFormat="1" ht="6.75" customHeight="1">
      <c r="A161" s="142"/>
      <c r="B161" s="142"/>
      <c r="C161" s="512"/>
      <c r="D161" s="517"/>
      <c r="E161" s="513"/>
      <c r="F161" s="513"/>
      <c r="G161" s="513"/>
      <c r="H161" s="513"/>
      <c r="I161" s="513"/>
      <c r="J161" s="586"/>
      <c r="K161" s="586"/>
      <c r="L161" s="586"/>
      <c r="M161" s="587"/>
      <c r="N161" s="165"/>
      <c r="O161" s="177"/>
      <c r="P161" s="192"/>
      <c r="Q161" s="177"/>
      <c r="R161" s="192"/>
      <c r="S161" s="79"/>
      <c r="T161" s="192"/>
      <c r="U161" s="177"/>
      <c r="V161" s="192"/>
      <c r="W161" s="177"/>
      <c r="X161" s="60"/>
      <c r="Y161" s="165"/>
      <c r="Z161" s="177"/>
      <c r="AA161" s="192"/>
      <c r="AB161" s="177"/>
      <c r="AC161" s="192"/>
      <c r="AD161" s="79"/>
      <c r="AE161" s="192"/>
      <c r="AF161" s="177"/>
      <c r="AG161" s="192"/>
      <c r="AH161" s="177"/>
      <c r="AI161" s="60"/>
      <c r="AJ161" s="55"/>
      <c r="AK161" s="55"/>
      <c r="AL161" s="55"/>
      <c r="AM161" s="55"/>
      <c r="AN161" s="55"/>
      <c r="AO161" s="400"/>
      <c r="AQ161" s="23"/>
      <c r="AR161" s="381"/>
      <c r="AS161" s="23"/>
      <c r="AT161" s="381"/>
    </row>
    <row r="162" spans="1:46" s="53" customFormat="1" ht="15" customHeight="1">
      <c r="A162" s="142"/>
      <c r="B162" s="142"/>
      <c r="C162" s="541"/>
      <c r="D162" s="517"/>
      <c r="E162" s="513"/>
      <c r="F162" s="513"/>
      <c r="G162" s="513"/>
      <c r="H162" s="513"/>
      <c r="I162" s="513"/>
      <c r="J162" s="610" t="s">
        <v>274</v>
      </c>
      <c r="K162" s="621"/>
      <c r="L162" s="621"/>
      <c r="M162" s="622"/>
      <c r="N162" s="321"/>
      <c r="O162" s="317">
        <f>SUM(O159:O160)</f>
        <v>0</v>
      </c>
      <c r="P162" s="321"/>
      <c r="Q162" s="317">
        <f>SUM(Q159:Q160)</f>
        <v>0</v>
      </c>
      <c r="R162" s="321"/>
      <c r="S162" s="317">
        <f>SUM(S159:S160)</f>
        <v>0</v>
      </c>
      <c r="T162" s="321"/>
      <c r="U162" s="317">
        <f>SUM(U159:U160)</f>
        <v>0</v>
      </c>
      <c r="V162" s="321"/>
      <c r="W162" s="317">
        <f>SUM(W159:W160)</f>
        <v>0</v>
      </c>
      <c r="X162" s="230">
        <f>SUM(X159:X160)</f>
        <v>0</v>
      </c>
      <c r="Y162" s="321"/>
      <c r="Z162" s="317">
        <f>SUM(Z159:Z160)</f>
        <v>0</v>
      </c>
      <c r="AA162" s="321"/>
      <c r="AB162" s="317">
        <f>SUM(AB159:AB160)</f>
        <v>0</v>
      </c>
      <c r="AC162" s="321"/>
      <c r="AD162" s="317">
        <f>SUM(AD159:AD160)</f>
        <v>0</v>
      </c>
      <c r="AE162" s="321"/>
      <c r="AF162" s="317">
        <f>SUM(AF159:AF160)</f>
        <v>0</v>
      </c>
      <c r="AG162" s="321"/>
      <c r="AH162" s="317">
        <f>SUM(AH159:AH160)</f>
        <v>0</v>
      </c>
      <c r="AI162" s="230">
        <f>SUM(AI159:AI160)</f>
        <v>0</v>
      </c>
      <c r="AJ162" s="412">
        <f>O162+Z162</f>
        <v>0</v>
      </c>
      <c r="AK162" s="412">
        <f>Q162+AB162</f>
        <v>0</v>
      </c>
      <c r="AL162" s="412">
        <f>S162+AD162</f>
        <v>0</v>
      </c>
      <c r="AM162" s="412">
        <f>U162+AF162</f>
        <v>0</v>
      </c>
      <c r="AN162" s="412">
        <f>W162+AH162</f>
        <v>0</v>
      </c>
      <c r="AO162" s="317">
        <f>X162+AI162</f>
        <v>0</v>
      </c>
      <c r="AQ162" s="23">
        <f>O162+Q162+S162+U162+W162</f>
        <v>0</v>
      </c>
      <c r="AR162" s="381"/>
      <c r="AS162" s="23">
        <f>Z162+AB162+AD162+AF162+AH162</f>
        <v>0</v>
      </c>
      <c r="AT162" s="381"/>
    </row>
    <row r="163" spans="1:46" s="53" customFormat="1" ht="6.75" customHeight="1">
      <c r="A163" s="142"/>
      <c r="B163" s="142"/>
      <c r="C163" s="541"/>
      <c r="D163" s="517"/>
      <c r="E163" s="513"/>
      <c r="F163" s="513"/>
      <c r="G163" s="513"/>
      <c r="H163" s="513"/>
      <c r="I163" s="513"/>
      <c r="J163" s="586"/>
      <c r="K163" s="586"/>
      <c r="L163" s="586"/>
      <c r="M163" s="587"/>
      <c r="N163" s="165"/>
      <c r="O163" s="65"/>
      <c r="P163" s="192"/>
      <c r="Q163" s="65"/>
      <c r="R163" s="192"/>
      <c r="S163" s="65"/>
      <c r="T163" s="192"/>
      <c r="U163" s="65"/>
      <c r="V163" s="192"/>
      <c r="W163" s="65"/>
      <c r="X163" s="60"/>
      <c r="Y163" s="165"/>
      <c r="Z163" s="65"/>
      <c r="AA163" s="192"/>
      <c r="AB163" s="65"/>
      <c r="AC163" s="192"/>
      <c r="AD163" s="65"/>
      <c r="AE163" s="192"/>
      <c r="AF163" s="65"/>
      <c r="AG163" s="192"/>
      <c r="AH163" s="65"/>
      <c r="AI163" s="60"/>
      <c r="AJ163" s="55"/>
      <c r="AK163" s="55"/>
      <c r="AL163" s="55"/>
      <c r="AM163" s="55"/>
      <c r="AN163" s="55"/>
      <c r="AO163" s="400"/>
      <c r="AQ163" s="140"/>
      <c r="AR163" s="383"/>
      <c r="AS163" s="140"/>
      <c r="AT163" s="383"/>
    </row>
    <row r="164" spans="1:46" s="53" customFormat="1" ht="30.75" customHeight="1">
      <c r="A164" s="143">
        <v>1900</v>
      </c>
      <c r="B164" s="142"/>
      <c r="C164" s="512"/>
      <c r="D164" s="513"/>
      <c r="E164" s="513"/>
      <c r="F164" s="513"/>
      <c r="G164" s="513"/>
      <c r="H164" s="513"/>
      <c r="I164" s="513"/>
      <c r="J164" s="513"/>
      <c r="K164" s="513"/>
      <c r="L164" s="238" t="s">
        <v>275</v>
      </c>
      <c r="M164" s="161"/>
      <c r="N164" s="165"/>
      <c r="O164" s="65"/>
      <c r="P164" s="192"/>
      <c r="Q164" s="65"/>
      <c r="R164" s="192"/>
      <c r="S164" s="65"/>
      <c r="T164" s="192"/>
      <c r="U164" s="65"/>
      <c r="V164" s="192"/>
      <c r="W164" s="65"/>
      <c r="X164" s="60"/>
      <c r="Y164" s="165"/>
      <c r="Z164" s="65"/>
      <c r="AA164" s="192"/>
      <c r="AB164" s="65"/>
      <c r="AC164" s="192"/>
      <c r="AD164" s="65"/>
      <c r="AE164" s="192"/>
      <c r="AF164" s="65"/>
      <c r="AG164" s="192"/>
      <c r="AH164" s="65"/>
      <c r="AI164" s="60"/>
      <c r="AJ164" s="55"/>
      <c r="AK164" s="55"/>
      <c r="AL164" s="55"/>
      <c r="AM164" s="55"/>
      <c r="AN164" s="55"/>
      <c r="AO164" s="400"/>
      <c r="AQ164" s="23"/>
      <c r="AR164" s="381"/>
      <c r="AS164" s="23"/>
      <c r="AT164" s="381"/>
    </row>
    <row r="165" spans="1:46" s="53" customFormat="1" ht="15" customHeight="1">
      <c r="A165" s="142"/>
      <c r="B165" s="142"/>
      <c r="C165" s="512"/>
      <c r="D165" s="513"/>
      <c r="E165" s="513"/>
      <c r="F165" s="513"/>
      <c r="G165" s="513"/>
      <c r="H165" s="513"/>
      <c r="I165" s="513"/>
      <c r="J165" s="513"/>
      <c r="K165" s="513"/>
      <c r="L165" s="237">
        <f>VLOOKUP(E159,Staff_Benefits,2,0)</f>
        <v>0</v>
      </c>
      <c r="M165" s="161"/>
      <c r="N165" s="524">
        <f>O159*L165</f>
        <v>0</v>
      </c>
      <c r="O165" s="525"/>
      <c r="P165" s="524">
        <f>Q159*L165</f>
        <v>0</v>
      </c>
      <c r="Q165" s="525"/>
      <c r="R165" s="524">
        <f>S159*L165</f>
        <v>0</v>
      </c>
      <c r="S165" s="525"/>
      <c r="T165" s="524">
        <f>U159*L165</f>
        <v>0</v>
      </c>
      <c r="U165" s="525"/>
      <c r="V165" s="524">
        <f>W159*L165</f>
        <v>0</v>
      </c>
      <c r="W165" s="525"/>
      <c r="X165" s="109">
        <f>N165+P165+R165+T165+V165</f>
        <v>0</v>
      </c>
      <c r="Y165" s="652">
        <f>Z159*L165</f>
        <v>0</v>
      </c>
      <c r="Z165" s="653"/>
      <c r="AA165" s="652">
        <f>AB159*L165</f>
        <v>0</v>
      </c>
      <c r="AB165" s="653"/>
      <c r="AC165" s="652">
        <f>AD159*L165</f>
        <v>0</v>
      </c>
      <c r="AD165" s="653"/>
      <c r="AE165" s="652">
        <f>AF159*L165</f>
        <v>0</v>
      </c>
      <c r="AF165" s="653"/>
      <c r="AG165" s="652">
        <f>AH159*L165</f>
        <v>0</v>
      </c>
      <c r="AH165" s="653"/>
      <c r="AI165" s="300">
        <f>Y165+AA165+AC165+AE165+AG165</f>
        <v>0</v>
      </c>
      <c r="AJ165" s="350">
        <f>N165+Y165</f>
        <v>0</v>
      </c>
      <c r="AK165" s="350">
        <f>P165+AA165</f>
        <v>0</v>
      </c>
      <c r="AL165" s="350">
        <f>R165+AC165</f>
        <v>0</v>
      </c>
      <c r="AM165" s="350">
        <f>T165+AE165</f>
        <v>0</v>
      </c>
      <c r="AN165" s="350">
        <f>V165+AG165</f>
        <v>0</v>
      </c>
      <c r="AO165" s="79">
        <f>X165+AI165</f>
        <v>0</v>
      </c>
      <c r="AQ165" s="23"/>
      <c r="AR165" s="381"/>
      <c r="AS165" s="23"/>
      <c r="AT165" s="381"/>
    </row>
    <row r="166" spans="1:46" s="53" customFormat="1" ht="15" customHeight="1">
      <c r="A166" s="142"/>
      <c r="B166" s="142"/>
      <c r="C166" s="512"/>
      <c r="D166" s="513"/>
      <c r="E166" s="513"/>
      <c r="F166" s="513"/>
      <c r="G166" s="513"/>
      <c r="H166" s="513"/>
      <c r="I166" s="513"/>
      <c r="J166" s="513"/>
      <c r="K166" s="513"/>
      <c r="L166" s="237">
        <f>VLOOKUP(E160,Staff_Benefits,2,0)</f>
        <v>0</v>
      </c>
      <c r="M166" s="161"/>
      <c r="N166" s="524">
        <f>O160*L166</f>
        <v>0</v>
      </c>
      <c r="O166" s="525"/>
      <c r="P166" s="524">
        <f>Q160*L166</f>
        <v>0</v>
      </c>
      <c r="Q166" s="525"/>
      <c r="R166" s="524">
        <f>S160*L166</f>
        <v>0</v>
      </c>
      <c r="S166" s="525"/>
      <c r="T166" s="524">
        <f>U160*L166</f>
        <v>0</v>
      </c>
      <c r="U166" s="525"/>
      <c r="V166" s="524">
        <f>W160*L166</f>
        <v>0</v>
      </c>
      <c r="W166" s="525"/>
      <c r="X166" s="109">
        <f>N166+P166+R166+T166+V166</f>
        <v>0</v>
      </c>
      <c r="Y166" s="652">
        <f>Z160*L166</f>
        <v>0</v>
      </c>
      <c r="Z166" s="653"/>
      <c r="AA166" s="652">
        <f>AB160*L166</f>
        <v>0</v>
      </c>
      <c r="AB166" s="653"/>
      <c r="AC166" s="652">
        <f>AD160*L166</f>
        <v>0</v>
      </c>
      <c r="AD166" s="653"/>
      <c r="AE166" s="652">
        <f>AF160*L166</f>
        <v>0</v>
      </c>
      <c r="AF166" s="653"/>
      <c r="AG166" s="652">
        <f>AH160*L166</f>
        <v>0</v>
      </c>
      <c r="AH166" s="653"/>
      <c r="AI166" s="300">
        <f>Y166+AA166+AC166+AE166+AG166</f>
        <v>0</v>
      </c>
      <c r="AJ166" s="350">
        <f>N166+Y166</f>
        <v>0</v>
      </c>
      <c r="AK166" s="350">
        <f>P166+AA166</f>
        <v>0</v>
      </c>
      <c r="AL166" s="350">
        <f>R166+AC166</f>
        <v>0</v>
      </c>
      <c r="AM166" s="350">
        <f>T166+AE166</f>
        <v>0</v>
      </c>
      <c r="AN166" s="350">
        <f>V166+AG166</f>
        <v>0</v>
      </c>
      <c r="AO166" s="79">
        <f>X166+AI166</f>
        <v>0</v>
      </c>
      <c r="AQ166" s="23"/>
      <c r="AR166" s="381"/>
      <c r="AS166" s="23"/>
      <c r="AT166" s="381"/>
    </row>
    <row r="167" spans="1:46" s="53" customFormat="1" ht="15" customHeight="1">
      <c r="A167" s="142"/>
      <c r="B167" s="142"/>
      <c r="C167" s="609"/>
      <c r="D167" s="599"/>
      <c r="E167" s="599"/>
      <c r="F167" s="599"/>
      <c r="G167" s="599"/>
      <c r="H167" s="599"/>
      <c r="I167" s="546"/>
      <c r="J167" s="610" t="s">
        <v>276</v>
      </c>
      <c r="K167" s="611"/>
      <c r="L167" s="611"/>
      <c r="M167" s="611"/>
      <c r="N167" s="542">
        <f>SUM(N165:N166)</f>
        <v>0</v>
      </c>
      <c r="O167" s="716"/>
      <c r="P167" s="542">
        <f>SUM(P165:P166)</f>
        <v>0</v>
      </c>
      <c r="Q167" s="716"/>
      <c r="R167" s="542">
        <f>SUM(R165:R166)</f>
        <v>0</v>
      </c>
      <c r="S167" s="716"/>
      <c r="T167" s="542">
        <f>SUM(T165:T166)</f>
        <v>0</v>
      </c>
      <c r="U167" s="716"/>
      <c r="V167" s="542">
        <f>SUM(V165:V166)</f>
        <v>0</v>
      </c>
      <c r="W167" s="716"/>
      <c r="X167" s="230">
        <f>SUM(X165:X166)</f>
        <v>0</v>
      </c>
      <c r="Y167" s="542">
        <f>SUM(Y165:Y166)</f>
        <v>0</v>
      </c>
      <c r="Z167" s="716"/>
      <c r="AA167" s="542">
        <f>SUM(AA165:AA166)</f>
        <v>0</v>
      </c>
      <c r="AB167" s="716"/>
      <c r="AC167" s="542">
        <f>SUM(AC165:AC166)</f>
        <v>0</v>
      </c>
      <c r="AD167" s="716"/>
      <c r="AE167" s="542">
        <f>SUM(AE165:AE166)</f>
        <v>0</v>
      </c>
      <c r="AF167" s="716"/>
      <c r="AG167" s="542">
        <f>SUM(AG165:AG166)</f>
        <v>0</v>
      </c>
      <c r="AH167" s="716"/>
      <c r="AI167" s="230">
        <f>SUM(AI165:AI166)</f>
        <v>0</v>
      </c>
      <c r="AJ167" s="412">
        <f>N167+Y167</f>
        <v>0</v>
      </c>
      <c r="AK167" s="412">
        <f>P167+AA167</f>
        <v>0</v>
      </c>
      <c r="AL167" s="412">
        <f>R167+AC167</f>
        <v>0</v>
      </c>
      <c r="AM167" s="412">
        <f>T167+AE167</f>
        <v>0</v>
      </c>
      <c r="AN167" s="412">
        <f>V167+AG167</f>
        <v>0</v>
      </c>
      <c r="AO167" s="317">
        <f>X167+AI167</f>
        <v>0</v>
      </c>
      <c r="AQ167" s="23">
        <f>N167+P167+R167+T167+V167</f>
        <v>0</v>
      </c>
      <c r="AR167" s="381"/>
      <c r="AS167" s="23">
        <f>Y167+AA167+AC167+AE167+AG167</f>
        <v>0</v>
      </c>
      <c r="AT167" s="381"/>
    </row>
    <row r="168" spans="1:46" s="53" customFormat="1" ht="15" customHeight="1">
      <c r="A168" s="142"/>
      <c r="B168" s="142"/>
      <c r="C168" s="69"/>
      <c r="D168" s="619" t="s">
        <v>94</v>
      </c>
      <c r="E168" s="646"/>
      <c r="F168" s="646"/>
      <c r="G168" s="646"/>
      <c r="H168" s="646"/>
      <c r="I168" s="646"/>
      <c r="J168" s="647"/>
      <c r="K168" s="647"/>
      <c r="L168" s="647"/>
      <c r="M168" s="647"/>
      <c r="N168" s="526">
        <f>SUM(O162+N167)</f>
        <v>0</v>
      </c>
      <c r="O168" s="527"/>
      <c r="P168" s="526">
        <f>SUM(Q162+P167)</f>
        <v>0</v>
      </c>
      <c r="Q168" s="527"/>
      <c r="R168" s="526">
        <f>SUM(S162+R167)</f>
        <v>0</v>
      </c>
      <c r="S168" s="527"/>
      <c r="T168" s="526">
        <f>SUM(U162+T167)</f>
        <v>0</v>
      </c>
      <c r="U168" s="527"/>
      <c r="V168" s="526">
        <f>SUM(W162+V167)</f>
        <v>0</v>
      </c>
      <c r="W168" s="527"/>
      <c r="X168" s="178">
        <f>SUM(X162+X167)</f>
        <v>0</v>
      </c>
      <c r="Y168" s="526">
        <f>SUM(Z162+Y167)</f>
        <v>0</v>
      </c>
      <c r="Z168" s="527"/>
      <c r="AA168" s="526">
        <f>SUM(AB162+AA167)</f>
        <v>0</v>
      </c>
      <c r="AB168" s="527"/>
      <c r="AC168" s="526">
        <f>SUM(AD162+AC167)</f>
        <v>0</v>
      </c>
      <c r="AD168" s="527"/>
      <c r="AE168" s="526">
        <f>SUM(AF162+AE167)</f>
        <v>0</v>
      </c>
      <c r="AF168" s="527"/>
      <c r="AG168" s="526">
        <f>SUM(AH162+AG167)</f>
        <v>0</v>
      </c>
      <c r="AH168" s="527"/>
      <c r="AI168" s="178">
        <f>SUM(AI162+AI167)</f>
        <v>0</v>
      </c>
      <c r="AJ168" s="419">
        <f>N168+Y168</f>
        <v>0</v>
      </c>
      <c r="AK168" s="419">
        <f>P168+AA168</f>
        <v>0</v>
      </c>
      <c r="AL168" s="419">
        <f>R168+AC168</f>
        <v>0</v>
      </c>
      <c r="AM168" s="419">
        <f>T168+AE168</f>
        <v>0</v>
      </c>
      <c r="AN168" s="419">
        <f>V168+AG168</f>
        <v>0</v>
      </c>
      <c r="AO168" s="420">
        <f>X168+AI168</f>
        <v>0</v>
      </c>
      <c r="AQ168" s="141">
        <f>N168+P168+R168+T168+V168</f>
        <v>0</v>
      </c>
      <c r="AR168" s="386"/>
      <c r="AS168" s="141">
        <f>Y168+AA168+AC168+AE168+AG168</f>
        <v>0</v>
      </c>
      <c r="AT168" s="386"/>
    </row>
    <row r="169" spans="1:46" ht="15" customHeight="1">
      <c r="A169" s="22">
        <v>3014</v>
      </c>
      <c r="B169" s="22"/>
      <c r="C169" s="514" t="s">
        <v>326</v>
      </c>
      <c r="D169" s="515"/>
      <c r="E169" s="515"/>
      <c r="F169" s="515"/>
      <c r="G169" s="515"/>
      <c r="H169" s="515"/>
      <c r="I169" s="515"/>
      <c r="J169" s="515"/>
      <c r="K169" s="515"/>
      <c r="L169" s="515"/>
      <c r="M169" s="605"/>
      <c r="N169" s="57"/>
      <c r="O169" s="113"/>
      <c r="P169" s="54"/>
      <c r="Q169" s="113"/>
      <c r="R169" s="54"/>
      <c r="S169" s="113"/>
      <c r="T169" s="54"/>
      <c r="U169" s="113"/>
      <c r="V169" s="54"/>
      <c r="W169" s="113"/>
      <c r="X169" s="114"/>
      <c r="Y169" s="57"/>
      <c r="Z169" s="113"/>
      <c r="AA169" s="54"/>
      <c r="AB169" s="113"/>
      <c r="AC169" s="54"/>
      <c r="AD169" s="113"/>
      <c r="AE169" s="54"/>
      <c r="AF169" s="113"/>
      <c r="AG169" s="54"/>
      <c r="AH169" s="113"/>
      <c r="AI169" s="114"/>
      <c r="AJ169" s="398"/>
      <c r="AK169" s="398"/>
      <c r="AL169" s="398"/>
      <c r="AM169" s="398"/>
      <c r="AN169" s="398"/>
      <c r="AO169" s="399"/>
      <c r="AQ169" s="141"/>
      <c r="AR169" s="386"/>
      <c r="AS169" s="141"/>
      <c r="AT169" s="386"/>
    </row>
    <row r="170" spans="1:46" ht="15" customHeight="1">
      <c r="C170" s="80" t="s">
        <v>327</v>
      </c>
      <c r="D170" s="518"/>
      <c r="E170" s="537"/>
      <c r="F170" s="537"/>
      <c r="G170" s="537"/>
      <c r="H170" s="537"/>
      <c r="I170" s="537"/>
      <c r="J170" s="537"/>
      <c r="K170" s="537"/>
      <c r="L170" s="537"/>
      <c r="M170" s="593"/>
      <c r="N170" s="524">
        <v>0</v>
      </c>
      <c r="O170" s="525"/>
      <c r="P170" s="524">
        <v>0</v>
      </c>
      <c r="Q170" s="525"/>
      <c r="R170" s="524">
        <v>0</v>
      </c>
      <c r="S170" s="525"/>
      <c r="T170" s="524">
        <v>0</v>
      </c>
      <c r="U170" s="525"/>
      <c r="V170" s="524">
        <v>0</v>
      </c>
      <c r="W170" s="525"/>
      <c r="X170" s="109">
        <f>SUM(N170+P170+R170+T170+V170)</f>
        <v>0</v>
      </c>
      <c r="Y170" s="652">
        <v>0</v>
      </c>
      <c r="Z170" s="653"/>
      <c r="AA170" s="652">
        <v>0</v>
      </c>
      <c r="AB170" s="653"/>
      <c r="AC170" s="652">
        <v>0</v>
      </c>
      <c r="AD170" s="653"/>
      <c r="AE170" s="652">
        <v>0</v>
      </c>
      <c r="AF170" s="653"/>
      <c r="AG170" s="652">
        <v>0</v>
      </c>
      <c r="AH170" s="653"/>
      <c r="AI170" s="300">
        <f>SUM(Y170+AA170+AC170+AE170+AG170)</f>
        <v>0</v>
      </c>
      <c r="AJ170" s="396">
        <f>N170+Y170</f>
        <v>0</v>
      </c>
      <c r="AK170" s="396">
        <f>P170+AA170</f>
        <v>0</v>
      </c>
      <c r="AL170" s="396">
        <f>R170+AC170</f>
        <v>0</v>
      </c>
      <c r="AM170" s="396">
        <f>T170+AE170</f>
        <v>0</v>
      </c>
      <c r="AN170" s="396">
        <f>V170+AG170</f>
        <v>0</v>
      </c>
      <c r="AO170" s="397">
        <f>X170+AI170</f>
        <v>0</v>
      </c>
      <c r="AQ170" s="23"/>
      <c r="AR170" s="381"/>
      <c r="AS170" s="23"/>
      <c r="AT170" s="381"/>
    </row>
    <row r="171" spans="1:46" ht="15" customHeight="1">
      <c r="C171" s="80" t="s">
        <v>328</v>
      </c>
      <c r="D171" s="518"/>
      <c r="E171" s="537"/>
      <c r="F171" s="537"/>
      <c r="G171" s="537"/>
      <c r="H171" s="537"/>
      <c r="I171" s="537"/>
      <c r="J171" s="537"/>
      <c r="K171" s="537"/>
      <c r="L171" s="537"/>
      <c r="M171" s="593"/>
      <c r="N171" s="524">
        <v>0</v>
      </c>
      <c r="O171" s="525"/>
      <c r="P171" s="524">
        <v>0</v>
      </c>
      <c r="Q171" s="525"/>
      <c r="R171" s="524">
        <v>0</v>
      </c>
      <c r="S171" s="525"/>
      <c r="T171" s="524">
        <v>0</v>
      </c>
      <c r="U171" s="525"/>
      <c r="V171" s="524">
        <v>0</v>
      </c>
      <c r="W171" s="525"/>
      <c r="X171" s="109">
        <f>SUM(N171+P171+R171+T171+V171)</f>
        <v>0</v>
      </c>
      <c r="Y171" s="652">
        <v>0</v>
      </c>
      <c r="Z171" s="653"/>
      <c r="AA171" s="652">
        <v>0</v>
      </c>
      <c r="AB171" s="653"/>
      <c r="AC171" s="652">
        <v>0</v>
      </c>
      <c r="AD171" s="653"/>
      <c r="AE171" s="652">
        <v>0</v>
      </c>
      <c r="AF171" s="653"/>
      <c r="AG171" s="652">
        <v>0</v>
      </c>
      <c r="AH171" s="653"/>
      <c r="AI171" s="300">
        <f>SUM(Y171+AA171+AC171+AE171+AG171)</f>
        <v>0</v>
      </c>
      <c r="AJ171" s="396">
        <f>N171+Y171</f>
        <v>0</v>
      </c>
      <c r="AK171" s="396">
        <f>P171+AA171</f>
        <v>0</v>
      </c>
      <c r="AL171" s="396">
        <f>R171+AC171</f>
        <v>0</v>
      </c>
      <c r="AM171" s="396">
        <f>T171+AE171</f>
        <v>0</v>
      </c>
      <c r="AN171" s="396">
        <f>V171+AG171</f>
        <v>0</v>
      </c>
      <c r="AO171" s="397">
        <f>X171+AI171</f>
        <v>0</v>
      </c>
      <c r="AQ171" s="140"/>
      <c r="AR171" s="383"/>
      <c r="AS171" s="140"/>
      <c r="AT171" s="383"/>
    </row>
    <row r="172" spans="1:46" ht="15" customHeight="1">
      <c r="C172" s="80" t="s">
        <v>329</v>
      </c>
      <c r="D172" s="518"/>
      <c r="E172" s="537"/>
      <c r="F172" s="537"/>
      <c r="G172" s="537"/>
      <c r="H172" s="537"/>
      <c r="I172" s="537"/>
      <c r="J172" s="537"/>
      <c r="K172" s="537"/>
      <c r="L172" s="537"/>
      <c r="M172" s="593"/>
      <c r="N172" s="524">
        <v>0</v>
      </c>
      <c r="O172" s="525"/>
      <c r="P172" s="524">
        <v>0</v>
      </c>
      <c r="Q172" s="525"/>
      <c r="R172" s="524">
        <v>0</v>
      </c>
      <c r="S172" s="525"/>
      <c r="T172" s="524">
        <v>0</v>
      </c>
      <c r="U172" s="525"/>
      <c r="V172" s="524">
        <v>0</v>
      </c>
      <c r="W172" s="525"/>
      <c r="X172" s="109">
        <f>SUM(N172+P172+R172+T172+V172)</f>
        <v>0</v>
      </c>
      <c r="Y172" s="652">
        <v>0</v>
      </c>
      <c r="Z172" s="653"/>
      <c r="AA172" s="652">
        <v>0</v>
      </c>
      <c r="AB172" s="653"/>
      <c r="AC172" s="652">
        <v>0</v>
      </c>
      <c r="AD172" s="653"/>
      <c r="AE172" s="652">
        <v>0</v>
      </c>
      <c r="AF172" s="653"/>
      <c r="AG172" s="652">
        <v>0</v>
      </c>
      <c r="AH172" s="653"/>
      <c r="AI172" s="300">
        <f>SUM(Y172+AA172+AC172+AE172+AG172)</f>
        <v>0</v>
      </c>
      <c r="AJ172" s="396">
        <f t="shared" ref="AJ172:AJ197" si="162">N172+Y172</f>
        <v>0</v>
      </c>
      <c r="AK172" s="396">
        <f t="shared" ref="AK172:AK197" si="163">P172+AA172</f>
        <v>0</v>
      </c>
      <c r="AL172" s="396">
        <f t="shared" ref="AL172:AL197" si="164">R172+AC172</f>
        <v>0</v>
      </c>
      <c r="AM172" s="396">
        <f t="shared" ref="AM172:AM197" si="165">T172+AE172</f>
        <v>0</v>
      </c>
      <c r="AN172" s="396">
        <f t="shared" ref="AN172:AN197" si="166">V172+AG172</f>
        <v>0</v>
      </c>
      <c r="AO172" s="397">
        <f t="shared" ref="AO172:AO199" si="167">X172+AI172</f>
        <v>0</v>
      </c>
      <c r="AQ172" s="23"/>
      <c r="AR172" s="381"/>
      <c r="AS172" s="23"/>
      <c r="AT172" s="381"/>
    </row>
    <row r="173" spans="1:46" ht="15" customHeight="1">
      <c r="C173" s="80" t="s">
        <v>330</v>
      </c>
      <c r="D173" s="518"/>
      <c r="E173" s="519"/>
      <c r="F173" s="519"/>
      <c r="G173" s="519"/>
      <c r="H173" s="519"/>
      <c r="I173" s="519"/>
      <c r="J173" s="519"/>
      <c r="K173" s="519"/>
      <c r="L173" s="519"/>
      <c r="M173" s="593"/>
      <c r="N173" s="524">
        <v>0</v>
      </c>
      <c r="O173" s="525"/>
      <c r="P173" s="524">
        <v>0</v>
      </c>
      <c r="Q173" s="525"/>
      <c r="R173" s="524">
        <v>0</v>
      </c>
      <c r="S173" s="525"/>
      <c r="T173" s="524">
        <v>0</v>
      </c>
      <c r="U173" s="525"/>
      <c r="V173" s="524">
        <v>0</v>
      </c>
      <c r="W173" s="525"/>
      <c r="X173" s="109">
        <f>SUM(N173+P173+R173+T173+V173)</f>
        <v>0</v>
      </c>
      <c r="Y173" s="652">
        <v>0</v>
      </c>
      <c r="Z173" s="653"/>
      <c r="AA173" s="652">
        <v>0</v>
      </c>
      <c r="AB173" s="653"/>
      <c r="AC173" s="652">
        <v>0</v>
      </c>
      <c r="AD173" s="653"/>
      <c r="AE173" s="652">
        <v>0</v>
      </c>
      <c r="AF173" s="653"/>
      <c r="AG173" s="652">
        <v>0</v>
      </c>
      <c r="AH173" s="653"/>
      <c r="AI173" s="300">
        <f>SUM(Y173+AA173+AC173+AE173+AG173)</f>
        <v>0</v>
      </c>
      <c r="AJ173" s="396">
        <f t="shared" si="162"/>
        <v>0</v>
      </c>
      <c r="AK173" s="396">
        <f t="shared" si="163"/>
        <v>0</v>
      </c>
      <c r="AL173" s="396">
        <f t="shared" si="164"/>
        <v>0</v>
      </c>
      <c r="AM173" s="396">
        <f t="shared" si="165"/>
        <v>0</v>
      </c>
      <c r="AN173" s="396">
        <f t="shared" si="166"/>
        <v>0</v>
      </c>
      <c r="AO173" s="397">
        <f t="shared" si="167"/>
        <v>0</v>
      </c>
      <c r="AQ173" s="140"/>
      <c r="AR173" s="383"/>
      <c r="AS173" s="140"/>
      <c r="AT173" s="383"/>
    </row>
    <row r="174" spans="1:46" ht="15" customHeight="1">
      <c r="C174" s="80" t="s">
        <v>331</v>
      </c>
      <c r="D174" s="625"/>
      <c r="E174" s="666"/>
      <c r="F174" s="666"/>
      <c r="G174" s="666"/>
      <c r="H174" s="666"/>
      <c r="I174" s="666"/>
      <c r="J174" s="666"/>
      <c r="K174" s="666"/>
      <c r="L174" s="666"/>
      <c r="M174" s="667"/>
      <c r="N174" s="719">
        <v>0</v>
      </c>
      <c r="O174" s="587"/>
      <c r="P174" s="719">
        <v>0</v>
      </c>
      <c r="Q174" s="587"/>
      <c r="R174" s="719">
        <v>0</v>
      </c>
      <c r="S174" s="587"/>
      <c r="T174" s="719">
        <v>0</v>
      </c>
      <c r="U174" s="587"/>
      <c r="V174" s="719">
        <v>0</v>
      </c>
      <c r="W174" s="587"/>
      <c r="X174" s="109">
        <f>SUM(N174+P174+R174+T174+V174)</f>
        <v>0</v>
      </c>
      <c r="Y174" s="717">
        <v>0</v>
      </c>
      <c r="Z174" s="718"/>
      <c r="AA174" s="717">
        <v>0</v>
      </c>
      <c r="AB174" s="718"/>
      <c r="AC174" s="717">
        <v>0</v>
      </c>
      <c r="AD174" s="718"/>
      <c r="AE174" s="717">
        <v>0</v>
      </c>
      <c r="AF174" s="718"/>
      <c r="AG174" s="717">
        <v>0</v>
      </c>
      <c r="AH174" s="718"/>
      <c r="AI174" s="300">
        <f>SUM(Y174+AA174+AC174+AE174+AG174)</f>
        <v>0</v>
      </c>
      <c r="AJ174" s="396">
        <f t="shared" si="162"/>
        <v>0</v>
      </c>
      <c r="AK174" s="396">
        <f t="shared" si="163"/>
        <v>0</v>
      </c>
      <c r="AL174" s="396">
        <f t="shared" si="164"/>
        <v>0</v>
      </c>
      <c r="AM174" s="396">
        <f t="shared" si="165"/>
        <v>0</v>
      </c>
      <c r="AN174" s="396">
        <f t="shared" si="166"/>
        <v>0</v>
      </c>
      <c r="AO174" s="397">
        <f t="shared" si="167"/>
        <v>0</v>
      </c>
      <c r="AQ174" s="103"/>
      <c r="AS174" s="103"/>
      <c r="AT174" s="81"/>
    </row>
    <row r="175" spans="1:46" ht="15" customHeight="1">
      <c r="C175" s="116"/>
      <c r="D175" s="117"/>
      <c r="E175" s="117"/>
      <c r="F175" s="117"/>
      <c r="G175" s="117"/>
      <c r="H175" s="117"/>
      <c r="I175" s="117"/>
      <c r="J175" s="117"/>
      <c r="K175" s="117"/>
      <c r="L175" s="117"/>
      <c r="M175" s="63" t="s">
        <v>208</v>
      </c>
      <c r="N175" s="526">
        <f>SUM(N170:N174)</f>
        <v>0</v>
      </c>
      <c r="O175" s="527"/>
      <c r="P175" s="526">
        <f>SUM(P170:P174)</f>
        <v>0</v>
      </c>
      <c r="Q175" s="527"/>
      <c r="R175" s="526">
        <f>SUM(R170:R174)</f>
        <v>0</v>
      </c>
      <c r="S175" s="527"/>
      <c r="T175" s="526">
        <f>SUM(T170:T174)</f>
        <v>0</v>
      </c>
      <c r="U175" s="527"/>
      <c r="V175" s="526">
        <f>SUM(V170:V174)</f>
        <v>0</v>
      </c>
      <c r="W175" s="527"/>
      <c r="X175" s="178">
        <f>SUM(X170:X174)</f>
        <v>0</v>
      </c>
      <c r="Y175" s="526">
        <f>SUM(Y170:Y174)</f>
        <v>0</v>
      </c>
      <c r="Z175" s="527"/>
      <c r="AA175" s="526">
        <f>SUM(AA170:AA174)</f>
        <v>0</v>
      </c>
      <c r="AB175" s="527"/>
      <c r="AC175" s="526">
        <f>SUM(AC170:AC174)</f>
        <v>0</v>
      </c>
      <c r="AD175" s="527"/>
      <c r="AE175" s="526">
        <f>SUM(AE170:AE174)</f>
        <v>0</v>
      </c>
      <c r="AF175" s="527"/>
      <c r="AG175" s="526">
        <f>SUM(AG170:AG174)</f>
        <v>0</v>
      </c>
      <c r="AH175" s="527"/>
      <c r="AI175" s="178">
        <f>SUM(AI170:AI174)</f>
        <v>0</v>
      </c>
      <c r="AJ175" s="417">
        <f t="shared" si="162"/>
        <v>0</v>
      </c>
      <c r="AK175" s="417">
        <f t="shared" si="163"/>
        <v>0</v>
      </c>
      <c r="AL175" s="417">
        <f t="shared" si="164"/>
        <v>0</v>
      </c>
      <c r="AM175" s="417">
        <f t="shared" si="165"/>
        <v>0</v>
      </c>
      <c r="AN175" s="417">
        <f t="shared" si="166"/>
        <v>0</v>
      </c>
      <c r="AO175" s="418">
        <f t="shared" si="167"/>
        <v>0</v>
      </c>
      <c r="AQ175" s="388">
        <f>N175+P175+R175+T175+V175</f>
        <v>0</v>
      </c>
      <c r="AS175" s="388">
        <f>Y175+AA175+AC175+AE175+AG175</f>
        <v>0</v>
      </c>
      <c r="AT175" s="81"/>
    </row>
    <row r="176" spans="1:46" ht="26.25" customHeight="1">
      <c r="A176" s="78" t="s">
        <v>3</v>
      </c>
      <c r="B176" s="78"/>
      <c r="C176" s="514" t="s">
        <v>211</v>
      </c>
      <c r="D176" s="515"/>
      <c r="E176" s="515"/>
      <c r="F176" s="515"/>
      <c r="G176" s="515"/>
      <c r="H176" s="515"/>
      <c r="I176" s="515"/>
      <c r="J176" s="515"/>
      <c r="K176" s="515"/>
      <c r="L176" s="515"/>
      <c r="M176" s="605"/>
      <c r="N176" s="88"/>
      <c r="O176" s="102"/>
      <c r="P176" s="80"/>
      <c r="Q176" s="102"/>
      <c r="R176" s="80"/>
      <c r="S176" s="102"/>
      <c r="T176" s="80"/>
      <c r="U176" s="102"/>
      <c r="V176" s="80"/>
      <c r="W176" s="102"/>
      <c r="X176" s="103"/>
      <c r="Y176" s="88"/>
      <c r="Z176" s="102"/>
      <c r="AA176" s="80"/>
      <c r="AB176" s="102"/>
      <c r="AC176" s="80"/>
      <c r="AD176" s="102"/>
      <c r="AE176" s="80"/>
      <c r="AF176" s="102"/>
      <c r="AG176" s="80"/>
      <c r="AH176" s="102"/>
      <c r="AI176" s="103"/>
      <c r="AJ176" s="396"/>
      <c r="AK176" s="396"/>
      <c r="AL176" s="396"/>
      <c r="AM176" s="396"/>
      <c r="AN176" s="396"/>
      <c r="AO176" s="397"/>
      <c r="AQ176" s="103"/>
      <c r="AS176" s="103"/>
      <c r="AT176" s="81"/>
    </row>
    <row r="177" spans="1:46" ht="15" customHeight="1">
      <c r="C177" s="80" t="str">
        <f>C137</f>
        <v>Subaward #1</v>
      </c>
      <c r="D177" s="659"/>
      <c r="E177" s="660"/>
      <c r="F177" s="660"/>
      <c r="G177" s="660"/>
      <c r="H177" s="660"/>
      <c r="I177" s="660"/>
      <c r="J177" s="660"/>
      <c r="K177" s="660"/>
      <c r="L177" s="660"/>
      <c r="M177" s="661"/>
      <c r="N177" s="524">
        <v>0</v>
      </c>
      <c r="O177" s="525"/>
      <c r="P177" s="524">
        <v>0</v>
      </c>
      <c r="Q177" s="525"/>
      <c r="R177" s="524">
        <v>0</v>
      </c>
      <c r="S177" s="525"/>
      <c r="T177" s="524">
        <v>0</v>
      </c>
      <c r="U177" s="525"/>
      <c r="V177" s="524">
        <v>0</v>
      </c>
      <c r="W177" s="525"/>
      <c r="X177" s="109">
        <f>SUM(N177+P177+R177+T177+V177)</f>
        <v>0</v>
      </c>
      <c r="Y177" s="652">
        <v>0</v>
      </c>
      <c r="Z177" s="653"/>
      <c r="AA177" s="652">
        <v>0</v>
      </c>
      <c r="AB177" s="653"/>
      <c r="AC177" s="652">
        <v>0</v>
      </c>
      <c r="AD177" s="653"/>
      <c r="AE177" s="652">
        <v>0</v>
      </c>
      <c r="AF177" s="653"/>
      <c r="AG177" s="652">
        <v>0</v>
      </c>
      <c r="AH177" s="653"/>
      <c r="AI177" s="300">
        <f>SUM(Y177+AA177+AC177+AE177+AG177)</f>
        <v>0</v>
      </c>
      <c r="AJ177" s="396">
        <f t="shared" si="162"/>
        <v>0</v>
      </c>
      <c r="AK177" s="396">
        <f t="shared" si="163"/>
        <v>0</v>
      </c>
      <c r="AL177" s="396">
        <f t="shared" si="164"/>
        <v>0</v>
      </c>
      <c r="AM177" s="396">
        <f t="shared" si="165"/>
        <v>0</v>
      </c>
      <c r="AN177" s="396">
        <f t="shared" si="166"/>
        <v>0</v>
      </c>
      <c r="AO177" s="397">
        <f t="shared" si="167"/>
        <v>0</v>
      </c>
      <c r="AQ177" s="103"/>
      <c r="AS177" s="103"/>
      <c r="AT177" s="81"/>
    </row>
    <row r="178" spans="1:46" ht="15" customHeight="1">
      <c r="C178" s="80" t="str">
        <f>C138</f>
        <v>Subaward #2</v>
      </c>
      <c r="D178" s="659"/>
      <c r="E178" s="660"/>
      <c r="F178" s="660"/>
      <c r="G178" s="660"/>
      <c r="H178" s="660"/>
      <c r="I178" s="660"/>
      <c r="J178" s="660"/>
      <c r="K178" s="660"/>
      <c r="L178" s="660"/>
      <c r="M178" s="661"/>
      <c r="N178" s="524">
        <v>0</v>
      </c>
      <c r="O178" s="525"/>
      <c r="P178" s="524">
        <v>0</v>
      </c>
      <c r="Q178" s="525"/>
      <c r="R178" s="524">
        <v>0</v>
      </c>
      <c r="S178" s="525"/>
      <c r="T178" s="524">
        <v>0</v>
      </c>
      <c r="U178" s="525"/>
      <c r="V178" s="524">
        <v>0</v>
      </c>
      <c r="W178" s="525"/>
      <c r="X178" s="109">
        <f>SUM(N178+P178+R178+T178+V178)</f>
        <v>0</v>
      </c>
      <c r="Y178" s="652">
        <v>0</v>
      </c>
      <c r="Z178" s="653"/>
      <c r="AA178" s="652">
        <v>0</v>
      </c>
      <c r="AB178" s="653"/>
      <c r="AC178" s="652">
        <v>0</v>
      </c>
      <c r="AD178" s="653"/>
      <c r="AE178" s="652">
        <v>0</v>
      </c>
      <c r="AF178" s="653"/>
      <c r="AG178" s="652">
        <v>0</v>
      </c>
      <c r="AH178" s="653"/>
      <c r="AI178" s="300">
        <f>SUM(Y178+AA178+AC178+AE178+AG178)</f>
        <v>0</v>
      </c>
      <c r="AJ178" s="396">
        <f t="shared" si="162"/>
        <v>0</v>
      </c>
      <c r="AK178" s="396">
        <f t="shared" si="163"/>
        <v>0</v>
      </c>
      <c r="AL178" s="396">
        <f t="shared" si="164"/>
        <v>0</v>
      </c>
      <c r="AM178" s="396">
        <f t="shared" si="165"/>
        <v>0</v>
      </c>
      <c r="AN178" s="396">
        <f t="shared" si="166"/>
        <v>0</v>
      </c>
      <c r="AO178" s="397">
        <f t="shared" si="167"/>
        <v>0</v>
      </c>
      <c r="AQ178" s="389"/>
      <c r="AR178" s="115"/>
      <c r="AS178" s="389"/>
      <c r="AT178" s="392"/>
    </row>
    <row r="179" spans="1:46" ht="15" customHeight="1">
      <c r="C179" s="80" t="str">
        <f>C139</f>
        <v>Subaward #3</v>
      </c>
      <c r="D179" s="662"/>
      <c r="E179" s="660"/>
      <c r="F179" s="660"/>
      <c r="G179" s="660"/>
      <c r="H179" s="660"/>
      <c r="I179" s="660"/>
      <c r="J179" s="660"/>
      <c r="K179" s="660"/>
      <c r="L179" s="660"/>
      <c r="M179" s="661"/>
      <c r="N179" s="524">
        <v>0</v>
      </c>
      <c r="O179" s="525"/>
      <c r="P179" s="524">
        <v>0</v>
      </c>
      <c r="Q179" s="525"/>
      <c r="R179" s="524">
        <v>0</v>
      </c>
      <c r="S179" s="525"/>
      <c r="T179" s="524">
        <v>0</v>
      </c>
      <c r="U179" s="525"/>
      <c r="V179" s="524">
        <v>0</v>
      </c>
      <c r="W179" s="525"/>
      <c r="X179" s="109">
        <f>SUM(N179+P179+R179+T179+V179)</f>
        <v>0</v>
      </c>
      <c r="Y179" s="652">
        <v>0</v>
      </c>
      <c r="Z179" s="653"/>
      <c r="AA179" s="652">
        <v>0</v>
      </c>
      <c r="AB179" s="653"/>
      <c r="AC179" s="652">
        <v>0</v>
      </c>
      <c r="AD179" s="653"/>
      <c r="AE179" s="652">
        <v>0</v>
      </c>
      <c r="AF179" s="653"/>
      <c r="AG179" s="652">
        <v>0</v>
      </c>
      <c r="AH179" s="653"/>
      <c r="AI179" s="300">
        <f>SUM(Y179+AA179+AC179+AE179+AG179)</f>
        <v>0</v>
      </c>
      <c r="AJ179" s="396">
        <f t="shared" si="162"/>
        <v>0</v>
      </c>
      <c r="AK179" s="396">
        <f t="shared" si="163"/>
        <v>0</v>
      </c>
      <c r="AL179" s="396">
        <f t="shared" si="164"/>
        <v>0</v>
      </c>
      <c r="AM179" s="396">
        <f t="shared" si="165"/>
        <v>0</v>
      </c>
      <c r="AN179" s="396">
        <f t="shared" si="166"/>
        <v>0</v>
      </c>
      <c r="AO179" s="397">
        <f t="shared" si="167"/>
        <v>0</v>
      </c>
      <c r="AQ179" s="103"/>
      <c r="AS179" s="103"/>
      <c r="AT179" s="81"/>
    </row>
    <row r="180" spans="1:46" ht="15" customHeight="1">
      <c r="C180" s="80" t="str">
        <f>C140</f>
        <v>Subaward #4</v>
      </c>
      <c r="D180" s="656"/>
      <c r="E180" s="657"/>
      <c r="F180" s="657"/>
      <c r="G180" s="657"/>
      <c r="H180" s="657"/>
      <c r="I180" s="657"/>
      <c r="J180" s="657"/>
      <c r="K180" s="657"/>
      <c r="L180" s="657"/>
      <c r="M180" s="658"/>
      <c r="N180" s="524">
        <v>0</v>
      </c>
      <c r="O180" s="525"/>
      <c r="P180" s="524">
        <v>0</v>
      </c>
      <c r="Q180" s="525"/>
      <c r="R180" s="524">
        <v>0</v>
      </c>
      <c r="S180" s="525"/>
      <c r="T180" s="524">
        <v>0</v>
      </c>
      <c r="U180" s="525"/>
      <c r="V180" s="524">
        <v>0</v>
      </c>
      <c r="W180" s="525"/>
      <c r="X180" s="109">
        <f>SUM(N180+P180+R180+T180+V180)</f>
        <v>0</v>
      </c>
      <c r="Y180" s="652">
        <v>0</v>
      </c>
      <c r="Z180" s="653"/>
      <c r="AA180" s="652">
        <v>0</v>
      </c>
      <c r="AB180" s="653"/>
      <c r="AC180" s="652">
        <v>0</v>
      </c>
      <c r="AD180" s="653"/>
      <c r="AE180" s="652">
        <v>0</v>
      </c>
      <c r="AF180" s="653"/>
      <c r="AG180" s="652">
        <v>0</v>
      </c>
      <c r="AH180" s="653"/>
      <c r="AI180" s="300">
        <f>SUM(Y180+AA180+AC180+AE180+AG180)</f>
        <v>0</v>
      </c>
      <c r="AJ180" s="396">
        <f t="shared" si="162"/>
        <v>0</v>
      </c>
      <c r="AK180" s="396">
        <f t="shared" si="163"/>
        <v>0</v>
      </c>
      <c r="AL180" s="396">
        <f t="shared" si="164"/>
        <v>0</v>
      </c>
      <c r="AM180" s="396">
        <f t="shared" si="165"/>
        <v>0</v>
      </c>
      <c r="AN180" s="396">
        <f t="shared" si="166"/>
        <v>0</v>
      </c>
      <c r="AO180" s="397">
        <f t="shared" si="167"/>
        <v>0</v>
      </c>
      <c r="AQ180" s="103"/>
      <c r="AS180" s="103"/>
      <c r="AT180" s="81"/>
    </row>
    <row r="181" spans="1:46" ht="15" customHeight="1">
      <c r="C181" s="106"/>
      <c r="D181" s="107"/>
      <c r="E181" s="107"/>
      <c r="F181" s="619" t="s">
        <v>207</v>
      </c>
      <c r="G181" s="594"/>
      <c r="H181" s="594"/>
      <c r="I181" s="594"/>
      <c r="J181" s="594"/>
      <c r="K181" s="594"/>
      <c r="L181" s="594"/>
      <c r="M181" s="594"/>
      <c r="N181" s="526">
        <f>SUM(N177:N180)</f>
        <v>0</v>
      </c>
      <c r="O181" s="527"/>
      <c r="P181" s="526">
        <f>SUM(P177:P180)</f>
        <v>0</v>
      </c>
      <c r="Q181" s="527"/>
      <c r="R181" s="526">
        <f>SUM(R177:R180)</f>
        <v>0</v>
      </c>
      <c r="S181" s="527"/>
      <c r="T181" s="526">
        <f>SUM(T177:T180)</f>
        <v>0</v>
      </c>
      <c r="U181" s="527"/>
      <c r="V181" s="526">
        <f>SUM(V177:V180)</f>
        <v>0</v>
      </c>
      <c r="W181" s="527"/>
      <c r="X181" s="178">
        <f>SUM(X177:X180)</f>
        <v>0</v>
      </c>
      <c r="Y181" s="526">
        <f>SUM(Y177:Y180)</f>
        <v>0</v>
      </c>
      <c r="Z181" s="527"/>
      <c r="AA181" s="526">
        <f>SUM(AA177:AA180)</f>
        <v>0</v>
      </c>
      <c r="AB181" s="527"/>
      <c r="AC181" s="526">
        <f>SUM(AC177:AC180)</f>
        <v>0</v>
      </c>
      <c r="AD181" s="527"/>
      <c r="AE181" s="526">
        <f>SUM(AE177:AE180)</f>
        <v>0</v>
      </c>
      <c r="AF181" s="527"/>
      <c r="AG181" s="526">
        <f>SUM(AG177:AG180)</f>
        <v>0</v>
      </c>
      <c r="AH181" s="527"/>
      <c r="AI181" s="178">
        <f>SUM(AI177:AI180)</f>
        <v>0</v>
      </c>
      <c r="AJ181" s="417">
        <f t="shared" si="162"/>
        <v>0</v>
      </c>
      <c r="AK181" s="417">
        <f t="shared" si="163"/>
        <v>0</v>
      </c>
      <c r="AL181" s="417">
        <f t="shared" si="164"/>
        <v>0</v>
      </c>
      <c r="AM181" s="417">
        <f t="shared" si="165"/>
        <v>0</v>
      </c>
      <c r="AN181" s="417">
        <f t="shared" si="166"/>
        <v>0</v>
      </c>
      <c r="AO181" s="418">
        <f t="shared" si="167"/>
        <v>0</v>
      </c>
      <c r="AQ181" s="388">
        <f>N181+P181+R181+T181+V181</f>
        <v>0</v>
      </c>
      <c r="AS181" s="388">
        <f>Y181+AA181+AC181+AE181+AG181</f>
        <v>0</v>
      </c>
      <c r="AT181" s="81"/>
    </row>
    <row r="182" spans="1:46" s="12" customFormat="1" ht="15" customHeight="1">
      <c r="A182" s="22">
        <v>5000</v>
      </c>
      <c r="B182" s="22"/>
      <c r="C182" s="24" t="s">
        <v>212</v>
      </c>
      <c r="D182" s="603"/>
      <c r="E182" s="515"/>
      <c r="F182" s="515"/>
      <c r="G182" s="515"/>
      <c r="H182" s="515"/>
      <c r="I182" s="515"/>
      <c r="J182" s="515"/>
      <c r="K182" s="515"/>
      <c r="L182" s="515"/>
      <c r="M182" s="605"/>
      <c r="N182" s="57"/>
      <c r="O182" s="79"/>
      <c r="P182" s="57"/>
      <c r="Q182" s="79"/>
      <c r="R182" s="57"/>
      <c r="S182" s="79"/>
      <c r="T182" s="57"/>
      <c r="U182" s="79"/>
      <c r="V182" s="57"/>
      <c r="W182" s="79"/>
      <c r="X182" s="60"/>
      <c r="Y182" s="57"/>
      <c r="Z182" s="79"/>
      <c r="AA182" s="57"/>
      <c r="AB182" s="79"/>
      <c r="AC182" s="57"/>
      <c r="AD182" s="79"/>
      <c r="AE182" s="57"/>
      <c r="AF182" s="79"/>
      <c r="AG182" s="57"/>
      <c r="AH182" s="79"/>
      <c r="AI182" s="60"/>
      <c r="AJ182" s="396"/>
      <c r="AK182" s="396"/>
      <c r="AL182" s="396"/>
      <c r="AM182" s="396"/>
      <c r="AN182" s="396"/>
      <c r="AO182" s="397"/>
      <c r="AQ182" s="103"/>
      <c r="AR182" s="36"/>
      <c r="AS182" s="103"/>
      <c r="AT182" s="81"/>
    </row>
    <row r="183" spans="1:46" s="12" customFormat="1" ht="15" customHeight="1">
      <c r="A183" s="22"/>
      <c r="B183" s="22"/>
      <c r="C183" s="536"/>
      <c r="D183" s="537"/>
      <c r="E183" s="537"/>
      <c r="F183" s="537"/>
      <c r="G183" s="537"/>
      <c r="H183" s="537"/>
      <c r="I183" s="537"/>
      <c r="J183" s="537"/>
      <c r="K183" s="537"/>
      <c r="L183" s="537"/>
      <c r="M183" s="593"/>
      <c r="N183" s="524">
        <v>0</v>
      </c>
      <c r="O183" s="525"/>
      <c r="P183" s="524">
        <v>0</v>
      </c>
      <c r="Q183" s="525"/>
      <c r="R183" s="524">
        <v>0</v>
      </c>
      <c r="S183" s="525"/>
      <c r="T183" s="524">
        <v>0</v>
      </c>
      <c r="U183" s="525"/>
      <c r="V183" s="524">
        <v>0</v>
      </c>
      <c r="W183" s="525"/>
      <c r="X183" s="109">
        <f t="shared" ref="X183:X188" si="168">SUM(N183+P183+R183+T183+V183)</f>
        <v>0</v>
      </c>
      <c r="Y183" s="652">
        <v>0</v>
      </c>
      <c r="Z183" s="653"/>
      <c r="AA183" s="652">
        <v>0</v>
      </c>
      <c r="AB183" s="653"/>
      <c r="AC183" s="652">
        <v>0</v>
      </c>
      <c r="AD183" s="653"/>
      <c r="AE183" s="652">
        <v>0</v>
      </c>
      <c r="AF183" s="653"/>
      <c r="AG183" s="652">
        <v>0</v>
      </c>
      <c r="AH183" s="653"/>
      <c r="AI183" s="300">
        <f t="shared" ref="AI183:AI188" si="169">SUM(Y183+AA183+AC183+AE183+AG183)</f>
        <v>0</v>
      </c>
      <c r="AJ183" s="396">
        <f t="shared" si="162"/>
        <v>0</v>
      </c>
      <c r="AK183" s="396">
        <f t="shared" si="163"/>
        <v>0</v>
      </c>
      <c r="AL183" s="396">
        <f t="shared" si="164"/>
        <v>0</v>
      </c>
      <c r="AM183" s="396">
        <f t="shared" si="165"/>
        <v>0</v>
      </c>
      <c r="AN183" s="396">
        <f t="shared" si="166"/>
        <v>0</v>
      </c>
      <c r="AO183" s="397">
        <f t="shared" si="167"/>
        <v>0</v>
      </c>
      <c r="AQ183" s="103"/>
      <c r="AR183" s="36"/>
      <c r="AS183" s="103"/>
      <c r="AT183" s="81"/>
    </row>
    <row r="184" spans="1:46" s="12" customFormat="1" ht="15" customHeight="1">
      <c r="A184" s="22"/>
      <c r="B184" s="22"/>
      <c r="C184" s="536"/>
      <c r="D184" s="537"/>
      <c r="E184" s="537"/>
      <c r="F184" s="537"/>
      <c r="G184" s="537"/>
      <c r="H184" s="537"/>
      <c r="I184" s="537"/>
      <c r="J184" s="537"/>
      <c r="K184" s="537"/>
      <c r="L184" s="537"/>
      <c r="M184" s="593"/>
      <c r="N184" s="524">
        <v>0</v>
      </c>
      <c r="O184" s="525"/>
      <c r="P184" s="524">
        <v>0</v>
      </c>
      <c r="Q184" s="525"/>
      <c r="R184" s="524">
        <v>0</v>
      </c>
      <c r="S184" s="525"/>
      <c r="T184" s="524">
        <v>0</v>
      </c>
      <c r="U184" s="525"/>
      <c r="V184" s="524">
        <v>0</v>
      </c>
      <c r="W184" s="525"/>
      <c r="X184" s="109">
        <f t="shared" si="168"/>
        <v>0</v>
      </c>
      <c r="Y184" s="652">
        <v>0</v>
      </c>
      <c r="Z184" s="653"/>
      <c r="AA184" s="652">
        <v>0</v>
      </c>
      <c r="AB184" s="653"/>
      <c r="AC184" s="652">
        <v>0</v>
      </c>
      <c r="AD184" s="653"/>
      <c r="AE184" s="652">
        <v>0</v>
      </c>
      <c r="AF184" s="653"/>
      <c r="AG184" s="652">
        <v>0</v>
      </c>
      <c r="AH184" s="653"/>
      <c r="AI184" s="300">
        <f t="shared" si="169"/>
        <v>0</v>
      </c>
      <c r="AJ184" s="396">
        <f t="shared" si="162"/>
        <v>0</v>
      </c>
      <c r="AK184" s="396">
        <f t="shared" si="163"/>
        <v>0</v>
      </c>
      <c r="AL184" s="396">
        <f t="shared" si="164"/>
        <v>0</v>
      </c>
      <c r="AM184" s="396">
        <f t="shared" si="165"/>
        <v>0</v>
      </c>
      <c r="AN184" s="396">
        <f t="shared" si="166"/>
        <v>0</v>
      </c>
      <c r="AO184" s="397">
        <f t="shared" si="167"/>
        <v>0</v>
      </c>
      <c r="AQ184" s="103"/>
      <c r="AR184" s="36"/>
      <c r="AS184" s="103"/>
      <c r="AT184" s="81"/>
    </row>
    <row r="185" spans="1:46" s="12" customFormat="1" ht="15" customHeight="1">
      <c r="A185" s="22"/>
      <c r="B185" s="22"/>
      <c r="C185" s="536"/>
      <c r="D185" s="537"/>
      <c r="E185" s="537"/>
      <c r="F185" s="537"/>
      <c r="G185" s="537"/>
      <c r="H185" s="537"/>
      <c r="I185" s="537"/>
      <c r="J185" s="537"/>
      <c r="K185" s="537"/>
      <c r="L185" s="537"/>
      <c r="M185" s="593"/>
      <c r="N185" s="524">
        <v>0</v>
      </c>
      <c r="O185" s="525"/>
      <c r="P185" s="524">
        <v>0</v>
      </c>
      <c r="Q185" s="525"/>
      <c r="R185" s="524">
        <v>0</v>
      </c>
      <c r="S185" s="525"/>
      <c r="T185" s="524">
        <v>0</v>
      </c>
      <c r="U185" s="525"/>
      <c r="V185" s="524">
        <v>0</v>
      </c>
      <c r="W185" s="525"/>
      <c r="X185" s="109">
        <f t="shared" si="168"/>
        <v>0</v>
      </c>
      <c r="Y185" s="652">
        <v>0</v>
      </c>
      <c r="Z185" s="653"/>
      <c r="AA185" s="652">
        <v>0</v>
      </c>
      <c r="AB185" s="653"/>
      <c r="AC185" s="652">
        <v>0</v>
      </c>
      <c r="AD185" s="653"/>
      <c r="AE185" s="652">
        <v>0</v>
      </c>
      <c r="AF185" s="653"/>
      <c r="AG185" s="652">
        <v>0</v>
      </c>
      <c r="AH185" s="653"/>
      <c r="AI185" s="300">
        <f t="shared" si="169"/>
        <v>0</v>
      </c>
      <c r="AJ185" s="396">
        <f t="shared" si="162"/>
        <v>0</v>
      </c>
      <c r="AK185" s="396">
        <f t="shared" si="163"/>
        <v>0</v>
      </c>
      <c r="AL185" s="396">
        <f t="shared" si="164"/>
        <v>0</v>
      </c>
      <c r="AM185" s="396">
        <f t="shared" si="165"/>
        <v>0</v>
      </c>
      <c r="AN185" s="396">
        <f t="shared" si="166"/>
        <v>0</v>
      </c>
      <c r="AO185" s="397">
        <f t="shared" si="167"/>
        <v>0</v>
      </c>
      <c r="AQ185" s="103"/>
      <c r="AR185" s="36"/>
      <c r="AS185" s="103"/>
      <c r="AT185" s="81"/>
    </row>
    <row r="186" spans="1:46" s="12" customFormat="1" ht="15" customHeight="1">
      <c r="A186" s="22"/>
      <c r="B186" s="22"/>
      <c r="C186" s="600"/>
      <c r="D186" s="537"/>
      <c r="E186" s="537"/>
      <c r="F186" s="537"/>
      <c r="G186" s="537"/>
      <c r="H186" s="537"/>
      <c r="I186" s="537"/>
      <c r="J186" s="537"/>
      <c r="K186" s="537"/>
      <c r="L186" s="537"/>
      <c r="M186" s="593"/>
      <c r="N186" s="524">
        <v>0</v>
      </c>
      <c r="O186" s="525"/>
      <c r="P186" s="524">
        <v>0</v>
      </c>
      <c r="Q186" s="525"/>
      <c r="R186" s="524">
        <v>0</v>
      </c>
      <c r="S186" s="525"/>
      <c r="T186" s="524">
        <v>0</v>
      </c>
      <c r="U186" s="525"/>
      <c r="V186" s="524">
        <v>0</v>
      </c>
      <c r="W186" s="525"/>
      <c r="X186" s="109">
        <f t="shared" si="168"/>
        <v>0</v>
      </c>
      <c r="Y186" s="652">
        <v>0</v>
      </c>
      <c r="Z186" s="653"/>
      <c r="AA186" s="652">
        <v>0</v>
      </c>
      <c r="AB186" s="653"/>
      <c r="AC186" s="652">
        <v>0</v>
      </c>
      <c r="AD186" s="653"/>
      <c r="AE186" s="652">
        <v>0</v>
      </c>
      <c r="AF186" s="653"/>
      <c r="AG186" s="652">
        <v>0</v>
      </c>
      <c r="AH186" s="653"/>
      <c r="AI186" s="300">
        <f t="shared" si="169"/>
        <v>0</v>
      </c>
      <c r="AJ186" s="396">
        <f t="shared" si="162"/>
        <v>0</v>
      </c>
      <c r="AK186" s="396">
        <f t="shared" si="163"/>
        <v>0</v>
      </c>
      <c r="AL186" s="396">
        <f t="shared" si="164"/>
        <v>0</v>
      </c>
      <c r="AM186" s="396">
        <f t="shared" si="165"/>
        <v>0</v>
      </c>
      <c r="AN186" s="396">
        <f t="shared" si="166"/>
        <v>0</v>
      </c>
      <c r="AO186" s="397">
        <f t="shared" si="167"/>
        <v>0</v>
      </c>
      <c r="AQ186" s="103"/>
      <c r="AR186" s="36"/>
      <c r="AS186" s="103"/>
      <c r="AT186" s="81"/>
    </row>
    <row r="187" spans="1:46" s="12" customFormat="1" ht="15" customHeight="1">
      <c r="A187" s="22"/>
      <c r="B187" s="22"/>
      <c r="C187" s="536"/>
      <c r="D187" s="537"/>
      <c r="E187" s="537"/>
      <c r="F187" s="537"/>
      <c r="G187" s="537"/>
      <c r="H187" s="537"/>
      <c r="I187" s="537"/>
      <c r="J187" s="537"/>
      <c r="K187" s="537"/>
      <c r="L187" s="537"/>
      <c r="M187" s="593"/>
      <c r="N187" s="524">
        <v>0</v>
      </c>
      <c r="O187" s="525"/>
      <c r="P187" s="524">
        <v>0</v>
      </c>
      <c r="Q187" s="525"/>
      <c r="R187" s="524">
        <v>0</v>
      </c>
      <c r="S187" s="525"/>
      <c r="T187" s="524">
        <v>0</v>
      </c>
      <c r="U187" s="525"/>
      <c r="V187" s="524">
        <v>0</v>
      </c>
      <c r="W187" s="525"/>
      <c r="X187" s="109">
        <f t="shared" si="168"/>
        <v>0</v>
      </c>
      <c r="Y187" s="652">
        <v>0</v>
      </c>
      <c r="Z187" s="653"/>
      <c r="AA187" s="652">
        <v>0</v>
      </c>
      <c r="AB187" s="653"/>
      <c r="AC187" s="652">
        <v>0</v>
      </c>
      <c r="AD187" s="653"/>
      <c r="AE187" s="652">
        <v>0</v>
      </c>
      <c r="AF187" s="653"/>
      <c r="AG187" s="652">
        <v>0</v>
      </c>
      <c r="AH187" s="653"/>
      <c r="AI187" s="300">
        <f t="shared" si="169"/>
        <v>0</v>
      </c>
      <c r="AJ187" s="396">
        <f t="shared" si="162"/>
        <v>0</v>
      </c>
      <c r="AK187" s="396">
        <f t="shared" si="163"/>
        <v>0</v>
      </c>
      <c r="AL187" s="396">
        <f t="shared" si="164"/>
        <v>0</v>
      </c>
      <c r="AM187" s="396">
        <f t="shared" si="165"/>
        <v>0</v>
      </c>
      <c r="AN187" s="396">
        <f t="shared" si="166"/>
        <v>0</v>
      </c>
      <c r="AO187" s="397">
        <f t="shared" si="167"/>
        <v>0</v>
      </c>
      <c r="AQ187" s="103"/>
      <c r="AR187" s="36"/>
      <c r="AS187" s="103"/>
      <c r="AT187" s="81"/>
    </row>
    <row r="188" spans="1:46" s="12" customFormat="1" ht="15" customHeight="1">
      <c r="A188" s="22"/>
      <c r="B188" s="22"/>
      <c r="C188" s="590"/>
      <c r="D188" s="591"/>
      <c r="E188" s="591"/>
      <c r="F188" s="591"/>
      <c r="G188" s="591"/>
      <c r="H188" s="591"/>
      <c r="I188" s="591"/>
      <c r="J188" s="591"/>
      <c r="K188" s="591"/>
      <c r="L188" s="591"/>
      <c r="M188" s="592"/>
      <c r="N188" s="524">
        <v>0</v>
      </c>
      <c r="O188" s="525"/>
      <c r="P188" s="524">
        <v>0</v>
      </c>
      <c r="Q188" s="525"/>
      <c r="R188" s="524">
        <v>0</v>
      </c>
      <c r="S188" s="525"/>
      <c r="T188" s="524">
        <v>0</v>
      </c>
      <c r="U188" s="525"/>
      <c r="V188" s="524">
        <v>0</v>
      </c>
      <c r="W188" s="525"/>
      <c r="X188" s="109">
        <f t="shared" si="168"/>
        <v>0</v>
      </c>
      <c r="Y188" s="652">
        <v>0</v>
      </c>
      <c r="Z188" s="653"/>
      <c r="AA188" s="652">
        <v>0</v>
      </c>
      <c r="AB188" s="653"/>
      <c r="AC188" s="652">
        <v>0</v>
      </c>
      <c r="AD188" s="653"/>
      <c r="AE188" s="652">
        <v>0</v>
      </c>
      <c r="AF188" s="653"/>
      <c r="AG188" s="652">
        <v>0</v>
      </c>
      <c r="AH188" s="653"/>
      <c r="AI188" s="300">
        <f t="shared" si="169"/>
        <v>0</v>
      </c>
      <c r="AJ188" s="396">
        <f t="shared" si="162"/>
        <v>0</v>
      </c>
      <c r="AK188" s="396">
        <f t="shared" si="163"/>
        <v>0</v>
      </c>
      <c r="AL188" s="396">
        <f t="shared" si="164"/>
        <v>0</v>
      </c>
      <c r="AM188" s="396">
        <f t="shared" si="165"/>
        <v>0</v>
      </c>
      <c r="AN188" s="396">
        <f t="shared" si="166"/>
        <v>0</v>
      </c>
      <c r="AO188" s="397">
        <f t="shared" si="167"/>
        <v>0</v>
      </c>
      <c r="AQ188" s="103"/>
      <c r="AR188" s="36"/>
      <c r="AS188" s="103"/>
      <c r="AT188" s="81"/>
    </row>
    <row r="189" spans="1:46" s="12" customFormat="1" ht="15" customHeight="1">
      <c r="A189" s="22"/>
      <c r="B189" s="22"/>
      <c r="C189" s="72"/>
      <c r="D189" s="73"/>
      <c r="E189" s="73"/>
      <c r="F189" s="73"/>
      <c r="G189" s="73"/>
      <c r="H189" s="73"/>
      <c r="I189" s="73"/>
      <c r="J189" s="73"/>
      <c r="K189" s="619" t="s">
        <v>205</v>
      </c>
      <c r="L189" s="654"/>
      <c r="M189" s="655"/>
      <c r="N189" s="526">
        <f>SUM(N183:N188)</f>
        <v>0</v>
      </c>
      <c r="O189" s="527"/>
      <c r="P189" s="526">
        <f>SUM(P183:P188)</f>
        <v>0</v>
      </c>
      <c r="Q189" s="527"/>
      <c r="R189" s="526">
        <f>SUM(R183:R188)</f>
        <v>0</v>
      </c>
      <c r="S189" s="527"/>
      <c r="T189" s="526">
        <f>SUM(T183:T188)</f>
        <v>0</v>
      </c>
      <c r="U189" s="527"/>
      <c r="V189" s="526">
        <f>SUM(V183:V188)</f>
        <v>0</v>
      </c>
      <c r="W189" s="527"/>
      <c r="X189" s="178">
        <f>SUM(X183:X188)</f>
        <v>0</v>
      </c>
      <c r="Y189" s="526">
        <f>SUM(Y183:Y188)</f>
        <v>0</v>
      </c>
      <c r="Z189" s="527"/>
      <c r="AA189" s="526">
        <f>SUM(AA183:AA188)</f>
        <v>0</v>
      </c>
      <c r="AB189" s="527"/>
      <c r="AC189" s="526">
        <f>SUM(AC183:AC188)</f>
        <v>0</v>
      </c>
      <c r="AD189" s="527"/>
      <c r="AE189" s="526">
        <f>SUM(AE183:AE188)</f>
        <v>0</v>
      </c>
      <c r="AF189" s="527"/>
      <c r="AG189" s="526">
        <f>SUM(AG183:AG188)</f>
        <v>0</v>
      </c>
      <c r="AH189" s="527"/>
      <c r="AI189" s="178">
        <f>SUM(AI183:AI188)</f>
        <v>0</v>
      </c>
      <c r="AJ189" s="417">
        <f t="shared" si="162"/>
        <v>0</v>
      </c>
      <c r="AK189" s="417">
        <f t="shared" si="163"/>
        <v>0</v>
      </c>
      <c r="AL189" s="417">
        <f t="shared" si="164"/>
        <v>0</v>
      </c>
      <c r="AM189" s="417">
        <f t="shared" si="165"/>
        <v>0</v>
      </c>
      <c r="AN189" s="417">
        <f t="shared" si="166"/>
        <v>0</v>
      </c>
      <c r="AO189" s="418">
        <f t="shared" si="167"/>
        <v>0</v>
      </c>
      <c r="AQ189" s="388">
        <f>N189+P189+R189+T189+V189</f>
        <v>0</v>
      </c>
      <c r="AR189" s="36"/>
      <c r="AS189" s="388">
        <f>Y189+AA189+AC189+AE189+AG189</f>
        <v>0</v>
      </c>
      <c r="AT189" s="81"/>
    </row>
    <row r="190" spans="1:46" ht="15" customHeight="1">
      <c r="A190" s="22">
        <v>6000</v>
      </c>
      <c r="B190" s="22"/>
      <c r="C190" s="110" t="s">
        <v>213</v>
      </c>
      <c r="D190" s="597"/>
      <c r="E190" s="515"/>
      <c r="F190" s="515"/>
      <c r="G190" s="515"/>
      <c r="H190" s="515"/>
      <c r="I190" s="515"/>
      <c r="J190" s="596" t="s">
        <v>354</v>
      </c>
      <c r="K190" s="42"/>
      <c r="L190" s="111"/>
      <c r="M190" s="37"/>
      <c r="N190" s="88"/>
      <c r="O190" s="59"/>
      <c r="P190" s="88"/>
      <c r="Q190" s="59"/>
      <c r="R190" s="88"/>
      <c r="S190" s="59"/>
      <c r="T190" s="88"/>
      <c r="U190" s="59"/>
      <c r="V190" s="88"/>
      <c r="W190" s="59"/>
      <c r="X190" s="60"/>
      <c r="Y190" s="88"/>
      <c r="Z190" s="59"/>
      <c r="AA190" s="88"/>
      <c r="AB190" s="59"/>
      <c r="AC190" s="88"/>
      <c r="AD190" s="59"/>
      <c r="AE190" s="88"/>
      <c r="AF190" s="59"/>
      <c r="AG190" s="88"/>
      <c r="AH190" s="59"/>
      <c r="AI190" s="60"/>
      <c r="AJ190" s="396"/>
      <c r="AK190" s="396"/>
      <c r="AL190" s="396"/>
      <c r="AM190" s="396"/>
      <c r="AN190" s="396"/>
      <c r="AO190" s="397"/>
      <c r="AQ190" s="103"/>
      <c r="AS190" s="103"/>
      <c r="AT190" s="81"/>
    </row>
    <row r="191" spans="1:46" s="12" customFormat="1" ht="32.25" customHeight="1">
      <c r="A191" s="22"/>
      <c r="B191" s="22"/>
      <c r="C191" s="133" t="s">
        <v>30</v>
      </c>
      <c r="D191" s="634" t="s">
        <v>27</v>
      </c>
      <c r="E191" s="539"/>
      <c r="F191" s="539"/>
      <c r="G191" s="539"/>
      <c r="H191" s="539"/>
      <c r="I191" s="539"/>
      <c r="J191" s="519"/>
      <c r="K191" s="145" t="s">
        <v>164</v>
      </c>
      <c r="L191" s="134" t="s">
        <v>17</v>
      </c>
      <c r="M191" s="14"/>
      <c r="N191" s="112"/>
      <c r="O191" s="59"/>
      <c r="P191" s="112"/>
      <c r="Q191" s="59"/>
      <c r="R191" s="112"/>
      <c r="S191" s="59"/>
      <c r="T191" s="112"/>
      <c r="U191" s="59"/>
      <c r="V191" s="112"/>
      <c r="W191" s="59"/>
      <c r="X191" s="60"/>
      <c r="Y191" s="112"/>
      <c r="Z191" s="59"/>
      <c r="AA191" s="112"/>
      <c r="AB191" s="59"/>
      <c r="AC191" s="112"/>
      <c r="AD191" s="59"/>
      <c r="AE191" s="112"/>
      <c r="AF191" s="59"/>
      <c r="AG191" s="112"/>
      <c r="AH191" s="59"/>
      <c r="AI191" s="60"/>
      <c r="AJ191" s="396"/>
      <c r="AK191" s="396"/>
      <c r="AL191" s="396"/>
      <c r="AM191" s="396"/>
      <c r="AN191" s="396"/>
      <c r="AO191" s="397"/>
      <c r="AQ191" s="103"/>
      <c r="AR191" s="36"/>
      <c r="AS191" s="103"/>
      <c r="AT191" s="81"/>
    </row>
    <row r="192" spans="1:46" s="12" customFormat="1" ht="15" customHeight="1">
      <c r="A192" s="22"/>
      <c r="B192" s="22"/>
      <c r="C192" s="231"/>
      <c r="D192" s="634" t="s">
        <v>31</v>
      </c>
      <c r="E192" s="539"/>
      <c r="F192" s="539"/>
      <c r="G192" s="539"/>
      <c r="H192" s="539"/>
      <c r="I192" s="539"/>
      <c r="J192" s="184">
        <v>513</v>
      </c>
      <c r="K192" s="81">
        <v>18</v>
      </c>
      <c r="L192" s="198">
        <f>J192*K192</f>
        <v>9234</v>
      </c>
      <c r="M192" s="14"/>
      <c r="N192" s="524">
        <v>0</v>
      </c>
      <c r="O192" s="525"/>
      <c r="P192" s="524">
        <v>0</v>
      </c>
      <c r="Q192" s="525"/>
      <c r="R192" s="524">
        <v>0</v>
      </c>
      <c r="S192" s="525"/>
      <c r="T192" s="524">
        <v>0</v>
      </c>
      <c r="U192" s="525"/>
      <c r="V192" s="524">
        <v>0</v>
      </c>
      <c r="W192" s="525"/>
      <c r="X192" s="109">
        <f>SUM(N192+P192+R192+T192+V192)</f>
        <v>0</v>
      </c>
      <c r="Y192" s="652">
        <v>0</v>
      </c>
      <c r="Z192" s="653"/>
      <c r="AA192" s="652">
        <v>0</v>
      </c>
      <c r="AB192" s="653"/>
      <c r="AC192" s="652">
        <v>0</v>
      </c>
      <c r="AD192" s="653"/>
      <c r="AE192" s="652">
        <v>0</v>
      </c>
      <c r="AF192" s="653"/>
      <c r="AG192" s="652">
        <v>0</v>
      </c>
      <c r="AH192" s="653"/>
      <c r="AI192" s="300">
        <f>SUM(Y192+AA192+AC192+AE192+AG192)</f>
        <v>0</v>
      </c>
      <c r="AJ192" s="396">
        <f>N192+Y192</f>
        <v>0</v>
      </c>
      <c r="AK192" s="396">
        <f>P192+AA192</f>
        <v>0</v>
      </c>
      <c r="AL192" s="396">
        <f>R192+AC192</f>
        <v>0</v>
      </c>
      <c r="AM192" s="396">
        <f>T192+AE192</f>
        <v>0</v>
      </c>
      <c r="AN192" s="396">
        <f>V192+AG192</f>
        <v>0</v>
      </c>
      <c r="AO192" s="397">
        <f>X192+AI192</f>
        <v>0</v>
      </c>
      <c r="AQ192" s="103"/>
      <c r="AR192" s="36"/>
      <c r="AS192" s="103"/>
      <c r="AT192" s="81"/>
    </row>
    <row r="193" spans="1:46" s="12" customFormat="1" ht="15" customHeight="1">
      <c r="A193" s="22"/>
      <c r="B193" s="22"/>
      <c r="C193" s="231"/>
      <c r="D193" s="649" t="s">
        <v>32</v>
      </c>
      <c r="E193" s="630"/>
      <c r="F193" s="630"/>
      <c r="G193" s="630"/>
      <c r="H193" s="630"/>
      <c r="I193" s="630"/>
      <c r="J193" s="184">
        <v>1079</v>
      </c>
      <c r="K193" s="81">
        <v>18</v>
      </c>
      <c r="L193" s="198">
        <f>J193*K193</f>
        <v>19422</v>
      </c>
      <c r="M193" s="14"/>
      <c r="N193" s="524">
        <v>0</v>
      </c>
      <c r="O193" s="525"/>
      <c r="P193" s="524">
        <v>0</v>
      </c>
      <c r="Q193" s="525"/>
      <c r="R193" s="524">
        <v>0</v>
      </c>
      <c r="S193" s="525"/>
      <c r="T193" s="524">
        <v>0</v>
      </c>
      <c r="U193" s="525"/>
      <c r="V193" s="524">
        <v>0</v>
      </c>
      <c r="W193" s="525"/>
      <c r="X193" s="109">
        <f>SUM(N193+P193+R193+T193+V193)</f>
        <v>0</v>
      </c>
      <c r="Y193" s="652">
        <v>0</v>
      </c>
      <c r="Z193" s="653"/>
      <c r="AA193" s="652">
        <v>0</v>
      </c>
      <c r="AB193" s="653"/>
      <c r="AC193" s="652">
        <v>0</v>
      </c>
      <c r="AD193" s="653"/>
      <c r="AE193" s="652">
        <v>0</v>
      </c>
      <c r="AF193" s="653"/>
      <c r="AG193" s="652">
        <v>0</v>
      </c>
      <c r="AH193" s="653"/>
      <c r="AI193" s="300">
        <f>SUM(Y193+AA193+AC193+AE193+AG193)</f>
        <v>0</v>
      </c>
      <c r="AJ193" s="396">
        <f>N193+Y193</f>
        <v>0</v>
      </c>
      <c r="AK193" s="396">
        <f>P193+AA193</f>
        <v>0</v>
      </c>
      <c r="AL193" s="396">
        <f>R193+AC193</f>
        <v>0</v>
      </c>
      <c r="AM193" s="396">
        <f>T193+AE193</f>
        <v>0</v>
      </c>
      <c r="AN193" s="396">
        <f>V193+AG193</f>
        <v>0</v>
      </c>
      <c r="AO193" s="397">
        <f>X193+AI193</f>
        <v>0</v>
      </c>
      <c r="AQ193" s="103"/>
      <c r="AR193" s="36"/>
      <c r="AS193" s="103"/>
      <c r="AT193" s="81"/>
    </row>
    <row r="194" spans="1:46" s="53" customFormat="1" ht="15" customHeight="1">
      <c r="A194" s="142"/>
      <c r="B194" s="142"/>
      <c r="C194" s="154"/>
      <c r="D194" s="155"/>
      <c r="E194" s="155"/>
      <c r="F194" s="155"/>
      <c r="G194" s="155"/>
      <c r="H194" s="155"/>
      <c r="I194" s="155"/>
      <c r="J194" s="155"/>
      <c r="K194" s="155"/>
      <c r="L194" s="155"/>
      <c r="M194" s="156" t="s">
        <v>206</v>
      </c>
      <c r="N194" s="526">
        <f>SUM(N192:N193)</f>
        <v>0</v>
      </c>
      <c r="O194" s="527"/>
      <c r="P194" s="526">
        <f>SUM(P192:P193)</f>
        <v>0</v>
      </c>
      <c r="Q194" s="527"/>
      <c r="R194" s="526">
        <f>SUM(R192:R193)</f>
        <v>0</v>
      </c>
      <c r="S194" s="527"/>
      <c r="T194" s="526">
        <f>SUM(T192:T193)</f>
        <v>0</v>
      </c>
      <c r="U194" s="527"/>
      <c r="V194" s="526">
        <f>SUM(V192:V193)</f>
        <v>0</v>
      </c>
      <c r="W194" s="527"/>
      <c r="X194" s="178">
        <f>SUM(X192:X193)</f>
        <v>0</v>
      </c>
      <c r="Y194" s="526">
        <f>SUM(Y192:Y193)</f>
        <v>0</v>
      </c>
      <c r="Z194" s="527"/>
      <c r="AA194" s="526">
        <f>SUM(AA192:AA193)</f>
        <v>0</v>
      </c>
      <c r="AB194" s="527"/>
      <c r="AC194" s="526">
        <f>SUM(AC192:AC193)</f>
        <v>0</v>
      </c>
      <c r="AD194" s="527"/>
      <c r="AE194" s="526">
        <f>SUM(AE192:AE193)</f>
        <v>0</v>
      </c>
      <c r="AF194" s="527"/>
      <c r="AG194" s="526">
        <f>SUM(AG192:AG193)</f>
        <v>0</v>
      </c>
      <c r="AH194" s="527"/>
      <c r="AI194" s="178">
        <f>SUM(AI192:AI193)</f>
        <v>0</v>
      </c>
      <c r="AJ194" s="417">
        <f t="shared" si="162"/>
        <v>0</v>
      </c>
      <c r="AK194" s="417">
        <f t="shared" si="163"/>
        <v>0</v>
      </c>
      <c r="AL194" s="417">
        <f t="shared" si="164"/>
        <v>0</v>
      </c>
      <c r="AM194" s="417">
        <f t="shared" si="165"/>
        <v>0</v>
      </c>
      <c r="AN194" s="417">
        <f t="shared" si="166"/>
        <v>0</v>
      </c>
      <c r="AO194" s="418">
        <f t="shared" si="167"/>
        <v>0</v>
      </c>
      <c r="AQ194" s="388">
        <f>N194+P194+R194+T194+V194</f>
        <v>0</v>
      </c>
      <c r="AR194" s="36"/>
      <c r="AS194" s="388">
        <f>Y194+AA194+AC194+AE194+AG194</f>
        <v>0</v>
      </c>
      <c r="AT194" s="81"/>
    </row>
    <row r="195" spans="1:46" s="53" customFormat="1" ht="15.75" customHeight="1">
      <c r="A195" s="142"/>
      <c r="B195" s="142"/>
      <c r="C195" s="121" t="s">
        <v>71</v>
      </c>
      <c r="D195" s="91"/>
      <c r="E195" s="91"/>
      <c r="F195" s="91"/>
      <c r="G195" s="91"/>
      <c r="H195" s="91"/>
      <c r="I195" s="91"/>
      <c r="J195" s="582"/>
      <c r="K195" s="583"/>
      <c r="L195" s="583"/>
      <c r="M195" s="583"/>
      <c r="N195" s="531">
        <f>ROUNDUP(SUM(N168,N175,N181,N189,N194),0)</f>
        <v>0</v>
      </c>
      <c r="O195" s="527"/>
      <c r="P195" s="531">
        <f>ROUNDUP(SUM(P168,P175,P181,P189,P194,),0)</f>
        <v>0</v>
      </c>
      <c r="Q195" s="527"/>
      <c r="R195" s="531">
        <f>ROUNDUP(SUM(R168,R175,R181,R189,R194,),0)</f>
        <v>0</v>
      </c>
      <c r="S195" s="527"/>
      <c r="T195" s="531">
        <f>ROUNDUP(SUM(T168,T175,T181,T189,T194),0)</f>
        <v>0</v>
      </c>
      <c r="U195" s="527"/>
      <c r="V195" s="531">
        <f>ROUNDUP(SUM(V168,V175,V181,V189,V194),0)</f>
        <v>0</v>
      </c>
      <c r="W195" s="527"/>
      <c r="X195" s="181">
        <f>ROUNDUP(SUM(X168,X175,X181,X189,X194,),0)</f>
        <v>0</v>
      </c>
      <c r="Y195" s="531">
        <f>ROUNDUP(SUM(Y168,Y175,Y181,Y189,Y194),0)</f>
        <v>0</v>
      </c>
      <c r="Z195" s="527"/>
      <c r="AA195" s="531">
        <f>ROUNDUP(SUM(AA168,AA175,AA181,AA189,AA194,),0)</f>
        <v>0</v>
      </c>
      <c r="AB195" s="527"/>
      <c r="AC195" s="531">
        <f>ROUNDUP(SUM(AC168,AC175,AC181,AC189,AC194,),0)</f>
        <v>0</v>
      </c>
      <c r="AD195" s="527"/>
      <c r="AE195" s="531">
        <f>ROUNDUP(SUM(AE168,AE175,AE181,AE189,AE194),0)</f>
        <v>0</v>
      </c>
      <c r="AF195" s="527"/>
      <c r="AG195" s="531">
        <f>ROUNDUP(SUM(AG168,AG175,AG181,AG189,AG194),0)</f>
        <v>0</v>
      </c>
      <c r="AH195" s="527"/>
      <c r="AI195" s="181">
        <f>ROUNDUP(SUM(AI168,AI175,AI181,AI189,AI194,),0)</f>
        <v>0</v>
      </c>
      <c r="AJ195" s="415">
        <f t="shared" si="162"/>
        <v>0</v>
      </c>
      <c r="AK195" s="415">
        <f t="shared" si="163"/>
        <v>0</v>
      </c>
      <c r="AL195" s="415">
        <f t="shared" si="164"/>
        <v>0</v>
      </c>
      <c r="AM195" s="415">
        <f t="shared" si="165"/>
        <v>0</v>
      </c>
      <c r="AN195" s="415">
        <f t="shared" si="166"/>
        <v>0</v>
      </c>
      <c r="AO195" s="416">
        <f t="shared" si="167"/>
        <v>0</v>
      </c>
      <c r="AQ195" s="388">
        <f>N195+P195+R195+T195+V195</f>
        <v>0</v>
      </c>
      <c r="AR195" s="36"/>
      <c r="AS195" s="388">
        <f>Y195+AA195+AC195+AE195+AG195</f>
        <v>0</v>
      </c>
      <c r="AT195" s="81"/>
    </row>
    <row r="196" spans="1:46" ht="15" customHeight="1">
      <c r="C196" s="648"/>
      <c r="D196" s="594"/>
      <c r="E196" s="594"/>
      <c r="F196" s="594"/>
      <c r="G196" s="594"/>
      <c r="H196" s="594"/>
      <c r="I196" s="594"/>
      <c r="J196" s="594"/>
      <c r="K196" s="594"/>
      <c r="L196" s="594"/>
      <c r="M196" s="548"/>
      <c r="N196" s="88"/>
      <c r="O196" s="89"/>
      <c r="P196" s="88"/>
      <c r="Q196" s="89"/>
      <c r="R196" s="88"/>
      <c r="S196" s="89"/>
      <c r="T196" s="88"/>
      <c r="U196" s="89"/>
      <c r="V196" s="88"/>
      <c r="W196" s="89"/>
      <c r="X196" s="45"/>
      <c r="Y196" s="88"/>
      <c r="Z196" s="89"/>
      <c r="AA196" s="88"/>
      <c r="AB196" s="89"/>
      <c r="AC196" s="88"/>
      <c r="AD196" s="89"/>
      <c r="AE196" s="88"/>
      <c r="AF196" s="89"/>
      <c r="AG196" s="88"/>
      <c r="AH196" s="89"/>
      <c r="AI196" s="45"/>
      <c r="AJ196" s="396"/>
      <c r="AK196" s="396"/>
      <c r="AL196" s="396"/>
      <c r="AM196" s="396"/>
      <c r="AN196" s="396"/>
      <c r="AO196" s="397"/>
      <c r="AQ196" s="103"/>
      <c r="AS196" s="103"/>
      <c r="AT196" s="81"/>
    </row>
    <row r="197" spans="1:46" ht="15" customHeight="1">
      <c r="C197" s="90" t="s">
        <v>72</v>
      </c>
      <c r="D197" s="91"/>
      <c r="E197" s="91"/>
      <c r="F197" s="91"/>
      <c r="G197" s="91"/>
      <c r="H197" s="91"/>
      <c r="I197" s="91"/>
      <c r="J197" s="91"/>
      <c r="K197" s="91"/>
      <c r="L197" s="91"/>
      <c r="M197" s="92"/>
      <c r="N197" s="522">
        <f>N154+N195</f>
        <v>0</v>
      </c>
      <c r="O197" s="523"/>
      <c r="P197" s="522">
        <f>P154+P195</f>
        <v>0</v>
      </c>
      <c r="Q197" s="523"/>
      <c r="R197" s="522">
        <f>R154+R195</f>
        <v>0</v>
      </c>
      <c r="S197" s="523"/>
      <c r="T197" s="522">
        <f>T154+T195</f>
        <v>0</v>
      </c>
      <c r="U197" s="523"/>
      <c r="V197" s="522">
        <f>V154+V195</f>
        <v>0</v>
      </c>
      <c r="W197" s="523"/>
      <c r="X197" s="181">
        <f>X154+X195</f>
        <v>0</v>
      </c>
      <c r="Y197" s="522">
        <f>Y154+Y195</f>
        <v>0</v>
      </c>
      <c r="Z197" s="523"/>
      <c r="AA197" s="522">
        <f>AA154+AA195</f>
        <v>0</v>
      </c>
      <c r="AB197" s="523"/>
      <c r="AC197" s="522">
        <f>AC154+AC195</f>
        <v>0</v>
      </c>
      <c r="AD197" s="523"/>
      <c r="AE197" s="522">
        <f>AE154+AE195</f>
        <v>0</v>
      </c>
      <c r="AF197" s="523"/>
      <c r="AG197" s="522">
        <f>AG154+AG195</f>
        <v>0</v>
      </c>
      <c r="AH197" s="523"/>
      <c r="AI197" s="181">
        <f>AI154+AI195</f>
        <v>0</v>
      </c>
      <c r="AJ197" s="415">
        <f t="shared" si="162"/>
        <v>0</v>
      </c>
      <c r="AK197" s="415">
        <f t="shared" si="163"/>
        <v>0</v>
      </c>
      <c r="AL197" s="415">
        <f t="shared" si="164"/>
        <v>0</v>
      </c>
      <c r="AM197" s="415">
        <f t="shared" si="165"/>
        <v>0</v>
      </c>
      <c r="AN197" s="415">
        <f t="shared" si="166"/>
        <v>0</v>
      </c>
      <c r="AO197" s="416">
        <f t="shared" si="167"/>
        <v>0</v>
      </c>
      <c r="AQ197" s="388">
        <f>N197+P197+R197+T197+V197</f>
        <v>0</v>
      </c>
      <c r="AS197" s="388">
        <f>Y197+AA197+AC197+AE197+AG197</f>
        <v>0</v>
      </c>
      <c r="AT197" s="81"/>
    </row>
    <row r="198" spans="1:46" ht="15" customHeight="1">
      <c r="C198" s="648"/>
      <c r="D198" s="594"/>
      <c r="E198" s="594"/>
      <c r="F198" s="594"/>
      <c r="G198" s="594"/>
      <c r="H198" s="594"/>
      <c r="I198" s="594"/>
      <c r="J198" s="594"/>
      <c r="K198" s="594"/>
      <c r="L198" s="594"/>
      <c r="M198" s="548"/>
      <c r="N198" s="133"/>
      <c r="O198" s="413"/>
      <c r="P198" s="133"/>
      <c r="Q198" s="413"/>
      <c r="R198" s="133"/>
      <c r="S198" s="413"/>
      <c r="T198" s="133"/>
      <c r="U198" s="413"/>
      <c r="V198" s="133"/>
      <c r="W198" s="413"/>
      <c r="X198" s="45"/>
      <c r="Y198" s="133"/>
      <c r="Z198" s="413"/>
      <c r="AA198" s="133"/>
      <c r="AB198" s="413"/>
      <c r="AC198" s="133"/>
      <c r="AD198" s="413"/>
      <c r="AE198" s="133"/>
      <c r="AF198" s="413"/>
      <c r="AG198" s="133"/>
      <c r="AH198" s="413"/>
      <c r="AI198" s="45"/>
      <c r="AJ198" s="396"/>
      <c r="AK198" s="396"/>
      <c r="AL198" s="396"/>
      <c r="AM198" s="396"/>
      <c r="AN198" s="396"/>
      <c r="AO198" s="397"/>
      <c r="AQ198" s="103"/>
      <c r="AS198" s="103"/>
      <c r="AT198" s="81"/>
    </row>
    <row r="199" spans="1:46" ht="15" customHeight="1">
      <c r="C199" s="121" t="s">
        <v>73</v>
      </c>
      <c r="D199" s="122"/>
      <c r="E199" s="122"/>
      <c r="F199" s="122"/>
      <c r="G199" s="122"/>
      <c r="H199" s="122"/>
      <c r="I199" s="122"/>
      <c r="J199" s="122"/>
      <c r="K199" s="122"/>
      <c r="L199" s="122"/>
      <c r="M199" s="101"/>
      <c r="N199" s="522">
        <f>N156+N197</f>
        <v>0</v>
      </c>
      <c r="O199" s="523"/>
      <c r="P199" s="522">
        <f>P156+P197</f>
        <v>0</v>
      </c>
      <c r="Q199" s="523"/>
      <c r="R199" s="522">
        <f>R156+R197</f>
        <v>0</v>
      </c>
      <c r="S199" s="523"/>
      <c r="T199" s="522">
        <f>T156+T197</f>
        <v>0</v>
      </c>
      <c r="U199" s="523"/>
      <c r="V199" s="522">
        <f>V156+V197</f>
        <v>0</v>
      </c>
      <c r="W199" s="523"/>
      <c r="X199" s="181">
        <f>X156+X197</f>
        <v>0</v>
      </c>
      <c r="Y199" s="522">
        <f>Y156+Y197</f>
        <v>0</v>
      </c>
      <c r="Z199" s="523"/>
      <c r="AA199" s="522">
        <f>AA156+AA197</f>
        <v>0</v>
      </c>
      <c r="AB199" s="523"/>
      <c r="AC199" s="522">
        <f>AC156+AC197</f>
        <v>0</v>
      </c>
      <c r="AD199" s="523"/>
      <c r="AE199" s="522">
        <f>AE156+AE197</f>
        <v>0</v>
      </c>
      <c r="AF199" s="523"/>
      <c r="AG199" s="522">
        <f>AG156+AG197</f>
        <v>0</v>
      </c>
      <c r="AH199" s="523"/>
      <c r="AI199" s="181">
        <f>AI156+AI197</f>
        <v>0</v>
      </c>
      <c r="AJ199" s="414">
        <f>N199+Y199</f>
        <v>0</v>
      </c>
      <c r="AK199" s="415">
        <f>P199+AA199</f>
        <v>0</v>
      </c>
      <c r="AL199" s="415">
        <f>R199+AC199</f>
        <v>0</v>
      </c>
      <c r="AM199" s="415">
        <f>T199+AE199</f>
        <v>0</v>
      </c>
      <c r="AN199" s="415">
        <f>V199+AG199</f>
        <v>0</v>
      </c>
      <c r="AO199" s="416">
        <f t="shared" si="167"/>
        <v>0</v>
      </c>
      <c r="AQ199" s="390">
        <f>N199+P199+R199+T199+V199</f>
        <v>0</v>
      </c>
      <c r="AS199" s="390">
        <f>Y199+AA199+AC199+AE199+AG199</f>
        <v>0</v>
      </c>
      <c r="AT199" s="81"/>
    </row>
    <row r="200" spans="1:46" ht="17.100000000000001" customHeight="1">
      <c r="C200" s="53"/>
      <c r="D200" s="53"/>
      <c r="M200" s="55"/>
      <c r="N200" s="81"/>
      <c r="O200" s="81"/>
      <c r="Q200" s="81"/>
      <c r="S200" s="81"/>
      <c r="U200" s="81"/>
      <c r="W200" s="81"/>
      <c r="Y200" s="12"/>
    </row>
    <row r="201" spans="1:46" ht="17.100000000000001" customHeight="1">
      <c r="M201" s="55"/>
      <c r="N201" s="81"/>
      <c r="O201" s="81"/>
      <c r="Q201" s="81"/>
      <c r="S201" s="81"/>
      <c r="U201" s="81"/>
      <c r="W201" s="81"/>
      <c r="Y201" s="12"/>
    </row>
    <row r="202" spans="1:46" ht="17.100000000000001" customHeight="1">
      <c r="C202" s="257" t="s">
        <v>231</v>
      </c>
      <c r="M202" s="36"/>
      <c r="N202" s="36"/>
      <c r="O202" s="36"/>
      <c r="P202" s="36"/>
      <c r="Q202" s="36"/>
      <c r="R202" s="36"/>
      <c r="S202" s="36"/>
      <c r="T202" s="36"/>
      <c r="U202" s="36"/>
      <c r="V202" s="36"/>
      <c r="W202" s="36"/>
      <c r="X202" s="36"/>
      <c r="Y202" s="36"/>
    </row>
    <row r="203" spans="1:46" ht="17.100000000000001" customHeight="1">
      <c r="C203" s="257" t="s">
        <v>247</v>
      </c>
      <c r="M203" s="36"/>
      <c r="N203" s="36"/>
      <c r="O203" s="36"/>
      <c r="P203" s="36"/>
      <c r="Q203" s="36"/>
      <c r="R203" s="36"/>
      <c r="S203" s="36"/>
      <c r="T203" s="36"/>
      <c r="U203" s="36"/>
      <c r="V203" s="36"/>
      <c r="W203" s="36"/>
      <c r="X203" s="36"/>
      <c r="Y203" s="36"/>
    </row>
    <row r="204" spans="1:46" ht="17.100000000000001" customHeight="1">
      <c r="C204" s="258" t="s">
        <v>344</v>
      </c>
      <c r="D204" s="148"/>
      <c r="E204" s="148"/>
      <c r="F204" s="148"/>
      <c r="G204" s="148"/>
      <c r="H204" s="148"/>
      <c r="I204" s="148"/>
      <c r="J204" s="148"/>
      <c r="K204" s="148"/>
      <c r="L204" s="124"/>
      <c r="M204" s="115"/>
      <c r="N204" s="115"/>
      <c r="O204" s="115"/>
      <c r="P204" s="115"/>
      <c r="Q204" s="115"/>
      <c r="R204" s="36"/>
      <c r="S204" s="36"/>
      <c r="T204" s="36"/>
      <c r="U204" s="36"/>
      <c r="V204" s="36"/>
      <c r="W204" s="36"/>
      <c r="X204" s="36"/>
      <c r="Y204" s="36"/>
    </row>
    <row r="205" spans="1:46" s="115" customFormat="1" ht="17.100000000000001" customHeight="1">
      <c r="A205" s="144"/>
      <c r="B205" s="144"/>
      <c r="C205" s="260" t="s">
        <v>234</v>
      </c>
      <c r="D205" s="14"/>
      <c r="E205" s="14"/>
      <c r="F205" s="14"/>
      <c r="G205" s="14"/>
      <c r="H205" s="14"/>
      <c r="I205" s="14"/>
      <c r="J205" s="14"/>
      <c r="K205" s="14"/>
      <c r="L205" s="14"/>
      <c r="M205" s="36"/>
      <c r="N205" s="36"/>
      <c r="O205" s="36"/>
      <c r="P205" s="36"/>
      <c r="Q205" s="36"/>
      <c r="AC205" s="36"/>
      <c r="AQ205" s="36"/>
      <c r="AR205" s="36"/>
      <c r="AS205" s="36"/>
      <c r="AT205" s="36"/>
    </row>
    <row r="206" spans="1:46" ht="17.100000000000001" customHeight="1">
      <c r="C206" s="259" t="s">
        <v>233</v>
      </c>
      <c r="D206" s="14"/>
      <c r="E206" s="14"/>
      <c r="F206" s="14"/>
      <c r="G206" s="14"/>
      <c r="H206" s="14"/>
      <c r="I206" s="14"/>
      <c r="J206" s="14"/>
      <c r="K206" s="14"/>
      <c r="L206" s="14"/>
      <c r="M206" s="36"/>
      <c r="N206" s="36"/>
      <c r="O206" s="36"/>
      <c r="P206" s="36"/>
      <c r="Q206" s="36"/>
      <c r="R206" s="36"/>
      <c r="S206" s="36"/>
      <c r="T206" s="36"/>
      <c r="U206" s="36"/>
      <c r="V206" s="36"/>
      <c r="W206" s="36"/>
      <c r="X206" s="36"/>
      <c r="Y206" s="36"/>
    </row>
    <row r="207" spans="1:46" ht="17.100000000000001" customHeight="1">
      <c r="C207" s="259" t="s">
        <v>346</v>
      </c>
      <c r="D207" s="14"/>
      <c r="E207" s="14"/>
      <c r="F207" s="14"/>
      <c r="G207" s="14"/>
      <c r="H207" s="14"/>
      <c r="I207" s="14"/>
      <c r="J207" s="14"/>
      <c r="K207" s="14"/>
      <c r="L207" s="14"/>
      <c r="M207" s="36"/>
      <c r="N207" s="36"/>
      <c r="O207" s="36"/>
      <c r="P207" s="36"/>
      <c r="Q207" s="36"/>
      <c r="R207" s="36"/>
      <c r="S207" s="36"/>
      <c r="T207" s="36"/>
      <c r="U207" s="36"/>
      <c r="V207" s="36"/>
      <c r="W207" s="36"/>
      <c r="X207" s="36"/>
      <c r="Y207" s="36"/>
    </row>
    <row r="208" spans="1:46" ht="17.100000000000001" customHeight="1">
      <c r="C208" s="260" t="s">
        <v>345</v>
      </c>
      <c r="D208" s="14"/>
      <c r="E208" s="14"/>
      <c r="F208" s="14"/>
      <c r="G208" s="14"/>
      <c r="H208" s="14"/>
      <c r="I208" s="14"/>
      <c r="J208" s="14"/>
      <c r="K208" s="14"/>
      <c r="L208" s="14"/>
      <c r="M208" s="36"/>
      <c r="N208" s="36"/>
      <c r="O208" s="36"/>
      <c r="P208" s="36"/>
      <c r="Q208" s="36"/>
      <c r="R208" s="36"/>
      <c r="S208" s="36"/>
      <c r="T208" s="36"/>
      <c r="U208" s="36"/>
      <c r="V208" s="36"/>
      <c r="W208" s="36"/>
      <c r="X208" s="36"/>
      <c r="Y208" s="36"/>
      <c r="AJ208" s="36"/>
      <c r="AK208" s="36"/>
      <c r="AL208" s="36"/>
      <c r="AM208" s="36"/>
      <c r="AN208" s="36"/>
      <c r="AO208" s="36"/>
      <c r="AP208" s="36"/>
    </row>
    <row r="209" spans="3:42" ht="17.100000000000001" customHeight="1">
      <c r="C209" s="504" t="s">
        <v>353</v>
      </c>
      <c r="D209" s="14"/>
      <c r="E209" s="14"/>
      <c r="F209" s="14"/>
      <c r="G209" s="14"/>
      <c r="H209" s="14"/>
      <c r="I209" s="14"/>
      <c r="J209" s="14"/>
      <c r="K209" s="14"/>
      <c r="L209" s="14"/>
      <c r="M209" s="36"/>
      <c r="N209" s="36"/>
      <c r="O209" s="503" t="s">
        <v>356</v>
      </c>
      <c r="P209" s="36"/>
      <c r="Q209" s="36"/>
      <c r="R209" s="36"/>
      <c r="S209" s="36"/>
      <c r="T209" s="36"/>
      <c r="U209" s="36"/>
      <c r="V209" s="36"/>
      <c r="W209" s="36"/>
      <c r="X209" s="36"/>
      <c r="Y209" s="36"/>
      <c r="AJ209" s="36"/>
      <c r="AK209" s="36"/>
      <c r="AL209" s="36"/>
      <c r="AM209" s="36"/>
      <c r="AN209" s="36"/>
      <c r="AO209" s="36"/>
      <c r="AP209" s="36"/>
    </row>
    <row r="210" spans="3:42" ht="17.100000000000001" customHeight="1">
      <c r="C210" s="260"/>
      <c r="D210" s="14"/>
      <c r="E210" s="14"/>
      <c r="F210" s="14"/>
      <c r="G210" s="14"/>
      <c r="H210" s="14"/>
      <c r="I210" s="14"/>
      <c r="J210" s="14"/>
      <c r="K210" s="14"/>
      <c r="L210" s="14"/>
      <c r="M210" s="36"/>
      <c r="N210" s="36"/>
      <c r="O210" s="36"/>
      <c r="P210" s="36"/>
      <c r="Q210" s="36"/>
      <c r="R210" s="36"/>
      <c r="S210" s="36"/>
      <c r="T210" s="36"/>
      <c r="U210" s="36"/>
      <c r="V210" s="36"/>
      <c r="W210" s="36"/>
      <c r="X210" s="36"/>
      <c r="Y210" s="36"/>
    </row>
    <row r="211" spans="3:42" ht="17.100000000000001" customHeight="1">
      <c r="D211" s="14"/>
      <c r="E211" s="14"/>
      <c r="F211" s="14"/>
      <c r="G211" s="14"/>
      <c r="H211" s="14"/>
      <c r="I211" s="14"/>
      <c r="J211" s="14"/>
      <c r="K211" s="14"/>
      <c r="L211" s="14"/>
      <c r="M211" s="36"/>
      <c r="N211" s="36"/>
      <c r="O211" s="36"/>
      <c r="P211" s="36"/>
      <c r="Q211" s="36"/>
      <c r="R211" s="36"/>
      <c r="S211" s="36"/>
      <c r="T211" s="36"/>
      <c r="U211" s="36"/>
      <c r="V211" s="36"/>
      <c r="W211" s="36"/>
      <c r="X211" s="36"/>
      <c r="Y211" s="36"/>
    </row>
    <row r="212" spans="3:42" ht="17.100000000000001" customHeight="1">
      <c r="D212" s="14"/>
      <c r="E212" s="14"/>
      <c r="F212" s="14"/>
      <c r="G212" s="14"/>
      <c r="H212" s="14"/>
      <c r="I212" s="14"/>
      <c r="J212" s="14"/>
      <c r="K212" s="14"/>
      <c r="L212" s="14"/>
      <c r="M212" s="36"/>
      <c r="N212" s="36"/>
      <c r="O212" s="36"/>
      <c r="P212" s="36"/>
      <c r="Q212" s="36"/>
      <c r="R212" s="36"/>
      <c r="S212" s="36"/>
      <c r="T212" s="36"/>
      <c r="U212" s="36"/>
      <c r="V212" s="36"/>
      <c r="W212" s="36"/>
      <c r="X212" s="36"/>
      <c r="Y212" s="36"/>
    </row>
    <row r="213" spans="3:42" ht="17.100000000000001" customHeight="1">
      <c r="D213" s="14"/>
      <c r="E213" s="14"/>
      <c r="F213" s="14"/>
      <c r="G213" s="14"/>
      <c r="H213" s="14"/>
      <c r="I213" s="14"/>
      <c r="J213" s="14"/>
      <c r="K213" s="14"/>
      <c r="L213" s="14"/>
      <c r="M213" s="36"/>
      <c r="N213" s="36"/>
      <c r="O213" s="36"/>
      <c r="P213" s="36"/>
      <c r="Q213" s="36"/>
      <c r="R213" s="36"/>
      <c r="S213" s="36"/>
      <c r="T213" s="36"/>
      <c r="U213" s="36"/>
      <c r="V213" s="36"/>
      <c r="W213" s="36"/>
      <c r="X213" s="36"/>
      <c r="Y213" s="36"/>
    </row>
    <row r="214" spans="3:42" ht="17.100000000000001" customHeight="1">
      <c r="D214" s="14"/>
      <c r="E214" s="14"/>
      <c r="F214" s="14"/>
      <c r="G214" s="14"/>
      <c r="H214" s="14"/>
      <c r="I214" s="14"/>
      <c r="J214" s="14"/>
      <c r="K214" s="14"/>
      <c r="L214" s="14"/>
      <c r="M214" s="36"/>
      <c r="N214" s="36"/>
      <c r="O214" s="36"/>
      <c r="P214" s="36"/>
      <c r="Q214" s="36"/>
      <c r="R214" s="36"/>
      <c r="S214" s="36"/>
      <c r="T214" s="36"/>
      <c r="U214" s="36"/>
      <c r="V214" s="36"/>
      <c r="W214" s="36"/>
      <c r="X214" s="36"/>
      <c r="Y214" s="36"/>
    </row>
    <row r="215" spans="3:42" ht="17.100000000000001" customHeight="1">
      <c r="D215" s="14"/>
      <c r="E215" s="14"/>
      <c r="F215" s="14"/>
      <c r="G215" s="14"/>
      <c r="H215" s="14"/>
      <c r="I215" s="14"/>
      <c r="J215" s="14"/>
      <c r="K215" s="14"/>
      <c r="L215" s="14"/>
      <c r="M215" s="36"/>
      <c r="N215" s="36"/>
      <c r="O215" s="36"/>
      <c r="P215" s="36"/>
      <c r="Q215" s="36"/>
      <c r="R215" s="36"/>
      <c r="S215" s="36"/>
      <c r="T215" s="36"/>
      <c r="U215" s="36"/>
      <c r="V215" s="36"/>
      <c r="W215" s="36"/>
      <c r="X215" s="36"/>
      <c r="Y215" s="36"/>
    </row>
    <row r="216" spans="3:42" ht="17.100000000000001" customHeight="1">
      <c r="D216" s="14"/>
      <c r="E216" s="14"/>
      <c r="F216" s="14"/>
      <c r="G216" s="14"/>
      <c r="H216" s="14"/>
      <c r="I216" s="14"/>
      <c r="J216" s="14"/>
      <c r="K216" s="14"/>
      <c r="L216" s="14"/>
      <c r="M216" s="36"/>
      <c r="N216" s="36"/>
      <c r="O216" s="36"/>
      <c r="P216" s="36"/>
      <c r="Q216" s="36"/>
      <c r="R216" s="36"/>
      <c r="S216" s="36"/>
      <c r="T216" s="36"/>
      <c r="U216" s="36"/>
      <c r="V216" s="36"/>
      <c r="W216" s="36"/>
      <c r="X216" s="36"/>
      <c r="Y216" s="36"/>
    </row>
    <row r="217" spans="3:42" ht="17.100000000000001" customHeight="1">
      <c r="C217" s="14"/>
      <c r="D217" s="14"/>
      <c r="E217" s="14"/>
      <c r="F217" s="14"/>
      <c r="G217" s="14"/>
      <c r="H217" s="14"/>
      <c r="I217" s="14"/>
      <c r="J217" s="14"/>
      <c r="K217" s="14"/>
      <c r="L217" s="14"/>
      <c r="M217" s="36"/>
      <c r="N217" s="36"/>
      <c r="O217" s="36"/>
      <c r="P217" s="36"/>
      <c r="Q217" s="36"/>
      <c r="R217" s="36"/>
      <c r="S217" s="36"/>
      <c r="T217" s="36"/>
      <c r="U217" s="36"/>
      <c r="V217" s="36"/>
      <c r="W217" s="36"/>
      <c r="X217" s="36"/>
      <c r="Y217" s="36"/>
    </row>
    <row r="218" spans="3:42" ht="17.100000000000001" customHeight="1">
      <c r="C218" s="14"/>
      <c r="D218" s="14"/>
      <c r="E218" s="14"/>
      <c r="F218" s="14"/>
      <c r="G218" s="14"/>
      <c r="H218" s="14"/>
      <c r="I218" s="14"/>
      <c r="J218" s="14"/>
      <c r="K218" s="14"/>
      <c r="L218" s="14"/>
      <c r="M218" s="36"/>
      <c r="N218" s="36"/>
      <c r="O218" s="36"/>
      <c r="P218" s="36"/>
      <c r="Q218" s="36"/>
      <c r="R218" s="36"/>
      <c r="S218" s="36"/>
      <c r="T218" s="36"/>
      <c r="U218" s="36"/>
      <c r="V218" s="36"/>
      <c r="W218" s="36"/>
      <c r="X218" s="36"/>
      <c r="Y218" s="36"/>
    </row>
    <row r="219" spans="3:42" ht="17.100000000000001" customHeight="1">
      <c r="C219" s="14"/>
      <c r="D219" s="14"/>
      <c r="E219" s="14"/>
      <c r="F219" s="14"/>
      <c r="G219" s="14"/>
      <c r="H219" s="14"/>
      <c r="I219" s="14"/>
      <c r="J219" s="14"/>
      <c r="K219" s="14"/>
      <c r="L219" s="14"/>
      <c r="M219" s="36"/>
      <c r="N219" s="36"/>
      <c r="O219" s="36"/>
      <c r="P219" s="36"/>
      <c r="Q219" s="36"/>
      <c r="R219" s="36"/>
      <c r="S219" s="36"/>
      <c r="T219" s="36"/>
      <c r="U219" s="36"/>
      <c r="V219" s="36"/>
      <c r="W219" s="36"/>
      <c r="X219" s="36"/>
      <c r="Y219" s="36"/>
    </row>
    <row r="220" spans="3:42" ht="17.100000000000001" customHeight="1">
      <c r="C220" s="14"/>
      <c r="D220" s="14"/>
      <c r="E220" s="14"/>
      <c r="F220" s="14"/>
      <c r="G220" s="14"/>
      <c r="H220" s="14"/>
      <c r="I220" s="14"/>
      <c r="J220" s="14"/>
      <c r="K220" s="14"/>
      <c r="L220" s="14"/>
      <c r="M220" s="36"/>
      <c r="N220" s="36"/>
      <c r="O220" s="36"/>
      <c r="P220" s="36"/>
      <c r="Q220" s="36"/>
      <c r="R220" s="36"/>
      <c r="S220" s="126"/>
      <c r="T220" s="36"/>
      <c r="U220" s="36"/>
      <c r="V220" s="36"/>
      <c r="W220" s="36"/>
      <c r="X220" s="36"/>
      <c r="Y220" s="36"/>
    </row>
    <row r="221" spans="3:42" ht="17.100000000000001" customHeight="1">
      <c r="C221" s="14"/>
      <c r="D221" s="14"/>
      <c r="E221" s="14"/>
      <c r="F221" s="14"/>
      <c r="G221" s="14"/>
      <c r="H221" s="14"/>
      <c r="I221" s="14"/>
      <c r="J221" s="14"/>
      <c r="K221" s="14"/>
      <c r="L221" s="14"/>
      <c r="M221" s="36"/>
      <c r="N221" s="36"/>
      <c r="O221" s="36"/>
      <c r="P221" s="36"/>
      <c r="Q221" s="36"/>
      <c r="R221" s="36"/>
      <c r="S221" s="36"/>
      <c r="T221" s="36"/>
      <c r="U221" s="36"/>
      <c r="V221" s="36"/>
      <c r="W221" s="36"/>
      <c r="X221" s="36"/>
      <c r="Y221" s="36"/>
    </row>
    <row r="222" spans="3:42" ht="17.100000000000001" customHeight="1">
      <c r="C222" s="14"/>
      <c r="D222" s="14"/>
      <c r="E222" s="14"/>
      <c r="F222" s="14"/>
      <c r="G222" s="14"/>
      <c r="H222" s="14"/>
      <c r="I222" s="14"/>
      <c r="J222" s="14"/>
      <c r="K222" s="14"/>
      <c r="L222" s="14"/>
      <c r="M222" s="36"/>
      <c r="N222" s="36"/>
      <c r="O222" s="36"/>
      <c r="P222" s="36"/>
      <c r="Q222" s="36"/>
      <c r="R222" s="36"/>
      <c r="S222" s="36"/>
      <c r="T222" s="36"/>
      <c r="U222" s="36"/>
      <c r="V222" s="36"/>
      <c r="W222" s="36"/>
      <c r="X222" s="36"/>
      <c r="Y222" s="36"/>
    </row>
    <row r="223" spans="3:42" ht="17.100000000000001" customHeight="1">
      <c r="C223" s="14"/>
      <c r="D223" s="14"/>
      <c r="E223" s="14"/>
      <c r="F223" s="14"/>
      <c r="G223" s="14"/>
      <c r="H223" s="14"/>
      <c r="I223" s="14"/>
      <c r="J223" s="14"/>
      <c r="K223" s="14"/>
      <c r="L223" s="14"/>
      <c r="M223" s="36"/>
      <c r="N223" s="36"/>
      <c r="O223" s="36"/>
      <c r="P223" s="36"/>
      <c r="Q223" s="36"/>
      <c r="R223" s="36"/>
      <c r="S223" s="36"/>
      <c r="T223" s="36"/>
      <c r="U223" s="36"/>
      <c r="V223" s="36"/>
      <c r="W223" s="36"/>
      <c r="X223" s="36"/>
      <c r="Y223" s="36"/>
    </row>
    <row r="224" spans="3:42" ht="17.100000000000001" customHeight="1">
      <c r="C224" s="14"/>
      <c r="D224" s="14"/>
      <c r="E224" s="14"/>
      <c r="F224" s="14"/>
      <c r="G224" s="14"/>
      <c r="H224" s="14"/>
      <c r="I224" s="14"/>
      <c r="J224" s="14"/>
      <c r="K224" s="14"/>
      <c r="L224" s="14"/>
      <c r="M224" s="36"/>
      <c r="N224" s="36"/>
      <c r="O224" s="36"/>
      <c r="P224" s="36"/>
      <c r="Q224" s="36"/>
      <c r="R224" s="36"/>
      <c r="S224" s="36"/>
      <c r="T224" s="36"/>
      <c r="U224" s="36"/>
      <c r="V224" s="36"/>
      <c r="W224" s="36"/>
      <c r="X224" s="36"/>
      <c r="Y224" s="36"/>
    </row>
    <row r="225" spans="3:25" ht="17.100000000000001" customHeight="1">
      <c r="C225" s="14"/>
      <c r="D225" s="14"/>
      <c r="E225" s="14"/>
      <c r="F225" s="14"/>
      <c r="G225" s="14"/>
      <c r="H225" s="14"/>
      <c r="I225" s="14"/>
      <c r="J225" s="14"/>
      <c r="K225" s="14"/>
      <c r="L225" s="14"/>
      <c r="M225" s="36"/>
      <c r="N225" s="36"/>
      <c r="O225" s="36"/>
      <c r="P225" s="36"/>
      <c r="Q225" s="36"/>
      <c r="R225" s="36"/>
      <c r="S225" s="36"/>
      <c r="T225" s="36"/>
      <c r="U225" s="36"/>
      <c r="V225" s="36"/>
      <c r="W225" s="36"/>
      <c r="X225" s="36"/>
      <c r="Y225" s="36"/>
    </row>
    <row r="227" spans="3:25" ht="17.100000000000001" customHeight="1">
      <c r="C227" s="128" t="s">
        <v>62</v>
      </c>
      <c r="D227" s="128"/>
      <c r="E227" s="128"/>
      <c r="F227" s="128"/>
      <c r="G227" s="128"/>
      <c r="H227" s="128"/>
      <c r="I227" s="128"/>
      <c r="J227" s="128"/>
      <c r="K227" s="128"/>
      <c r="L227" s="128"/>
      <c r="M227" s="129"/>
      <c r="N227" s="129"/>
      <c r="O227" s="129"/>
      <c r="P227" s="129"/>
      <c r="Q227" s="129"/>
      <c r="R227" s="129"/>
      <c r="S227" s="129"/>
      <c r="U227" s="129"/>
      <c r="W227" s="129"/>
    </row>
    <row r="228" spans="3:25" ht="17.100000000000001" customHeight="1">
      <c r="C228" s="130" t="s">
        <v>62</v>
      </c>
      <c r="D228" s="130"/>
      <c r="E228" s="130"/>
      <c r="F228" s="130"/>
      <c r="G228" s="130"/>
      <c r="H228" s="130"/>
      <c r="I228" s="130"/>
      <c r="J228" s="130"/>
      <c r="K228" s="130"/>
      <c r="L228" s="130"/>
      <c r="M228" s="129" t="s">
        <v>62</v>
      </c>
      <c r="N228" s="129" t="s">
        <v>62</v>
      </c>
      <c r="O228" s="129"/>
      <c r="P228" s="129" t="s">
        <v>62</v>
      </c>
      <c r="Q228" s="129"/>
      <c r="R228" s="129" t="s">
        <v>62</v>
      </c>
      <c r="S228" s="129"/>
      <c r="U228" s="129"/>
      <c r="W228" s="129"/>
    </row>
    <row r="229" spans="3:25" ht="17.100000000000001" customHeight="1">
      <c r="C229" s="130" t="s">
        <v>62</v>
      </c>
      <c r="D229" s="130"/>
      <c r="E229" s="130"/>
      <c r="F229" s="130"/>
      <c r="G229" s="130"/>
      <c r="H229" s="130"/>
      <c r="I229" s="130"/>
      <c r="J229" s="130"/>
      <c r="K229" s="130"/>
      <c r="L229" s="130"/>
      <c r="M229" s="129" t="s">
        <v>62</v>
      </c>
      <c r="N229" s="129" t="s">
        <v>62</v>
      </c>
      <c r="O229" s="129"/>
      <c r="P229" s="129" t="s">
        <v>62</v>
      </c>
      <c r="Q229" s="129"/>
      <c r="R229" s="129" t="s">
        <v>62</v>
      </c>
      <c r="S229" s="129"/>
      <c r="U229" s="129"/>
      <c r="W229" s="129"/>
    </row>
    <row r="230" spans="3:25" ht="17.100000000000001" customHeight="1">
      <c r="C230" s="130" t="s">
        <v>62</v>
      </c>
      <c r="D230" s="130"/>
      <c r="E230" s="130"/>
      <c r="F230" s="130"/>
      <c r="G230" s="130"/>
      <c r="H230" s="130"/>
      <c r="I230" s="130"/>
      <c r="J230" s="130"/>
      <c r="K230" s="130"/>
      <c r="L230" s="130"/>
      <c r="M230" s="129"/>
      <c r="N230" s="129"/>
      <c r="O230" s="129"/>
      <c r="P230" s="129"/>
      <c r="Q230" s="129"/>
      <c r="R230" s="129" t="s">
        <v>62</v>
      </c>
      <c r="S230" s="129"/>
      <c r="U230" s="129"/>
      <c r="W230" s="129"/>
    </row>
    <row r="231" spans="3:25" ht="17.100000000000001" customHeight="1">
      <c r="C231" s="131"/>
      <c r="D231" s="131"/>
      <c r="E231" s="131"/>
      <c r="F231" s="131"/>
      <c r="G231" s="131"/>
      <c r="H231" s="131"/>
      <c r="I231" s="131"/>
      <c r="J231" s="131"/>
      <c r="K231" s="131"/>
      <c r="L231" s="131"/>
      <c r="M231" s="129" t="s">
        <v>62</v>
      </c>
      <c r="N231" s="129" t="s">
        <v>62</v>
      </c>
      <c r="O231" s="129"/>
      <c r="P231" s="129" t="s">
        <v>62</v>
      </c>
      <c r="Q231" s="129"/>
      <c r="R231" s="129" t="s">
        <v>62</v>
      </c>
      <c r="S231" s="129"/>
      <c r="U231" s="129"/>
      <c r="W231" s="129"/>
    </row>
  </sheetData>
  <mergeCells count="1239">
    <mergeCell ref="Y5:Z5"/>
    <mergeCell ref="X11:X12"/>
    <mergeCell ref="P197:Q197"/>
    <mergeCell ref="R197:S197"/>
    <mergeCell ref="T195:U195"/>
    <mergeCell ref="R195:S195"/>
    <mergeCell ref="T194:U194"/>
    <mergeCell ref="V194:W194"/>
    <mergeCell ref="P195:Q195"/>
    <mergeCell ref="V193:W193"/>
    <mergeCell ref="AI11:AI12"/>
    <mergeCell ref="AJ10:AO10"/>
    <mergeCell ref="AE199:AF199"/>
    <mergeCell ref="AG199:AH199"/>
    <mergeCell ref="AE194:AF194"/>
    <mergeCell ref="AG194:AH194"/>
    <mergeCell ref="AE187:AF187"/>
    <mergeCell ref="AG187:AH187"/>
    <mergeCell ref="AE185:AF185"/>
    <mergeCell ref="AE195:AF195"/>
    <mergeCell ref="AG185:AH185"/>
    <mergeCell ref="AC197:AD197"/>
    <mergeCell ref="AE197:AF197"/>
    <mergeCell ref="AG197:AH197"/>
    <mergeCell ref="AC199:AD199"/>
    <mergeCell ref="Y180:Z180"/>
    <mergeCell ref="Y195:Z195"/>
    <mergeCell ref="AC195:AD195"/>
    <mergeCell ref="AG195:AH195"/>
    <mergeCell ref="AC194:AD194"/>
    <mergeCell ref="AE188:AF188"/>
    <mergeCell ref="V188:W188"/>
    <mergeCell ref="C196:M196"/>
    <mergeCell ref="N197:O197"/>
    <mergeCell ref="AA197:AB197"/>
    <mergeCell ref="AA195:AB195"/>
    <mergeCell ref="AG192:AH192"/>
    <mergeCell ref="AC192:AD192"/>
    <mergeCell ref="T197:U197"/>
    <mergeCell ref="V197:W197"/>
    <mergeCell ref="J195:M195"/>
    <mergeCell ref="N195:O195"/>
    <mergeCell ref="V199:W199"/>
    <mergeCell ref="Y199:Z199"/>
    <mergeCell ref="AA199:AB199"/>
    <mergeCell ref="V195:W195"/>
    <mergeCell ref="Y197:Z197"/>
    <mergeCell ref="C198:M198"/>
    <mergeCell ref="N199:O199"/>
    <mergeCell ref="P199:Q199"/>
    <mergeCell ref="R199:S199"/>
    <mergeCell ref="T199:U199"/>
    <mergeCell ref="D193:I193"/>
    <mergeCell ref="AE193:AF193"/>
    <mergeCell ref="AA193:AB193"/>
    <mergeCell ref="N193:O193"/>
    <mergeCell ref="P193:Q193"/>
    <mergeCell ref="R193:S193"/>
    <mergeCell ref="N194:O194"/>
    <mergeCell ref="P194:Q194"/>
    <mergeCell ref="R194:S194"/>
    <mergeCell ref="AG193:AH193"/>
    <mergeCell ref="AA194:AB194"/>
    <mergeCell ref="Y194:Z194"/>
    <mergeCell ref="AC193:AD193"/>
    <mergeCell ref="T193:U193"/>
    <mergeCell ref="Y193:Z193"/>
    <mergeCell ref="V192:W192"/>
    <mergeCell ref="Y189:Z189"/>
    <mergeCell ref="AE192:AF192"/>
    <mergeCell ref="AE189:AF189"/>
    <mergeCell ref="AG188:AH188"/>
    <mergeCell ref="N192:O192"/>
    <mergeCell ref="P192:Q192"/>
    <mergeCell ref="R192:S192"/>
    <mergeCell ref="Y192:Z192"/>
    <mergeCell ref="AA192:AB192"/>
    <mergeCell ref="T192:U192"/>
    <mergeCell ref="T189:U189"/>
    <mergeCell ref="AE186:AF186"/>
    <mergeCell ref="C188:M188"/>
    <mergeCell ref="V187:W187"/>
    <mergeCell ref="C186:M186"/>
    <mergeCell ref="N186:O186"/>
    <mergeCell ref="P186:Q186"/>
    <mergeCell ref="R186:S186"/>
    <mergeCell ref="AA188:AB188"/>
    <mergeCell ref="T186:U186"/>
    <mergeCell ref="AC188:AD188"/>
    <mergeCell ref="AG186:AH186"/>
    <mergeCell ref="Y186:Z186"/>
    <mergeCell ref="AA186:AB186"/>
    <mergeCell ref="N189:O189"/>
    <mergeCell ref="P189:Q189"/>
    <mergeCell ref="R189:S189"/>
    <mergeCell ref="AC189:AD189"/>
    <mergeCell ref="N188:O188"/>
    <mergeCell ref="AG189:AH189"/>
    <mergeCell ref="AA189:AB189"/>
    <mergeCell ref="D190:I190"/>
    <mergeCell ref="J190:J191"/>
    <mergeCell ref="P188:Q188"/>
    <mergeCell ref="R188:S188"/>
    <mergeCell ref="D191:I191"/>
    <mergeCell ref="D192:I192"/>
    <mergeCell ref="V185:W185"/>
    <mergeCell ref="V186:W186"/>
    <mergeCell ref="AC185:AD185"/>
    <mergeCell ref="AA185:AB185"/>
    <mergeCell ref="Y185:Z185"/>
    <mergeCell ref="AC186:AD186"/>
    <mergeCell ref="C185:M185"/>
    <mergeCell ref="N185:O185"/>
    <mergeCell ref="P185:Q185"/>
    <mergeCell ref="R185:S185"/>
    <mergeCell ref="T185:U185"/>
    <mergeCell ref="K189:M189"/>
    <mergeCell ref="AC187:AD187"/>
    <mergeCell ref="N187:O187"/>
    <mergeCell ref="P187:Q187"/>
    <mergeCell ref="R187:S187"/>
    <mergeCell ref="T188:U188"/>
    <mergeCell ref="C187:M187"/>
    <mergeCell ref="T187:U187"/>
    <mergeCell ref="AA187:AB187"/>
    <mergeCell ref="Y187:Z187"/>
    <mergeCell ref="Y188:Z188"/>
    <mergeCell ref="V189:W189"/>
    <mergeCell ref="F181:M181"/>
    <mergeCell ref="N181:O181"/>
    <mergeCell ref="P181:Q181"/>
    <mergeCell ref="D180:M180"/>
    <mergeCell ref="N180:O180"/>
    <mergeCell ref="P180:Q180"/>
    <mergeCell ref="D182:M182"/>
    <mergeCell ref="C183:M183"/>
    <mergeCell ref="N183:O183"/>
    <mergeCell ref="P183:Q183"/>
    <mergeCell ref="R183:S183"/>
    <mergeCell ref="T183:U183"/>
    <mergeCell ref="R181:S181"/>
    <mergeCell ref="AA184:AB184"/>
    <mergeCell ref="V183:W183"/>
    <mergeCell ref="Y183:Z183"/>
    <mergeCell ref="AG181:AH181"/>
    <mergeCell ref="AE181:AF181"/>
    <mergeCell ref="AA183:AB183"/>
    <mergeCell ref="AC183:AD183"/>
    <mergeCell ref="AE183:AF183"/>
    <mergeCell ref="AG183:AH183"/>
    <mergeCell ref="C184:M184"/>
    <mergeCell ref="N184:O184"/>
    <mergeCell ref="P184:Q184"/>
    <mergeCell ref="R184:S184"/>
    <mergeCell ref="T184:U184"/>
    <mergeCell ref="V184:W184"/>
    <mergeCell ref="AC184:AD184"/>
    <mergeCell ref="AE184:AF184"/>
    <mergeCell ref="AG184:AH184"/>
    <mergeCell ref="Y184:Z184"/>
    <mergeCell ref="T181:U181"/>
    <mergeCell ref="AA181:AB181"/>
    <mergeCell ref="AC180:AD180"/>
    <mergeCell ref="AE180:AF180"/>
    <mergeCell ref="T180:U180"/>
    <mergeCell ref="V180:W180"/>
    <mergeCell ref="AC181:AD181"/>
    <mergeCell ref="AA180:AB180"/>
    <mergeCell ref="V181:W181"/>
    <mergeCell ref="Y181:Z181"/>
    <mergeCell ref="R180:S180"/>
    <mergeCell ref="AC178:AD178"/>
    <mergeCell ref="AE178:AF178"/>
    <mergeCell ref="AG178:AH178"/>
    <mergeCell ref="AG180:AH180"/>
    <mergeCell ref="AC179:AD179"/>
    <mergeCell ref="AE179:AF179"/>
    <mergeCell ref="AG179:AH179"/>
    <mergeCell ref="AA178:AB178"/>
    <mergeCell ref="T179:U179"/>
    <mergeCell ref="AE175:AF175"/>
    <mergeCell ref="AG175:AH175"/>
    <mergeCell ref="AA177:AB177"/>
    <mergeCell ref="AC177:AD177"/>
    <mergeCell ref="AE177:AF177"/>
    <mergeCell ref="AG177:AH177"/>
    <mergeCell ref="V179:W179"/>
    <mergeCell ref="AA179:AB179"/>
    <mergeCell ref="Y179:Z179"/>
    <mergeCell ref="T178:U178"/>
    <mergeCell ref="V178:W178"/>
    <mergeCell ref="Y178:Z178"/>
    <mergeCell ref="D178:M178"/>
    <mergeCell ref="N178:O178"/>
    <mergeCell ref="P178:Q178"/>
    <mergeCell ref="R178:S178"/>
    <mergeCell ref="D179:M179"/>
    <mergeCell ref="N179:O179"/>
    <mergeCell ref="P179:Q179"/>
    <mergeCell ref="R179:S179"/>
    <mergeCell ref="N175:O175"/>
    <mergeCell ref="P175:Q175"/>
    <mergeCell ref="R175:S175"/>
    <mergeCell ref="T175:U175"/>
    <mergeCell ref="AC174:AD174"/>
    <mergeCell ref="V174:W174"/>
    <mergeCell ref="Y174:Z174"/>
    <mergeCell ref="AA175:AB175"/>
    <mergeCell ref="AC175:AD175"/>
    <mergeCell ref="R177:S177"/>
    <mergeCell ref="T177:U177"/>
    <mergeCell ref="V175:W175"/>
    <mergeCell ref="Y175:Z175"/>
    <mergeCell ref="C176:M176"/>
    <mergeCell ref="D177:M177"/>
    <mergeCell ref="N177:O177"/>
    <mergeCell ref="P177:Q177"/>
    <mergeCell ref="V177:W177"/>
    <mergeCell ref="Y177:Z177"/>
    <mergeCell ref="D173:M173"/>
    <mergeCell ref="N173:O173"/>
    <mergeCell ref="P173:Q173"/>
    <mergeCell ref="R173:S173"/>
    <mergeCell ref="T173:U173"/>
    <mergeCell ref="V173:W173"/>
    <mergeCell ref="Y173:Z173"/>
    <mergeCell ref="AA173:AB173"/>
    <mergeCell ref="AE174:AF174"/>
    <mergeCell ref="AG174:AH174"/>
    <mergeCell ref="AC173:AD173"/>
    <mergeCell ref="AE173:AF173"/>
    <mergeCell ref="AG173:AH173"/>
    <mergeCell ref="D174:M174"/>
    <mergeCell ref="N174:O174"/>
    <mergeCell ref="P174:Q174"/>
    <mergeCell ref="R174:S174"/>
    <mergeCell ref="T174:U174"/>
    <mergeCell ref="AA171:AB171"/>
    <mergeCell ref="Y172:Z172"/>
    <mergeCell ref="Y170:Z170"/>
    <mergeCell ref="R172:S172"/>
    <mergeCell ref="T172:U172"/>
    <mergeCell ref="AA170:AB170"/>
    <mergeCell ref="D170:M170"/>
    <mergeCell ref="D171:M171"/>
    <mergeCell ref="N171:O171"/>
    <mergeCell ref="P171:Q171"/>
    <mergeCell ref="N172:O172"/>
    <mergeCell ref="P172:Q172"/>
    <mergeCell ref="N170:O170"/>
    <mergeCell ref="P170:Q170"/>
    <mergeCell ref="AG172:AH172"/>
    <mergeCell ref="AE171:AF171"/>
    <mergeCell ref="AG171:AH171"/>
    <mergeCell ref="AE172:AF172"/>
    <mergeCell ref="AA172:AB172"/>
    <mergeCell ref="R171:S171"/>
    <mergeCell ref="T171:U171"/>
    <mergeCell ref="AA174:AB174"/>
    <mergeCell ref="V171:W171"/>
    <mergeCell ref="Y171:Z171"/>
    <mergeCell ref="V172:W172"/>
    <mergeCell ref="AC171:AD171"/>
    <mergeCell ref="AC172:AD172"/>
    <mergeCell ref="AC170:AD170"/>
    <mergeCell ref="V167:W167"/>
    <mergeCell ref="T166:U166"/>
    <mergeCell ref="V166:W166"/>
    <mergeCell ref="C167:I167"/>
    <mergeCell ref="J167:M167"/>
    <mergeCell ref="N167:O167"/>
    <mergeCell ref="P167:Q167"/>
    <mergeCell ref="R167:S167"/>
    <mergeCell ref="T167:U167"/>
    <mergeCell ref="N166:O166"/>
    <mergeCell ref="AE170:AF170"/>
    <mergeCell ref="D172:M172"/>
    <mergeCell ref="AG170:AH170"/>
    <mergeCell ref="AE168:AF168"/>
    <mergeCell ref="AG168:AH168"/>
    <mergeCell ref="T168:U168"/>
    <mergeCell ref="V168:W168"/>
    <mergeCell ref="AA168:AB168"/>
    <mergeCell ref="AC168:AD168"/>
    <mergeCell ref="Y168:Z168"/>
    <mergeCell ref="D168:M168"/>
    <mergeCell ref="N168:O168"/>
    <mergeCell ref="P168:Q168"/>
    <mergeCell ref="R168:S168"/>
    <mergeCell ref="C169:M169"/>
    <mergeCell ref="AG167:AH167"/>
    <mergeCell ref="Y167:Z167"/>
    <mergeCell ref="AC167:AD167"/>
    <mergeCell ref="AE167:AF167"/>
    <mergeCell ref="AA167:AB167"/>
    <mergeCell ref="R170:S170"/>
    <mergeCell ref="T170:U170"/>
    <mergeCell ref="V170:W170"/>
    <mergeCell ref="C164:K164"/>
    <mergeCell ref="J163:M163"/>
    <mergeCell ref="C157:J157"/>
    <mergeCell ref="T156:U156"/>
    <mergeCell ref="E158:J158"/>
    <mergeCell ref="E159:J159"/>
    <mergeCell ref="E160:J160"/>
    <mergeCell ref="C161:I163"/>
    <mergeCell ref="J161:M161"/>
    <mergeCell ref="J162:M162"/>
    <mergeCell ref="R166:S166"/>
    <mergeCell ref="AG165:AH165"/>
    <mergeCell ref="R165:S165"/>
    <mergeCell ref="T165:U165"/>
    <mergeCell ref="V165:W165"/>
    <mergeCell ref="Y165:Z165"/>
    <mergeCell ref="AA165:AB165"/>
    <mergeCell ref="AC165:AD165"/>
    <mergeCell ref="AG166:AH166"/>
    <mergeCell ref="C165:K165"/>
    <mergeCell ref="N165:O165"/>
    <mergeCell ref="P165:Q165"/>
    <mergeCell ref="AE165:AF165"/>
    <mergeCell ref="AC166:AD166"/>
    <mergeCell ref="AE166:AF166"/>
    <mergeCell ref="Y166:Z166"/>
    <mergeCell ref="AA166:AB166"/>
    <mergeCell ref="C166:K166"/>
    <mergeCell ref="P166:Q166"/>
    <mergeCell ref="AA152:AB152"/>
    <mergeCell ref="AC152:AD152"/>
    <mergeCell ref="N152:O152"/>
    <mergeCell ref="P152:Q152"/>
    <mergeCell ref="R152:S152"/>
    <mergeCell ref="T152:U152"/>
    <mergeCell ref="AE152:AF152"/>
    <mergeCell ref="AG152:AH152"/>
    <mergeCell ref="C153:M153"/>
    <mergeCell ref="N154:O154"/>
    <mergeCell ref="P154:Q154"/>
    <mergeCell ref="R154:S154"/>
    <mergeCell ref="T154:U154"/>
    <mergeCell ref="V154:W154"/>
    <mergeCell ref="V152:W152"/>
    <mergeCell ref="Y152:Z152"/>
    <mergeCell ref="AC156:AD156"/>
    <mergeCell ref="AE156:AF156"/>
    <mergeCell ref="AG154:AH154"/>
    <mergeCell ref="C155:M155"/>
    <mergeCell ref="AC154:AD154"/>
    <mergeCell ref="AE154:AF154"/>
    <mergeCell ref="Y154:Z154"/>
    <mergeCell ref="AA154:AB154"/>
    <mergeCell ref="AG156:AH156"/>
    <mergeCell ref="AA156:AB156"/>
    <mergeCell ref="Y156:Z156"/>
    <mergeCell ref="I156:L156"/>
    <mergeCell ref="N156:O156"/>
    <mergeCell ref="P156:Q156"/>
    <mergeCell ref="R156:S156"/>
    <mergeCell ref="V156:W156"/>
    <mergeCell ref="AE150:AF150"/>
    <mergeCell ref="AG150:AH150"/>
    <mergeCell ref="R150:S150"/>
    <mergeCell ref="T150:U150"/>
    <mergeCell ref="V150:W150"/>
    <mergeCell ref="Y150:Z150"/>
    <mergeCell ref="AA150:AB150"/>
    <mergeCell ref="AC150:AD150"/>
    <mergeCell ref="C151:D151"/>
    <mergeCell ref="E151:M151"/>
    <mergeCell ref="N151:O151"/>
    <mergeCell ref="P151:Q151"/>
    <mergeCell ref="C150:D150"/>
    <mergeCell ref="E150:M150"/>
    <mergeCell ref="N150:O150"/>
    <mergeCell ref="P150:Q150"/>
    <mergeCell ref="AA151:AB151"/>
    <mergeCell ref="AC151:AD151"/>
    <mergeCell ref="AE151:AF151"/>
    <mergeCell ref="AG151:AH151"/>
    <mergeCell ref="R151:S151"/>
    <mergeCell ref="T151:U151"/>
    <mergeCell ref="V151:W151"/>
    <mergeCell ref="Y151:Z151"/>
    <mergeCell ref="AE148:AF148"/>
    <mergeCell ref="AG148:AH148"/>
    <mergeCell ref="R148:S148"/>
    <mergeCell ref="T148:U148"/>
    <mergeCell ref="V148:W148"/>
    <mergeCell ref="Y148:Z148"/>
    <mergeCell ref="AA148:AB148"/>
    <mergeCell ref="AC148:AD148"/>
    <mergeCell ref="C149:D149"/>
    <mergeCell ref="E149:M149"/>
    <mergeCell ref="N149:O149"/>
    <mergeCell ref="P149:Q149"/>
    <mergeCell ref="C148:D148"/>
    <mergeCell ref="E148:M148"/>
    <mergeCell ref="N148:O148"/>
    <mergeCell ref="P148:Q148"/>
    <mergeCell ref="AA149:AB149"/>
    <mergeCell ref="AC149:AD149"/>
    <mergeCell ref="AE149:AF149"/>
    <mergeCell ref="AG149:AH149"/>
    <mergeCell ref="R149:S149"/>
    <mergeCell ref="T149:U149"/>
    <mergeCell ref="V149:W149"/>
    <mergeCell ref="Y149:Z149"/>
    <mergeCell ref="AE146:AF146"/>
    <mergeCell ref="AG146:AH146"/>
    <mergeCell ref="R146:S146"/>
    <mergeCell ref="T146:U146"/>
    <mergeCell ref="V146:W146"/>
    <mergeCell ref="Y146:Z146"/>
    <mergeCell ref="AA146:AB146"/>
    <mergeCell ref="AC146:AD146"/>
    <mergeCell ref="C147:D147"/>
    <mergeCell ref="E147:M147"/>
    <mergeCell ref="N147:O147"/>
    <mergeCell ref="P147:Q147"/>
    <mergeCell ref="C146:D146"/>
    <mergeCell ref="E146:M146"/>
    <mergeCell ref="N146:O146"/>
    <mergeCell ref="P146:Q146"/>
    <mergeCell ref="AA147:AB147"/>
    <mergeCell ref="AC147:AD147"/>
    <mergeCell ref="AE147:AF147"/>
    <mergeCell ref="AG147:AH147"/>
    <mergeCell ref="R147:S147"/>
    <mergeCell ref="T147:U147"/>
    <mergeCell ref="V147:W147"/>
    <mergeCell ref="Y147:Z147"/>
    <mergeCell ref="C143:D143"/>
    <mergeCell ref="E143:M143"/>
    <mergeCell ref="V142:W142"/>
    <mergeCell ref="Y142:Z142"/>
    <mergeCell ref="AA142:AB142"/>
    <mergeCell ref="AC142:AD142"/>
    <mergeCell ref="N142:O142"/>
    <mergeCell ref="P142:Q142"/>
    <mergeCell ref="AE144:AF144"/>
    <mergeCell ref="AG144:AH144"/>
    <mergeCell ref="R144:S144"/>
    <mergeCell ref="T144:U144"/>
    <mergeCell ref="V144:W144"/>
    <mergeCell ref="Y144:Z144"/>
    <mergeCell ref="AA144:AB144"/>
    <mergeCell ref="AC144:AD144"/>
    <mergeCell ref="C145:D145"/>
    <mergeCell ref="E145:M145"/>
    <mergeCell ref="N145:O145"/>
    <mergeCell ref="P145:Q145"/>
    <mergeCell ref="C144:D144"/>
    <mergeCell ref="E144:M144"/>
    <mergeCell ref="N144:O144"/>
    <mergeCell ref="P144:Q144"/>
    <mergeCell ref="AA145:AB145"/>
    <mergeCell ref="AC145:AD145"/>
    <mergeCell ref="AE145:AF145"/>
    <mergeCell ref="AG145:AH145"/>
    <mergeCell ref="R145:S145"/>
    <mergeCell ref="T145:U145"/>
    <mergeCell ref="V145:W145"/>
    <mergeCell ref="Y145:Z145"/>
    <mergeCell ref="AE140:AF140"/>
    <mergeCell ref="AG140:AH140"/>
    <mergeCell ref="R140:S140"/>
    <mergeCell ref="T140:U140"/>
    <mergeCell ref="V140:W140"/>
    <mergeCell ref="Y140:Z140"/>
    <mergeCell ref="AA140:AB140"/>
    <mergeCell ref="AC140:AD140"/>
    <mergeCell ref="C141:I141"/>
    <mergeCell ref="J141:M141"/>
    <mergeCell ref="N141:O141"/>
    <mergeCell ref="P141:Q141"/>
    <mergeCell ref="C140:D140"/>
    <mergeCell ref="E140:M140"/>
    <mergeCell ref="N140:O140"/>
    <mergeCell ref="P140:Q140"/>
    <mergeCell ref="R142:S142"/>
    <mergeCell ref="T142:U142"/>
    <mergeCell ref="AA141:AB141"/>
    <mergeCell ref="AC141:AD141"/>
    <mergeCell ref="AE141:AF141"/>
    <mergeCell ref="AG141:AH141"/>
    <mergeCell ref="R141:S141"/>
    <mergeCell ref="T141:U141"/>
    <mergeCell ref="V141:W141"/>
    <mergeCell ref="Y141:Z141"/>
    <mergeCell ref="AE142:AF142"/>
    <mergeCell ref="AG142:AH142"/>
    <mergeCell ref="AE138:AF138"/>
    <mergeCell ref="AG138:AH138"/>
    <mergeCell ref="R138:S138"/>
    <mergeCell ref="T138:U138"/>
    <mergeCell ref="V138:W138"/>
    <mergeCell ref="Y138:Z138"/>
    <mergeCell ref="AA138:AB138"/>
    <mergeCell ref="AC138:AD138"/>
    <mergeCell ref="C139:D139"/>
    <mergeCell ref="E139:M139"/>
    <mergeCell ref="N139:O139"/>
    <mergeCell ref="P139:Q139"/>
    <mergeCell ref="C138:D138"/>
    <mergeCell ref="E138:M138"/>
    <mergeCell ref="N138:O138"/>
    <mergeCell ref="P138:Q138"/>
    <mergeCell ref="AA139:AB139"/>
    <mergeCell ref="AC139:AD139"/>
    <mergeCell ref="AE139:AF139"/>
    <mergeCell ref="AG139:AH139"/>
    <mergeCell ref="R139:S139"/>
    <mergeCell ref="T139:U139"/>
    <mergeCell ref="V139:W139"/>
    <mergeCell ref="Y139:Z139"/>
    <mergeCell ref="C137:D137"/>
    <mergeCell ref="E137:M137"/>
    <mergeCell ref="N137:O137"/>
    <mergeCell ref="P137:Q137"/>
    <mergeCell ref="AE135:AF135"/>
    <mergeCell ref="AG135:AH135"/>
    <mergeCell ref="C136:D136"/>
    <mergeCell ref="E136:M136"/>
    <mergeCell ref="V135:W135"/>
    <mergeCell ref="Y135:Z135"/>
    <mergeCell ref="AA135:AB135"/>
    <mergeCell ref="AC135:AD135"/>
    <mergeCell ref="N135:O135"/>
    <mergeCell ref="P135:Q135"/>
    <mergeCell ref="AA137:AB137"/>
    <mergeCell ref="AC137:AD137"/>
    <mergeCell ref="AE137:AF137"/>
    <mergeCell ref="AG137:AH137"/>
    <mergeCell ref="R137:S137"/>
    <mergeCell ref="T137:U137"/>
    <mergeCell ref="V137:W137"/>
    <mergeCell ref="Y137:Z137"/>
    <mergeCell ref="AE134:AF134"/>
    <mergeCell ref="AG134:AH134"/>
    <mergeCell ref="R134:S134"/>
    <mergeCell ref="T134:U134"/>
    <mergeCell ref="V134:W134"/>
    <mergeCell ref="Y134:Z134"/>
    <mergeCell ref="AA134:AB134"/>
    <mergeCell ref="AC134:AD134"/>
    <mergeCell ref="A135:A136"/>
    <mergeCell ref="C135:D135"/>
    <mergeCell ref="E135:G135"/>
    <mergeCell ref="H135:M135"/>
    <mergeCell ref="R135:S135"/>
    <mergeCell ref="T135:U135"/>
    <mergeCell ref="C134:D134"/>
    <mergeCell ref="E134:M134"/>
    <mergeCell ref="N134:O134"/>
    <mergeCell ref="P134:Q134"/>
    <mergeCell ref="AE132:AF132"/>
    <mergeCell ref="AG132:AH132"/>
    <mergeCell ref="R132:S132"/>
    <mergeCell ref="T132:U132"/>
    <mergeCell ref="V132:W132"/>
    <mergeCell ref="Y132:Z132"/>
    <mergeCell ref="AA132:AB132"/>
    <mergeCell ref="AC132:AD132"/>
    <mergeCell ref="C133:D133"/>
    <mergeCell ref="E133:M133"/>
    <mergeCell ref="N133:O133"/>
    <mergeCell ref="P133:Q133"/>
    <mergeCell ref="C132:D132"/>
    <mergeCell ref="E132:M132"/>
    <mergeCell ref="N132:O132"/>
    <mergeCell ref="P132:Q132"/>
    <mergeCell ref="AA133:AB133"/>
    <mergeCell ref="AC133:AD133"/>
    <mergeCell ref="AE133:AF133"/>
    <mergeCell ref="AG133:AH133"/>
    <mergeCell ref="R133:S133"/>
    <mergeCell ref="T133:U133"/>
    <mergeCell ref="V133:W133"/>
    <mergeCell ref="Y133:Z133"/>
    <mergeCell ref="AE130:AF130"/>
    <mergeCell ref="AG130:AH130"/>
    <mergeCell ref="R130:S130"/>
    <mergeCell ref="T130:U130"/>
    <mergeCell ref="V130:W130"/>
    <mergeCell ref="Y130:Z130"/>
    <mergeCell ref="AA130:AB130"/>
    <mergeCell ref="AC130:AD130"/>
    <mergeCell ref="C131:D131"/>
    <mergeCell ref="E131:M131"/>
    <mergeCell ref="N131:O131"/>
    <mergeCell ref="P131:Q131"/>
    <mergeCell ref="C130:D130"/>
    <mergeCell ref="E130:M130"/>
    <mergeCell ref="N130:O130"/>
    <mergeCell ref="P130:Q130"/>
    <mergeCell ref="AA131:AB131"/>
    <mergeCell ref="AC131:AD131"/>
    <mergeCell ref="AE131:AF131"/>
    <mergeCell ref="AG131:AH131"/>
    <mergeCell ref="R131:S131"/>
    <mergeCell ref="T131:U131"/>
    <mergeCell ref="V131:W131"/>
    <mergeCell ref="Y131:Z131"/>
    <mergeCell ref="AE128:AF128"/>
    <mergeCell ref="AG128:AH128"/>
    <mergeCell ref="R128:S128"/>
    <mergeCell ref="T128:U128"/>
    <mergeCell ref="V128:W128"/>
    <mergeCell ref="Y128:Z128"/>
    <mergeCell ref="AA128:AB128"/>
    <mergeCell ref="AC128:AD128"/>
    <mergeCell ref="C129:D129"/>
    <mergeCell ref="E129:M129"/>
    <mergeCell ref="N129:O129"/>
    <mergeCell ref="P129:Q129"/>
    <mergeCell ref="C128:D128"/>
    <mergeCell ref="E128:M128"/>
    <mergeCell ref="N128:O128"/>
    <mergeCell ref="P128:Q128"/>
    <mergeCell ref="AA129:AB129"/>
    <mergeCell ref="AC129:AD129"/>
    <mergeCell ref="AE129:AF129"/>
    <mergeCell ref="AG129:AH129"/>
    <mergeCell ref="R129:S129"/>
    <mergeCell ref="T129:U129"/>
    <mergeCell ref="V129:W129"/>
    <mergeCell ref="Y129:Z129"/>
    <mergeCell ref="AE126:AF126"/>
    <mergeCell ref="AG126:AH126"/>
    <mergeCell ref="R126:S126"/>
    <mergeCell ref="T126:U126"/>
    <mergeCell ref="V126:W126"/>
    <mergeCell ref="Y126:Z126"/>
    <mergeCell ref="AA126:AB126"/>
    <mergeCell ref="AC126:AD126"/>
    <mergeCell ref="C127:D127"/>
    <mergeCell ref="E127:M127"/>
    <mergeCell ref="N127:O127"/>
    <mergeCell ref="P127:Q127"/>
    <mergeCell ref="C126:D126"/>
    <mergeCell ref="E126:M126"/>
    <mergeCell ref="N126:O126"/>
    <mergeCell ref="P126:Q126"/>
    <mergeCell ref="AA127:AB127"/>
    <mergeCell ref="AC127:AD127"/>
    <mergeCell ref="AE127:AF127"/>
    <mergeCell ref="AG127:AH127"/>
    <mergeCell ref="R127:S127"/>
    <mergeCell ref="T127:U127"/>
    <mergeCell ref="V127:W127"/>
    <mergeCell ref="Y127:Z127"/>
    <mergeCell ref="C125:D125"/>
    <mergeCell ref="E125:M125"/>
    <mergeCell ref="N125:O125"/>
    <mergeCell ref="P125:Q125"/>
    <mergeCell ref="AE123:AF123"/>
    <mergeCell ref="AG123:AH123"/>
    <mergeCell ref="C124:D124"/>
    <mergeCell ref="E124:M124"/>
    <mergeCell ref="V123:W123"/>
    <mergeCell ref="Y123:Z123"/>
    <mergeCell ref="N123:O123"/>
    <mergeCell ref="P123:Q123"/>
    <mergeCell ref="R123:S123"/>
    <mergeCell ref="T123:U123"/>
    <mergeCell ref="AA125:AB125"/>
    <mergeCell ref="AC125:AD125"/>
    <mergeCell ref="AA123:AB123"/>
    <mergeCell ref="AC123:AD123"/>
    <mergeCell ref="AE125:AF125"/>
    <mergeCell ref="AG125:AH125"/>
    <mergeCell ref="R125:S125"/>
    <mergeCell ref="T125:U125"/>
    <mergeCell ref="V125:W125"/>
    <mergeCell ref="Y125:Z125"/>
    <mergeCell ref="AA121:AB121"/>
    <mergeCell ref="L121:M121"/>
    <mergeCell ref="N121:O121"/>
    <mergeCell ref="P121:Q121"/>
    <mergeCell ref="R121:S121"/>
    <mergeCell ref="T121:U121"/>
    <mergeCell ref="V121:W121"/>
    <mergeCell ref="T120:U120"/>
    <mergeCell ref="V120:W120"/>
    <mergeCell ref="AG122:AH122"/>
    <mergeCell ref="AC121:AD121"/>
    <mergeCell ref="AE121:AF121"/>
    <mergeCell ref="AG121:AH121"/>
    <mergeCell ref="AE122:AF122"/>
    <mergeCell ref="Y121:Z121"/>
    <mergeCell ref="Y122:Z122"/>
    <mergeCell ref="J122:M122"/>
    <mergeCell ref="N122:O122"/>
    <mergeCell ref="P122:Q122"/>
    <mergeCell ref="R122:S122"/>
    <mergeCell ref="AA122:AB122"/>
    <mergeCell ref="AC122:AD122"/>
    <mergeCell ref="T122:U122"/>
    <mergeCell ref="V122:W122"/>
    <mergeCell ref="AG119:AH119"/>
    <mergeCell ref="AE118:AF118"/>
    <mergeCell ref="AG118:AH118"/>
    <mergeCell ref="AC117:AD117"/>
    <mergeCell ref="AE117:AF117"/>
    <mergeCell ref="AG117:AH117"/>
    <mergeCell ref="N120:O120"/>
    <mergeCell ref="P120:Q120"/>
    <mergeCell ref="R120:S120"/>
    <mergeCell ref="N119:O119"/>
    <mergeCell ref="AC119:AD119"/>
    <mergeCell ref="AE119:AF119"/>
    <mergeCell ref="AA120:AB120"/>
    <mergeCell ref="Y120:Z120"/>
    <mergeCell ref="AC120:AD120"/>
    <mergeCell ref="AE120:AF120"/>
    <mergeCell ref="P119:Q119"/>
    <mergeCell ref="R119:S119"/>
    <mergeCell ref="AG120:AH120"/>
    <mergeCell ref="T118:U118"/>
    <mergeCell ref="V118:W118"/>
    <mergeCell ref="Y118:Z118"/>
    <mergeCell ref="T117:U117"/>
    <mergeCell ref="V117:W117"/>
    <mergeCell ref="Y117:Z117"/>
    <mergeCell ref="AA117:AB117"/>
    <mergeCell ref="AA118:AB118"/>
    <mergeCell ref="L117:M117"/>
    <mergeCell ref="N117:O117"/>
    <mergeCell ref="P117:Q117"/>
    <mergeCell ref="R117:S117"/>
    <mergeCell ref="L118:M118"/>
    <mergeCell ref="L120:M120"/>
    <mergeCell ref="AC118:AD118"/>
    <mergeCell ref="N118:O118"/>
    <mergeCell ref="P118:Q118"/>
    <mergeCell ref="R118:S118"/>
    <mergeCell ref="T119:U119"/>
    <mergeCell ref="V119:W119"/>
    <mergeCell ref="Y119:Z119"/>
    <mergeCell ref="L119:M119"/>
    <mergeCell ref="AA119:AB119"/>
    <mergeCell ref="D113:I113"/>
    <mergeCell ref="J113:M113"/>
    <mergeCell ref="N113:O113"/>
    <mergeCell ref="P113:Q113"/>
    <mergeCell ref="AG116:AH116"/>
    <mergeCell ref="AG113:AH113"/>
    <mergeCell ref="AE113:AF113"/>
    <mergeCell ref="R113:S113"/>
    <mergeCell ref="Y113:Z113"/>
    <mergeCell ref="AC116:AD116"/>
    <mergeCell ref="V116:W116"/>
    <mergeCell ref="Y116:Z116"/>
    <mergeCell ref="E114:I114"/>
    <mergeCell ref="L115:M115"/>
    <mergeCell ref="L116:M116"/>
    <mergeCell ref="N116:O116"/>
    <mergeCell ref="P116:Q116"/>
    <mergeCell ref="R116:S116"/>
    <mergeCell ref="AA116:AB116"/>
    <mergeCell ref="AC113:AD113"/>
    <mergeCell ref="T116:U116"/>
    <mergeCell ref="AE116:AF116"/>
    <mergeCell ref="L112:M112"/>
    <mergeCell ref="N112:O112"/>
    <mergeCell ref="P112:Q112"/>
    <mergeCell ref="R112:S112"/>
    <mergeCell ref="AC112:AD112"/>
    <mergeCell ref="AE112:AF112"/>
    <mergeCell ref="AG112:AH112"/>
    <mergeCell ref="V112:W112"/>
    <mergeCell ref="Y112:Z112"/>
    <mergeCell ref="AA112:AB112"/>
    <mergeCell ref="T109:U109"/>
    <mergeCell ref="V109:W109"/>
    <mergeCell ref="AA109:AB109"/>
    <mergeCell ref="Y109:Z109"/>
    <mergeCell ref="T112:U112"/>
    <mergeCell ref="AA113:AB113"/>
    <mergeCell ref="T113:U113"/>
    <mergeCell ref="V113:W113"/>
    <mergeCell ref="L111:M111"/>
    <mergeCell ref="AC109:AD109"/>
    <mergeCell ref="N109:O109"/>
    <mergeCell ref="P109:Q109"/>
    <mergeCell ref="R109:S109"/>
    <mergeCell ref="T110:U110"/>
    <mergeCell ref="V110:W110"/>
    <mergeCell ref="Y110:Z110"/>
    <mergeCell ref="AE109:AF109"/>
    <mergeCell ref="AG109:AH109"/>
    <mergeCell ref="AE108:AF108"/>
    <mergeCell ref="AG108:AH108"/>
    <mergeCell ref="AA110:AB110"/>
    <mergeCell ref="L110:M110"/>
    <mergeCell ref="N110:O110"/>
    <mergeCell ref="P110:Q110"/>
    <mergeCell ref="R110:S110"/>
    <mergeCell ref="N111:O111"/>
    <mergeCell ref="P111:Q111"/>
    <mergeCell ref="R111:S111"/>
    <mergeCell ref="T111:U111"/>
    <mergeCell ref="V111:W111"/>
    <mergeCell ref="AA111:AB111"/>
    <mergeCell ref="Y111:Z111"/>
    <mergeCell ref="AC111:AD111"/>
    <mergeCell ref="AE111:AF111"/>
    <mergeCell ref="AG111:AH111"/>
    <mergeCell ref="AC110:AD110"/>
    <mergeCell ref="AE110:AF110"/>
    <mergeCell ref="AG110:AH110"/>
    <mergeCell ref="L109:M109"/>
    <mergeCell ref="L108:M108"/>
    <mergeCell ref="N108:O108"/>
    <mergeCell ref="P108:Q108"/>
    <mergeCell ref="R108:S108"/>
    <mergeCell ref="V108:W108"/>
    <mergeCell ref="N107:O107"/>
    <mergeCell ref="P107:Q107"/>
    <mergeCell ref="R107:S107"/>
    <mergeCell ref="T107:U107"/>
    <mergeCell ref="L105:M105"/>
    <mergeCell ref="AC107:AD107"/>
    <mergeCell ref="AA107:AB107"/>
    <mergeCell ref="Y107:Z107"/>
    <mergeCell ref="L107:M107"/>
    <mergeCell ref="N105:O105"/>
    <mergeCell ref="P105:Q105"/>
    <mergeCell ref="T108:U108"/>
    <mergeCell ref="Y108:Z108"/>
    <mergeCell ref="AA108:AB108"/>
    <mergeCell ref="R104:S104"/>
    <mergeCell ref="T104:U104"/>
    <mergeCell ref="V104:W104"/>
    <mergeCell ref="Y104:Z104"/>
    <mergeCell ref="AA104:AB104"/>
    <mergeCell ref="T106:U106"/>
    <mergeCell ref="V106:W106"/>
    <mergeCell ref="Y106:Z106"/>
    <mergeCell ref="AA106:AB106"/>
    <mergeCell ref="Y105:Z105"/>
    <mergeCell ref="AC105:AD105"/>
    <mergeCell ref="L106:M106"/>
    <mergeCell ref="N106:O106"/>
    <mergeCell ref="P106:Q106"/>
    <mergeCell ref="R106:S106"/>
    <mergeCell ref="AC108:AD108"/>
    <mergeCell ref="AE107:AF107"/>
    <mergeCell ref="AG107:AH107"/>
    <mergeCell ref="AC106:AD106"/>
    <mergeCell ref="AE106:AF106"/>
    <mergeCell ref="AG106:AH106"/>
    <mergeCell ref="V107:W107"/>
    <mergeCell ref="Y101:Z101"/>
    <mergeCell ref="Y103:Z103"/>
    <mergeCell ref="T102:U102"/>
    <mergeCell ref="V102:W102"/>
    <mergeCell ref="Y102:Z102"/>
    <mergeCell ref="V103:W103"/>
    <mergeCell ref="T103:U103"/>
    <mergeCell ref="L103:M103"/>
    <mergeCell ref="N103:O103"/>
    <mergeCell ref="P103:Q103"/>
    <mergeCell ref="R103:S103"/>
    <mergeCell ref="L102:M102"/>
    <mergeCell ref="R105:S105"/>
    <mergeCell ref="T105:U105"/>
    <mergeCell ref="V105:W105"/>
    <mergeCell ref="AA105:AB105"/>
    <mergeCell ref="AG103:AH103"/>
    <mergeCell ref="AC102:AD102"/>
    <mergeCell ref="AE102:AF102"/>
    <mergeCell ref="AG102:AH102"/>
    <mergeCell ref="AG105:AH105"/>
    <mergeCell ref="AA102:AB102"/>
    <mergeCell ref="AG104:AH104"/>
    <mergeCell ref="AE105:AF105"/>
    <mergeCell ref="N102:O102"/>
    <mergeCell ref="P102:Q102"/>
    <mergeCell ref="R102:S102"/>
    <mergeCell ref="L104:M104"/>
    <mergeCell ref="N104:O104"/>
    <mergeCell ref="P104:Q104"/>
    <mergeCell ref="AC104:AD104"/>
    <mergeCell ref="AE104:AF104"/>
    <mergeCell ref="AE97:AF97"/>
    <mergeCell ref="AG97:AH97"/>
    <mergeCell ref="AC96:AD96"/>
    <mergeCell ref="AE96:AF96"/>
    <mergeCell ref="AG96:AH96"/>
    <mergeCell ref="L97:M97"/>
    <mergeCell ref="N97:O97"/>
    <mergeCell ref="P97:Q97"/>
    <mergeCell ref="R97:S97"/>
    <mergeCell ref="AA97:AB97"/>
    <mergeCell ref="AC97:AD97"/>
    <mergeCell ref="T97:U97"/>
    <mergeCell ref="V97:W97"/>
    <mergeCell ref="Y97:Z97"/>
    <mergeCell ref="AA103:AB103"/>
    <mergeCell ref="AC103:AD103"/>
    <mergeCell ref="AE103:AF103"/>
    <mergeCell ref="L100:M100"/>
    <mergeCell ref="L101:M101"/>
    <mergeCell ref="N101:O101"/>
    <mergeCell ref="P101:Q101"/>
    <mergeCell ref="R101:S101"/>
    <mergeCell ref="AG98:AH98"/>
    <mergeCell ref="AA101:AB101"/>
    <mergeCell ref="AC101:AD101"/>
    <mergeCell ref="AE101:AF101"/>
    <mergeCell ref="AG101:AH101"/>
    <mergeCell ref="AC98:AD98"/>
    <mergeCell ref="AA98:AB98"/>
    <mergeCell ref="T101:U101"/>
    <mergeCell ref="V101:W101"/>
    <mergeCell ref="AE98:AF98"/>
    <mergeCell ref="E99:I99"/>
    <mergeCell ref="T98:U98"/>
    <mergeCell ref="V98:W98"/>
    <mergeCell ref="Y98:Z98"/>
    <mergeCell ref="J98:M98"/>
    <mergeCell ref="N98:O98"/>
    <mergeCell ref="P98:Q98"/>
    <mergeCell ref="R98:S98"/>
    <mergeCell ref="L95:M95"/>
    <mergeCell ref="N95:O95"/>
    <mergeCell ref="P95:Q95"/>
    <mergeCell ref="R95:S95"/>
    <mergeCell ref="T95:U95"/>
    <mergeCell ref="V95:W95"/>
    <mergeCell ref="AA95:AB95"/>
    <mergeCell ref="AC95:AD95"/>
    <mergeCell ref="Y95:Z95"/>
    <mergeCell ref="AE95:AF95"/>
    <mergeCell ref="AG95:AH95"/>
    <mergeCell ref="AC94:AD94"/>
    <mergeCell ref="AE94:AF94"/>
    <mergeCell ref="AG94:AH94"/>
    <mergeCell ref="V96:W96"/>
    <mergeCell ref="Y96:Z96"/>
    <mergeCell ref="AA96:AB96"/>
    <mergeCell ref="L96:M96"/>
    <mergeCell ref="N96:O96"/>
    <mergeCell ref="P96:Q96"/>
    <mergeCell ref="R96:S96"/>
    <mergeCell ref="T96:U96"/>
    <mergeCell ref="L93:M93"/>
    <mergeCell ref="N93:O93"/>
    <mergeCell ref="P93:Q93"/>
    <mergeCell ref="R93:S93"/>
    <mergeCell ref="T93:U93"/>
    <mergeCell ref="V93:W93"/>
    <mergeCell ref="Y93:Z93"/>
    <mergeCell ref="AA93:AB93"/>
    <mergeCell ref="AC93:AD93"/>
    <mergeCell ref="AE93:AF93"/>
    <mergeCell ref="AG93:AH93"/>
    <mergeCell ref="L94:M94"/>
    <mergeCell ref="N94:O94"/>
    <mergeCell ref="P94:Q94"/>
    <mergeCell ref="R94:S94"/>
    <mergeCell ref="T94:U94"/>
    <mergeCell ref="V94:W94"/>
    <mergeCell ref="Y94:Z94"/>
    <mergeCell ref="AA94:AB94"/>
    <mergeCell ref="L92:M92"/>
    <mergeCell ref="N92:O92"/>
    <mergeCell ref="Y92:Z92"/>
    <mergeCell ref="D89:I89"/>
    <mergeCell ref="J89:M89"/>
    <mergeCell ref="N89:O89"/>
    <mergeCell ref="AG87:AH87"/>
    <mergeCell ref="AE89:AF89"/>
    <mergeCell ref="AG89:AH89"/>
    <mergeCell ref="AC89:AD89"/>
    <mergeCell ref="AG88:AH88"/>
    <mergeCell ref="P89:Q89"/>
    <mergeCell ref="R89:S89"/>
    <mergeCell ref="AA92:AB92"/>
    <mergeCell ref="E90:I90"/>
    <mergeCell ref="AC92:AD92"/>
    <mergeCell ref="AE92:AF92"/>
    <mergeCell ref="P92:Q92"/>
    <mergeCell ref="R92:S92"/>
    <mergeCell ref="T92:U92"/>
    <mergeCell ref="V92:W92"/>
    <mergeCell ref="L91:M91"/>
    <mergeCell ref="AG92:AH92"/>
    <mergeCell ref="AA89:AB89"/>
    <mergeCell ref="N88:O88"/>
    <mergeCell ref="P88:Q88"/>
    <mergeCell ref="R88:S88"/>
    <mergeCell ref="T88:U88"/>
    <mergeCell ref="P87:Q87"/>
    <mergeCell ref="R87:S87"/>
    <mergeCell ref="T87:U87"/>
    <mergeCell ref="V88:W88"/>
    <mergeCell ref="AG86:AH86"/>
    <mergeCell ref="AC85:AD85"/>
    <mergeCell ref="AE85:AF85"/>
    <mergeCell ref="AG85:AH85"/>
    <mergeCell ref="AE88:AF88"/>
    <mergeCell ref="AE87:AF87"/>
    <mergeCell ref="AC87:AD87"/>
    <mergeCell ref="AE86:AF86"/>
    <mergeCell ref="AC88:AD88"/>
    <mergeCell ref="T89:U89"/>
    <mergeCell ref="V89:W89"/>
    <mergeCell ref="Y89:Z89"/>
    <mergeCell ref="T86:U86"/>
    <mergeCell ref="V86:W86"/>
    <mergeCell ref="AA86:AB86"/>
    <mergeCell ref="Y86:Z86"/>
    <mergeCell ref="T85:U85"/>
    <mergeCell ref="L85:M85"/>
    <mergeCell ref="V85:W85"/>
    <mergeCell ref="N84:O84"/>
    <mergeCell ref="P84:Q84"/>
    <mergeCell ref="L88:M88"/>
    <mergeCell ref="AC86:AD86"/>
    <mergeCell ref="N86:O86"/>
    <mergeCell ref="P86:Q86"/>
    <mergeCell ref="R86:S86"/>
    <mergeCell ref="L86:M86"/>
    <mergeCell ref="L87:M87"/>
    <mergeCell ref="V87:W87"/>
    <mergeCell ref="Y87:Z87"/>
    <mergeCell ref="Y88:Z88"/>
    <mergeCell ref="N85:O85"/>
    <mergeCell ref="P85:Q85"/>
    <mergeCell ref="R85:S85"/>
    <mergeCell ref="AA87:AB87"/>
    <mergeCell ref="Y85:Z85"/>
    <mergeCell ref="AA85:AB85"/>
    <mergeCell ref="N87:O87"/>
    <mergeCell ref="AA88:AB88"/>
    <mergeCell ref="V81:W81"/>
    <mergeCell ref="Y81:Z81"/>
    <mergeCell ref="L80:M80"/>
    <mergeCell ref="L83:M83"/>
    <mergeCell ref="N83:O83"/>
    <mergeCell ref="P83:Q83"/>
    <mergeCell ref="R83:S83"/>
    <mergeCell ref="AG82:AH82"/>
    <mergeCell ref="AC81:AD81"/>
    <mergeCell ref="AE81:AF81"/>
    <mergeCell ref="AG81:AH81"/>
    <mergeCell ref="AC82:AD82"/>
    <mergeCell ref="AE82:AF82"/>
    <mergeCell ref="AG84:AH84"/>
    <mergeCell ref="AC83:AD83"/>
    <mergeCell ref="AE83:AF83"/>
    <mergeCell ref="AG83:AH83"/>
    <mergeCell ref="V84:W84"/>
    <mergeCell ref="T83:U83"/>
    <mergeCell ref="V83:W83"/>
    <mergeCell ref="Y83:Z83"/>
    <mergeCell ref="AA83:AB83"/>
    <mergeCell ref="R84:S84"/>
    <mergeCell ref="T84:U84"/>
    <mergeCell ref="AE84:AF84"/>
    <mergeCell ref="AC84:AD84"/>
    <mergeCell ref="AA84:AB84"/>
    <mergeCell ref="Y84:Z84"/>
    <mergeCell ref="L84:M84"/>
    <mergeCell ref="AA82:AB82"/>
    <mergeCell ref="L82:M82"/>
    <mergeCell ref="T81:U81"/>
    <mergeCell ref="AE78:AF78"/>
    <mergeCell ref="AG78:AH78"/>
    <mergeCell ref="AC80:AD80"/>
    <mergeCell ref="N80:O80"/>
    <mergeCell ref="P80:Q80"/>
    <mergeCell ref="R80:S80"/>
    <mergeCell ref="E75:I75"/>
    <mergeCell ref="L76:M76"/>
    <mergeCell ref="AE80:AF80"/>
    <mergeCell ref="AG80:AH80"/>
    <mergeCell ref="AC79:AD79"/>
    <mergeCell ref="AE79:AF79"/>
    <mergeCell ref="AG79:AH79"/>
    <mergeCell ref="AA81:AB81"/>
    <mergeCell ref="Y82:Z82"/>
    <mergeCell ref="N82:O82"/>
    <mergeCell ref="P82:Q82"/>
    <mergeCell ref="T82:U82"/>
    <mergeCell ref="V82:W82"/>
    <mergeCell ref="L81:M81"/>
    <mergeCell ref="N81:O81"/>
    <mergeCell ref="P81:Q81"/>
    <mergeCell ref="R81:S81"/>
    <mergeCell ref="R82:S82"/>
    <mergeCell ref="AE77:AF77"/>
    <mergeCell ref="AG77:AH77"/>
    <mergeCell ref="AC78:AD78"/>
    <mergeCell ref="Y80:Z80"/>
    <mergeCell ref="T79:U79"/>
    <mergeCell ref="L79:M79"/>
    <mergeCell ref="N78:O78"/>
    <mergeCell ref="P78:Q78"/>
    <mergeCell ref="T77:U77"/>
    <mergeCell ref="V77:W77"/>
    <mergeCell ref="Y77:Z77"/>
    <mergeCell ref="AA77:AB77"/>
    <mergeCell ref="L77:M77"/>
    <mergeCell ref="N77:O77"/>
    <mergeCell ref="P77:Q77"/>
    <mergeCell ref="R77:S77"/>
    <mergeCell ref="AC77:AD77"/>
    <mergeCell ref="E67:J67"/>
    <mergeCell ref="E68:J68"/>
    <mergeCell ref="V79:W79"/>
    <mergeCell ref="AA78:AB78"/>
    <mergeCell ref="Y78:Z78"/>
    <mergeCell ref="L78:M78"/>
    <mergeCell ref="T80:U80"/>
    <mergeCell ref="V80:W80"/>
    <mergeCell ref="AA80:AB80"/>
    <mergeCell ref="Y79:Z79"/>
    <mergeCell ref="AA79:AB79"/>
    <mergeCell ref="V78:W78"/>
    <mergeCell ref="R78:S78"/>
    <mergeCell ref="T78:U78"/>
    <mergeCell ref="N79:O79"/>
    <mergeCell ref="P79:Q79"/>
    <mergeCell ref="R79:S79"/>
    <mergeCell ref="AG72:AH72"/>
    <mergeCell ref="AA72:AB72"/>
    <mergeCell ref="D69:L69"/>
    <mergeCell ref="E70:I70"/>
    <mergeCell ref="J70:M70"/>
    <mergeCell ref="E71:M71"/>
    <mergeCell ref="R72:S72"/>
    <mergeCell ref="T74:U74"/>
    <mergeCell ref="AC72:AD72"/>
    <mergeCell ref="AE72:AF72"/>
    <mergeCell ref="AE74:AF74"/>
    <mergeCell ref="C73:M73"/>
    <mergeCell ref="T72:U72"/>
    <mergeCell ref="V72:W72"/>
    <mergeCell ref="Y72:Z72"/>
    <mergeCell ref="N72:O72"/>
    <mergeCell ref="P72:Q72"/>
    <mergeCell ref="AG74:AH74"/>
    <mergeCell ref="V74:W74"/>
    <mergeCell ref="Y74:Z74"/>
    <mergeCell ref="AA74:AB74"/>
    <mergeCell ref="AC74:AD74"/>
    <mergeCell ref="N74:O74"/>
    <mergeCell ref="P74:Q74"/>
    <mergeCell ref="R74:S74"/>
    <mergeCell ref="E49:J49"/>
    <mergeCell ref="E50:J50"/>
    <mergeCell ref="E51:J51"/>
    <mergeCell ref="E52:I52"/>
    <mergeCell ref="J52:M52"/>
    <mergeCell ref="E47:J47"/>
    <mergeCell ref="E48:J48"/>
    <mergeCell ref="E60:J60"/>
    <mergeCell ref="E53:J53"/>
    <mergeCell ref="E54:J54"/>
    <mergeCell ref="E55:J55"/>
    <mergeCell ref="E56:J56"/>
    <mergeCell ref="E59:J59"/>
    <mergeCell ref="E57:J57"/>
    <mergeCell ref="E58:J58"/>
    <mergeCell ref="E65:J65"/>
    <mergeCell ref="E66:J66"/>
    <mergeCell ref="E61:J61"/>
    <mergeCell ref="E62:J62"/>
    <mergeCell ref="E63:J63"/>
    <mergeCell ref="E64:J64"/>
    <mergeCell ref="E41:J41"/>
    <mergeCell ref="E34:J34"/>
    <mergeCell ref="E35:J35"/>
    <mergeCell ref="E36:J36"/>
    <mergeCell ref="E37:J37"/>
    <mergeCell ref="E42:I42"/>
    <mergeCell ref="J42:M42"/>
    <mergeCell ref="E43:M43"/>
    <mergeCell ref="N44:O44"/>
    <mergeCell ref="AE44:AF44"/>
    <mergeCell ref="E46:J46"/>
    <mergeCell ref="E45:I45"/>
    <mergeCell ref="T44:U44"/>
    <mergeCell ref="V44:W44"/>
    <mergeCell ref="Y44:Z44"/>
    <mergeCell ref="R44:S44"/>
    <mergeCell ref="P44:Q44"/>
    <mergeCell ref="E24:J24"/>
    <mergeCell ref="E25:J25"/>
    <mergeCell ref="E19:J19"/>
    <mergeCell ref="E20:J20"/>
    <mergeCell ref="E21:I21"/>
    <mergeCell ref="J21:M21"/>
    <mergeCell ref="E30:J30"/>
    <mergeCell ref="E31:J31"/>
    <mergeCell ref="E32:J32"/>
    <mergeCell ref="E33:J33"/>
    <mergeCell ref="E26:J26"/>
    <mergeCell ref="E27:J27"/>
    <mergeCell ref="E28:J28"/>
    <mergeCell ref="E29:J29"/>
    <mergeCell ref="E38:J38"/>
    <mergeCell ref="E39:J39"/>
    <mergeCell ref="E40:J40"/>
    <mergeCell ref="BC135:BH135"/>
    <mergeCell ref="AQ10:AQ11"/>
    <mergeCell ref="AS10:AS11"/>
    <mergeCell ref="Y3:Z3"/>
    <mergeCell ref="Y4:Z4"/>
    <mergeCell ref="Y10:AI10"/>
    <mergeCell ref="AV12:AX12"/>
    <mergeCell ref="AG44:AH44"/>
    <mergeCell ref="AA44:AB44"/>
    <mergeCell ref="AC44:AD44"/>
    <mergeCell ref="E7:I7"/>
    <mergeCell ref="E8:I8"/>
    <mergeCell ref="C154:M154"/>
    <mergeCell ref="C156:H156"/>
    <mergeCell ref="E12:I12"/>
    <mergeCell ref="E13:J13"/>
    <mergeCell ref="E14:J14"/>
    <mergeCell ref="E15:J15"/>
    <mergeCell ref="E16:J16"/>
    <mergeCell ref="E17:J17"/>
    <mergeCell ref="E11:I11"/>
    <mergeCell ref="AU135:AZ135"/>
    <mergeCell ref="E3:I3"/>
    <mergeCell ref="E4:I4"/>
    <mergeCell ref="E5:I5"/>
    <mergeCell ref="E6:I6"/>
    <mergeCell ref="E9:I9"/>
    <mergeCell ref="E10:I10"/>
    <mergeCell ref="N10:X10"/>
    <mergeCell ref="E18:J18"/>
    <mergeCell ref="E22:M22"/>
    <mergeCell ref="E23:M23"/>
  </mergeCells>
  <phoneticPr fontId="7" type="noConversion"/>
  <dataValidations disablePrompts="1" count="9">
    <dataValidation type="list" allowBlank="1" showInputMessage="1" showErrorMessage="1" sqref="E159:J160">
      <formula1>Fabrication</formula1>
    </dataValidation>
    <dataValidation type="list" allowBlank="1" showInputMessage="1" showErrorMessage="1" sqref="C144:C151 D144">
      <formula1>Commodity</formula1>
    </dataValidation>
    <dataValidation type="list" allowBlank="1" showInputMessage="1" showErrorMessage="1" sqref="C125:C135">
      <formula1>Contractual</formula1>
    </dataValidation>
    <dataValidation type="list" allowBlank="1" showInputMessage="1" showErrorMessage="1" sqref="C116:C121 C92:C97 C101:C112 C77:C88">
      <formula1>Travel</formula1>
    </dataValidation>
    <dataValidation showDropDown="1" showInputMessage="1" showErrorMessage="1" sqref="D15"/>
    <dataValidation type="list" allowBlank="1" showInputMessage="1" showErrorMessage="1" sqref="E15:J20">
      <formula1>SeniorPersonnel</formula1>
    </dataValidation>
    <dataValidation type="list" allowBlank="1" showInputMessage="1" showErrorMessage="1" sqref="I156:L156">
      <formula1>Activity</formula1>
    </dataValidation>
    <dataValidation type="list" allowBlank="1" showInputMessage="1" showErrorMessage="1" sqref="E36:J41">
      <formula1>Student</formula1>
    </dataValidation>
    <dataValidation type="list" allowBlank="1" showInputMessage="1" showErrorMessage="1" sqref="E25:J32">
      <formula1>OtherPersonnel</formula1>
    </dataValidation>
  </dataValidations>
  <pageMargins left="0.75" right="0.75" top="1" bottom="1" header="0.5" footer="0.5"/>
  <pageSetup scale="22" orientation="portrait" r:id="rId1"/>
  <headerFooter alignWithMargins="0">
    <oddHeader>&amp;CUNIVERSITY OF
ALASKA
ANCHORAGE</oddHeader>
  </headerFooter>
  <rowBreaks count="1" manualBreakCount="1">
    <brk id="201" max="16383" man="1"/>
  </rowBreaks>
  <ignoredErrors>
    <ignoredError sqref="N157:AH168 N192:AH193 M156 N16:O20 AI137:AI141 BC137:BI142 AH47:AH51 AJ157:AO168 N45:AG51 AH44:AH45 Y77:AI97 Z113:AI115 Y101:Y122 N142:AI156 AJ116:AO123 Y99:AI100 Y124:AI136 AJ54:AO71 Y52:AH71 N33:AH43 AJ45:AO52 AI33:AI71 AI204:AI207 AI157:AI198 O194:AH198 N212:AH225 AQ204:AS207 O199:AI202 AX15:AX42 N21:AO24 C15:C32 AP101:AP123 AJ101:AO113 AJ77:AO98 N52:X71 AU137:BA141 N141 O137:X141 Y141:AH141 Z137:Z138 AB137:AB138 AD137:AD138 AF137:AF138 AH137:AH138 N169:X191 Y169:Y176 AA169:AA176 AC169:AC176 AE169:AE176 AG169:AG176 Z169:Z178 AB169:AB178 AD169:AD178 AF169:AF178 AH169:AH178 Y181:AH191 AQ52:AS202 N194:N202 N26:O32 N25:P25 X25:AA25 AC25 AE25 AG25 AI25:AO25 X26:AA32 AC26:AC32 AE26:AE32 AG26:AG32 AI26:AO32 R204:AH207 O15 X15 X16:AA20 AI210:AI393 AQ210:AS318 R210:AH211 R20 N89:X91 N77:P77 R77:T77 Q77 U77:V77 W77:X77 N78:P78 W78:X78 N79:P79 X79 N80:P80 X80 N81:P81 X81 N82:P82 X82 N83:P83 X83 N84:P84 X84 N85:P85 X85 N86:P86 X86 N87:P87 X87 N88:P88 X88 U78:V78 U79:V79 U80:V80 U81:V81 U82:V82 U83:V83 U84:V84 U85:V85 U86:V86 U87:V87 U88:V88 S88:T88 S87:T87 R78:T86 Q88:R88 Q87:R87 Q86 Q85 Q84 Q83 Q78 Q79 Q80 Q81 Q82 N98:X136 N92:P92 Q92 N93:P93 Q93 N94:P94 Q94 N95:P95 Q95 N96:P96 Q96 N97:P97 Q97 X92 X93 X94 X95 X96 X97 W97 W96 W95 W94 W93 W92 U97 U96 U95 U94 U93 U92 S97 S96 S95 S94 S93 S92 R97 R92 T92 R93 T93 R94 T94 R95 T95 R96 T96 T97 V92 V93 V94 V95 V96 V97 Z101 Z102 Z103 Z104 Z105 Z106 Z107 Z108 Z109 Z110 Z111 Z112 AI101 AI102 AI103 AI104 AI105 AI106 AI107 AI108 AI109 AI110 AI111 AI112 AH112 AH111 AH110 AH109 AH108 AH107 AH106 AH105 AH104 AH103 AH102 AH101 AF112 AF111 AF110 AF109 AF108 AF107 AF106 AF105 AF104 AF103 AF102 AF101 AD112 AD111 AD110 AD109 AD108 AD107 AD106 AD105 AD104 AD103 AD102 AD101 AB112 AB111 AB110 AB109 AB108 AB107 AB106 AB105 AB104 AB103 AB102 AB101 AA112 AA101 AC101 AA102 AC102 AA103 AC103 AA104 AC104 AA105 AC105 AA106 AC106 AA107 AC107 AA108 AC108 AA109 AC109 AA110 AC110 AA111 AC111 AC112 AE101 AE102 AE103 AE104 AE105 AE106 AE107 AE108 AE109 AE110 AE111 AE112 AG101 AG102 AG103 AG104 AG105 AG106 AG107 AG108 AG109 AG110 AG111 AG112 Z122:AI123 Z116 Z117 Z118 Z119 Z120 Z121 AI116 AI117 AI118 AI119 AI120 AI121 AH121 AH120 AH119 AH118 AH117 AH116 AF121 AF120 AF119 AF118 AF117 AF116 AD121 AD120 AD119 AD118 AD117 AD116 AB121 AB120 AB119 AB118 AB117 AB116 AA121 AA116 AC116 AA117 AC117 AA118 AC118 AA119 AC119 AA120 AC120 AC121 AE116 AE117 AE118 AE119 AE120 AE121 AG116 AG117 AG118 AG119 AG120 AG121 W15:W20 V16:V20 U15:U20 R16 T16 R17 T17 R18 T18 R19 T19 T20 S15:S20 Q15:Q20 R25 T25 V25 Q26:W32 Q25 W25 U25 S25 AD15 AF15 AH15 AC16:AC20 AE16:AE20 AG16:AG20 N44:Z44 AB44:AG44 AJ44 AL44:AO44 AJ73:AO73 Z15 AB15 AO74 N73:X76 O72 Q72 S72 U72 W72 Y73:AH76 Z72 AB72 AD72 AF72 AH72 AI73:AI76"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4"/>
    <pageSetUpPr fitToPage="1"/>
  </sheetPr>
  <dimension ref="A1:AI204"/>
  <sheetViews>
    <sheetView topLeftCell="A133" zoomScaleNormal="100" workbookViewId="0">
      <selection activeCell="J148" sqref="J148:J151"/>
    </sheetView>
  </sheetViews>
  <sheetFormatPr defaultColWidth="20.83203125" defaultRowHeight="17.100000000000001" customHeight="1"/>
  <cols>
    <col min="1" max="1" width="5.5" style="67" customWidth="1"/>
    <col min="2" max="2" width="2" style="67" customWidth="1"/>
    <col min="3" max="3" width="30.5" style="36" customWidth="1"/>
    <col min="4" max="4" width="29" style="36" customWidth="1"/>
    <col min="5" max="9" width="3.1640625" style="36" customWidth="1"/>
    <col min="10" max="10" width="10.1640625" style="36" customWidth="1"/>
    <col min="11" max="11" width="6.83203125" style="36" customWidth="1"/>
    <col min="12" max="12" width="7.33203125" style="36" customWidth="1"/>
    <col min="13" max="13" width="7" style="39" customWidth="1"/>
    <col min="14" max="14" width="6.83203125" style="127" customWidth="1"/>
    <col min="15" max="15" width="11.83203125" style="127" customWidth="1"/>
    <col min="16" max="16" width="6.83203125" style="81" customWidth="1"/>
    <col min="17" max="17" width="11.83203125" style="127" customWidth="1"/>
    <col min="18" max="18" width="6.83203125" style="81" customWidth="1"/>
    <col min="19" max="19" width="11.83203125" style="127" customWidth="1"/>
    <col min="20" max="20" width="6.83203125" style="81" customWidth="1"/>
    <col min="21" max="21" width="11.83203125" style="127" customWidth="1"/>
    <col min="22" max="22" width="6.83203125" style="81" customWidth="1"/>
    <col min="23" max="23" width="11.83203125" style="127" customWidth="1"/>
    <col min="24" max="24" width="12.33203125" style="81" customWidth="1"/>
    <col min="25" max="25" width="4.33203125" style="14" customWidth="1"/>
    <col min="26" max="26" width="9.33203125" style="36" customWidth="1"/>
    <col min="27" max="27" width="4.33203125" style="36" customWidth="1"/>
    <col min="28" max="28" width="25.83203125" style="36" customWidth="1"/>
    <col min="29" max="34" width="12.83203125" style="36" customWidth="1"/>
    <col min="35" max="16384" width="20.83203125" style="36"/>
  </cols>
  <sheetData>
    <row r="1" spans="1:31" ht="17.100000000000001" customHeight="1">
      <c r="C1" s="502" t="s">
        <v>355</v>
      </c>
    </row>
    <row r="3" spans="1:31" s="12" customFormat="1" ht="14.1" customHeight="1">
      <c r="A3" s="22"/>
      <c r="B3" s="22"/>
      <c r="C3" s="447" t="s">
        <v>34</v>
      </c>
      <c r="D3" s="447"/>
      <c r="E3" s="733"/>
      <c r="F3" s="733"/>
      <c r="G3" s="733"/>
      <c r="H3" s="733"/>
      <c r="I3" s="733"/>
      <c r="J3" s="13"/>
      <c r="K3" s="13"/>
      <c r="L3" s="13"/>
      <c r="M3" s="14"/>
      <c r="N3" s="14"/>
      <c r="O3" s="14"/>
      <c r="P3" s="14"/>
      <c r="Q3" s="14"/>
      <c r="R3" s="14"/>
      <c r="S3" s="14"/>
      <c r="T3" s="14"/>
      <c r="U3" s="14"/>
      <c r="W3" s="14"/>
      <c r="X3" s="33"/>
      <c r="Y3" s="732"/>
      <c r="Z3" s="539"/>
      <c r="AA3" s="539"/>
    </row>
    <row r="4" spans="1:31" s="12" customFormat="1" ht="14.1" customHeight="1">
      <c r="A4" s="22"/>
      <c r="B4" s="22"/>
      <c r="C4" s="452" t="s">
        <v>38</v>
      </c>
      <c r="D4" s="452"/>
      <c r="E4" s="734"/>
      <c r="F4" s="734"/>
      <c r="G4" s="734"/>
      <c r="H4" s="734"/>
      <c r="I4" s="734"/>
      <c r="J4" s="13"/>
      <c r="K4" s="13"/>
      <c r="L4" s="13"/>
      <c r="M4" s="14"/>
      <c r="N4" s="14"/>
      <c r="O4" s="14"/>
      <c r="P4" s="14"/>
      <c r="Q4" s="14"/>
      <c r="R4" s="14"/>
      <c r="S4" s="14"/>
      <c r="T4" s="14"/>
      <c r="U4" s="14"/>
      <c r="V4" s="14"/>
      <c r="W4" s="14"/>
      <c r="Y4" s="732"/>
      <c r="Z4" s="539"/>
      <c r="AA4" s="539"/>
    </row>
    <row r="5" spans="1:31" s="12" customFormat="1" ht="14.1" customHeight="1">
      <c r="A5" s="22"/>
      <c r="B5" s="22"/>
      <c r="C5" s="453" t="s">
        <v>36</v>
      </c>
      <c r="D5" s="452"/>
      <c r="E5" s="734"/>
      <c r="F5" s="734"/>
      <c r="G5" s="734"/>
      <c r="H5" s="734"/>
      <c r="I5" s="734"/>
      <c r="J5" s="13"/>
      <c r="K5" s="13"/>
      <c r="L5" s="13"/>
      <c r="M5" s="14"/>
      <c r="N5" s="16"/>
      <c r="O5" s="14"/>
      <c r="P5" s="16"/>
      <c r="Q5" s="14"/>
      <c r="R5" s="16"/>
      <c r="S5" s="14"/>
      <c r="T5" s="16"/>
      <c r="U5" s="14"/>
      <c r="V5" s="16"/>
      <c r="W5" s="14"/>
      <c r="X5" s="33"/>
      <c r="Y5" s="732"/>
      <c r="Z5" s="539"/>
      <c r="AA5" s="539"/>
    </row>
    <row r="6" spans="1:31" s="12" customFormat="1" ht="14.1" customHeight="1">
      <c r="A6" s="22"/>
      <c r="B6" s="22"/>
      <c r="C6" s="454" t="s">
        <v>37</v>
      </c>
      <c r="D6" s="453"/>
      <c r="E6" s="734"/>
      <c r="F6" s="734"/>
      <c r="G6" s="734"/>
      <c r="H6" s="734"/>
      <c r="I6" s="734"/>
      <c r="J6" s="14"/>
      <c r="K6" s="14"/>
      <c r="L6" s="14"/>
      <c r="X6" s="33"/>
      <c r="Y6" s="15"/>
    </row>
    <row r="7" spans="1:31" s="12" customFormat="1" ht="14.1" customHeight="1" thickBot="1">
      <c r="A7" s="22"/>
      <c r="B7" s="22"/>
      <c r="C7" s="450"/>
      <c r="D7" s="451"/>
      <c r="E7" s="735"/>
      <c r="F7" s="735"/>
      <c r="G7" s="735"/>
      <c r="H7" s="735"/>
      <c r="I7" s="735"/>
      <c r="J7" s="14"/>
      <c r="K7" s="14"/>
      <c r="L7" s="14"/>
      <c r="X7" s="33"/>
      <c r="Y7" s="15"/>
    </row>
    <row r="8" spans="1:31" s="12" customFormat="1" ht="14.1" customHeight="1" thickBot="1">
      <c r="A8" s="22"/>
      <c r="B8" s="22"/>
      <c r="C8" s="455" t="s">
        <v>76</v>
      </c>
      <c r="D8" s="449"/>
      <c r="E8" s="736"/>
      <c r="F8" s="737"/>
      <c r="G8" s="737"/>
      <c r="H8" s="737"/>
      <c r="I8" s="737"/>
      <c r="J8" s="14"/>
      <c r="K8" s="14"/>
      <c r="L8" s="14"/>
      <c r="X8" s="33"/>
      <c r="Y8" s="15"/>
    </row>
    <row r="9" spans="1:31" s="12" customFormat="1" ht="13.5" customHeight="1" thickBot="1">
      <c r="A9" s="22"/>
      <c r="B9" s="22"/>
      <c r="C9" s="17"/>
      <c r="D9" s="17"/>
      <c r="E9" s="575"/>
      <c r="F9" s="575"/>
      <c r="G9" s="575"/>
      <c r="H9" s="575"/>
      <c r="I9" s="575"/>
      <c r="J9" s="17"/>
      <c r="K9" s="17"/>
      <c r="L9" s="17"/>
      <c r="M9" s="18"/>
      <c r="N9" s="18"/>
      <c r="O9" s="18"/>
      <c r="P9" s="18"/>
      <c r="Q9" s="18"/>
      <c r="R9" s="18"/>
      <c r="S9" s="18"/>
      <c r="T9" s="18"/>
      <c r="U9" s="18"/>
      <c r="V9" s="18"/>
      <c r="W9" s="18"/>
      <c r="X9" s="19" t="s">
        <v>62</v>
      </c>
      <c r="Y9" s="15"/>
      <c r="Z9" s="20" t="s">
        <v>33</v>
      </c>
    </row>
    <row r="10" spans="1:31" s="22" customFormat="1" ht="14.1" customHeight="1">
      <c r="C10" s="322"/>
      <c r="D10" s="323"/>
      <c r="E10" s="724"/>
      <c r="F10" s="724"/>
      <c r="G10" s="724"/>
      <c r="H10" s="724"/>
      <c r="I10" s="724"/>
      <c r="J10" s="323"/>
      <c r="K10" s="323"/>
      <c r="L10" s="323"/>
      <c r="M10" s="324"/>
      <c r="N10" s="325"/>
      <c r="O10" s="311" t="s">
        <v>18</v>
      </c>
      <c r="P10" s="325"/>
      <c r="Q10" s="311" t="s">
        <v>19</v>
      </c>
      <c r="R10" s="325"/>
      <c r="S10" s="311" t="s">
        <v>20</v>
      </c>
      <c r="T10" s="325"/>
      <c r="U10" s="311" t="s">
        <v>63</v>
      </c>
      <c r="V10" s="325"/>
      <c r="W10" s="311" t="s">
        <v>64</v>
      </c>
      <c r="X10" s="314"/>
      <c r="Y10" s="326"/>
      <c r="Z10" s="327"/>
    </row>
    <row r="11" spans="1:31" s="12" customFormat="1" ht="21.75" customHeight="1" thickBot="1">
      <c r="A11" s="22" t="s">
        <v>210</v>
      </c>
      <c r="B11" s="22"/>
      <c r="C11" s="152" t="s">
        <v>51</v>
      </c>
      <c r="D11" s="153"/>
      <c r="E11" s="570"/>
      <c r="F11" s="570"/>
      <c r="G11" s="570"/>
      <c r="H11" s="570"/>
      <c r="I11" s="570"/>
      <c r="J11" s="153"/>
      <c r="K11" s="153"/>
      <c r="L11" s="153"/>
      <c r="M11" s="189"/>
      <c r="N11" s="27" t="s">
        <v>40</v>
      </c>
      <c r="O11" s="190"/>
      <c r="P11" s="27" t="s">
        <v>40</v>
      </c>
      <c r="Q11" s="190"/>
      <c r="R11" s="27" t="s">
        <v>40</v>
      </c>
      <c r="S11" s="190"/>
      <c r="T11" s="27" t="s">
        <v>40</v>
      </c>
      <c r="U11" s="190"/>
      <c r="V11" s="27" t="s">
        <v>40</v>
      </c>
      <c r="W11" s="190"/>
      <c r="X11" s="28" t="s">
        <v>209</v>
      </c>
      <c r="Y11" s="120"/>
      <c r="Z11" s="23"/>
    </row>
    <row r="12" spans="1:31" s="12" customFormat="1" ht="27.75" customHeight="1">
      <c r="A12" s="22">
        <v>1000</v>
      </c>
      <c r="B12" s="22"/>
      <c r="C12" s="26" t="s">
        <v>318</v>
      </c>
      <c r="D12" s="14"/>
      <c r="E12" s="573"/>
      <c r="F12" s="574"/>
      <c r="G12" s="574"/>
      <c r="H12" s="574"/>
      <c r="I12" s="574"/>
      <c r="J12" s="574"/>
      <c r="K12" s="29" t="s">
        <v>39</v>
      </c>
      <c r="L12" s="29" t="s">
        <v>21</v>
      </c>
      <c r="M12" s="14"/>
      <c r="N12" s="21"/>
      <c r="O12" s="30"/>
      <c r="P12" s="25"/>
      <c r="Q12" s="30"/>
      <c r="R12" s="25"/>
      <c r="S12" s="30"/>
      <c r="T12" s="25"/>
      <c r="U12" s="30"/>
      <c r="V12" s="25"/>
      <c r="W12" s="30"/>
      <c r="X12" s="31"/>
      <c r="Y12" s="15"/>
      <c r="Z12" s="23"/>
      <c r="AC12" s="333" t="s">
        <v>105</v>
      </c>
      <c r="AD12" s="334" t="s">
        <v>106</v>
      </c>
      <c r="AE12" s="335" t="s">
        <v>107</v>
      </c>
    </row>
    <row r="13" spans="1:31" s="12" customFormat="1" ht="15" customHeight="1">
      <c r="A13" s="22"/>
      <c r="B13" s="22"/>
      <c r="C13" s="32" t="s">
        <v>35</v>
      </c>
      <c r="D13" s="201" t="s">
        <v>113</v>
      </c>
      <c r="E13" s="696"/>
      <c r="F13" s="572"/>
      <c r="G13" s="572"/>
      <c r="H13" s="572"/>
      <c r="I13" s="572"/>
      <c r="J13" s="572"/>
      <c r="K13" s="34"/>
      <c r="L13" s="33"/>
      <c r="M13" s="14"/>
      <c r="N13" s="35"/>
      <c r="O13" s="30"/>
      <c r="P13" s="35"/>
      <c r="Q13" s="30"/>
      <c r="R13" s="35"/>
      <c r="S13" s="30"/>
      <c r="T13" s="35"/>
      <c r="U13" s="30"/>
      <c r="V13" s="35"/>
      <c r="W13" s="30"/>
      <c r="X13" s="31"/>
      <c r="Y13" s="15"/>
      <c r="Z13" s="23"/>
      <c r="AB13" s="36"/>
      <c r="AC13" s="336"/>
      <c r="AD13" s="337"/>
      <c r="AE13" s="338"/>
    </row>
    <row r="14" spans="1:31" ht="15" customHeight="1">
      <c r="C14" s="50">
        <f t="shared" ref="C14:C19" si="0">N14+P14+R14+T14+V14</f>
        <v>0</v>
      </c>
      <c r="D14" s="37"/>
      <c r="E14" s="556" t="s">
        <v>114</v>
      </c>
      <c r="F14" s="697"/>
      <c r="G14" s="697"/>
      <c r="H14" s="697"/>
      <c r="I14" s="697"/>
      <c r="J14" s="697"/>
      <c r="K14" s="38">
        <v>0</v>
      </c>
      <c r="L14" s="208">
        <f t="shared" ref="L14:L19" si="1">VLOOKUP(E14,Leave_Benefits,2,0)</f>
        <v>0</v>
      </c>
      <c r="M14" s="37"/>
      <c r="N14" s="164">
        <v>0</v>
      </c>
      <c r="O14" s="82">
        <f t="shared" ref="O14:O19" si="2">K14*(1+L14)*(N14)</f>
        <v>0</v>
      </c>
      <c r="P14" s="164">
        <v>0</v>
      </c>
      <c r="Q14" s="82">
        <f t="shared" ref="Q14:Q19" si="3">K14*(1+L14)*(P14)*1.025</f>
        <v>0</v>
      </c>
      <c r="R14" s="164">
        <v>0</v>
      </c>
      <c r="S14" s="82">
        <f t="shared" ref="S14:S19" si="4">K14*(1+L14)*(R14)*1.025*1.025</f>
        <v>0</v>
      </c>
      <c r="T14" s="164">
        <v>0</v>
      </c>
      <c r="U14" s="82">
        <f t="shared" ref="U14:U19" si="5">K14*(1+L14)*(T14)*1.025*1.025*1.025</f>
        <v>0</v>
      </c>
      <c r="V14" s="164">
        <v>0</v>
      </c>
      <c r="W14" s="82">
        <f t="shared" ref="W14:W19" si="6">K14*(1+L14)*(V14)*1.025*1.025*1.025*1.025</f>
        <v>0</v>
      </c>
      <c r="X14" s="40">
        <f t="shared" ref="X14:X19" si="7">O14+Q14+S14+U14+W14</f>
        <v>0</v>
      </c>
      <c r="Y14" s="41"/>
      <c r="Z14" s="23"/>
      <c r="AC14" s="341"/>
      <c r="AD14" s="342"/>
      <c r="AE14" s="343">
        <f>AC14*AD14</f>
        <v>0</v>
      </c>
    </row>
    <row r="15" spans="1:31" ht="15" customHeight="1">
      <c r="C15" s="50">
        <f t="shared" si="0"/>
        <v>0</v>
      </c>
      <c r="D15" s="37"/>
      <c r="E15" s="697" t="s">
        <v>114</v>
      </c>
      <c r="F15" s="697"/>
      <c r="G15" s="697"/>
      <c r="H15" s="697"/>
      <c r="I15" s="697"/>
      <c r="J15" s="697"/>
      <c r="K15" s="38">
        <v>0</v>
      </c>
      <c r="L15" s="208">
        <f t="shared" si="1"/>
        <v>0</v>
      </c>
      <c r="M15" s="37"/>
      <c r="N15" s="164">
        <v>0</v>
      </c>
      <c r="O15" s="82">
        <f t="shared" si="2"/>
        <v>0</v>
      </c>
      <c r="P15" s="164">
        <v>0</v>
      </c>
      <c r="Q15" s="82">
        <f t="shared" si="3"/>
        <v>0</v>
      </c>
      <c r="R15" s="164">
        <v>0</v>
      </c>
      <c r="S15" s="82">
        <f t="shared" si="4"/>
        <v>0</v>
      </c>
      <c r="T15" s="164">
        <v>0</v>
      </c>
      <c r="U15" s="82">
        <f t="shared" si="5"/>
        <v>0</v>
      </c>
      <c r="V15" s="164">
        <v>0</v>
      </c>
      <c r="W15" s="82">
        <f t="shared" si="6"/>
        <v>0</v>
      </c>
      <c r="X15" s="40">
        <f t="shared" si="7"/>
        <v>0</v>
      </c>
      <c r="Y15" s="41"/>
      <c r="Z15" s="23"/>
      <c r="AC15" s="341"/>
      <c r="AD15" s="342"/>
      <c r="AE15" s="343">
        <f t="shared" ref="AE15:AE41" si="8">AC15*AD15</f>
        <v>0</v>
      </c>
    </row>
    <row r="16" spans="1:31" ht="15" customHeight="1">
      <c r="C16" s="50">
        <f t="shared" si="0"/>
        <v>0</v>
      </c>
      <c r="D16" s="37"/>
      <c r="E16" s="556" t="s">
        <v>114</v>
      </c>
      <c r="F16" s="697"/>
      <c r="G16" s="697"/>
      <c r="H16" s="697"/>
      <c r="I16" s="697"/>
      <c r="J16" s="697"/>
      <c r="K16" s="38">
        <v>0</v>
      </c>
      <c r="L16" s="208">
        <f t="shared" si="1"/>
        <v>0</v>
      </c>
      <c r="M16" s="37"/>
      <c r="N16" s="164">
        <v>0</v>
      </c>
      <c r="O16" s="82">
        <f t="shared" si="2"/>
        <v>0</v>
      </c>
      <c r="P16" s="164">
        <v>0</v>
      </c>
      <c r="Q16" s="82">
        <f t="shared" si="3"/>
        <v>0</v>
      </c>
      <c r="R16" s="164">
        <v>0</v>
      </c>
      <c r="S16" s="82">
        <f t="shared" si="4"/>
        <v>0</v>
      </c>
      <c r="T16" s="164">
        <v>0</v>
      </c>
      <c r="U16" s="82">
        <f t="shared" si="5"/>
        <v>0</v>
      </c>
      <c r="V16" s="164">
        <v>0</v>
      </c>
      <c r="W16" s="82">
        <f t="shared" si="6"/>
        <v>0</v>
      </c>
      <c r="X16" s="40">
        <f t="shared" si="7"/>
        <v>0</v>
      </c>
      <c r="Y16" s="41"/>
      <c r="Z16" s="23"/>
      <c r="AC16" s="341"/>
      <c r="AD16" s="342"/>
      <c r="AE16" s="343">
        <f t="shared" si="8"/>
        <v>0</v>
      </c>
    </row>
    <row r="17" spans="1:31" ht="15" customHeight="1">
      <c r="C17" s="50">
        <f t="shared" si="0"/>
        <v>0</v>
      </c>
      <c r="D17" s="37"/>
      <c r="E17" s="697" t="s">
        <v>114</v>
      </c>
      <c r="F17" s="697"/>
      <c r="G17" s="697"/>
      <c r="H17" s="697"/>
      <c r="I17" s="697"/>
      <c r="J17" s="697"/>
      <c r="K17" s="38">
        <v>0</v>
      </c>
      <c r="L17" s="208">
        <f t="shared" si="1"/>
        <v>0</v>
      </c>
      <c r="M17" s="37"/>
      <c r="N17" s="164">
        <v>0</v>
      </c>
      <c r="O17" s="82">
        <f t="shared" si="2"/>
        <v>0</v>
      </c>
      <c r="P17" s="164">
        <v>0</v>
      </c>
      <c r="Q17" s="82">
        <f t="shared" si="3"/>
        <v>0</v>
      </c>
      <c r="R17" s="164">
        <v>0</v>
      </c>
      <c r="S17" s="82">
        <f t="shared" si="4"/>
        <v>0</v>
      </c>
      <c r="T17" s="164">
        <v>0</v>
      </c>
      <c r="U17" s="82">
        <f t="shared" si="5"/>
        <v>0</v>
      </c>
      <c r="V17" s="164">
        <v>0</v>
      </c>
      <c r="W17" s="82">
        <f t="shared" si="6"/>
        <v>0</v>
      </c>
      <c r="X17" s="40">
        <f t="shared" si="7"/>
        <v>0</v>
      </c>
      <c r="Y17" s="41"/>
      <c r="Z17" s="23"/>
      <c r="AC17" s="341"/>
      <c r="AD17" s="342"/>
      <c r="AE17" s="343">
        <f t="shared" si="8"/>
        <v>0</v>
      </c>
    </row>
    <row r="18" spans="1:31" ht="15" customHeight="1">
      <c r="C18" s="50">
        <f t="shared" si="0"/>
        <v>0</v>
      </c>
      <c r="D18" s="37"/>
      <c r="E18" s="556" t="s">
        <v>114</v>
      </c>
      <c r="F18" s="697"/>
      <c r="G18" s="697"/>
      <c r="H18" s="697"/>
      <c r="I18" s="697"/>
      <c r="J18" s="697"/>
      <c r="K18" s="38">
        <v>0</v>
      </c>
      <c r="L18" s="208">
        <f t="shared" si="1"/>
        <v>0</v>
      </c>
      <c r="M18" s="37"/>
      <c r="N18" s="164">
        <v>0</v>
      </c>
      <c r="O18" s="82">
        <f t="shared" si="2"/>
        <v>0</v>
      </c>
      <c r="P18" s="164">
        <v>0</v>
      </c>
      <c r="Q18" s="82">
        <f t="shared" si="3"/>
        <v>0</v>
      </c>
      <c r="R18" s="164">
        <v>0</v>
      </c>
      <c r="S18" s="82">
        <f t="shared" si="4"/>
        <v>0</v>
      </c>
      <c r="T18" s="164">
        <v>0</v>
      </c>
      <c r="U18" s="82">
        <f t="shared" si="5"/>
        <v>0</v>
      </c>
      <c r="V18" s="164">
        <v>0</v>
      </c>
      <c r="W18" s="82">
        <f t="shared" si="6"/>
        <v>0</v>
      </c>
      <c r="X18" s="40">
        <f t="shared" si="7"/>
        <v>0</v>
      </c>
      <c r="Y18" s="41"/>
      <c r="Z18" s="23"/>
      <c r="AC18" s="341"/>
      <c r="AD18" s="342"/>
      <c r="AE18" s="343">
        <f t="shared" si="8"/>
        <v>0</v>
      </c>
    </row>
    <row r="19" spans="1:31" ht="16.5" customHeight="1">
      <c r="C19" s="50">
        <f t="shared" si="0"/>
        <v>0</v>
      </c>
      <c r="D19" s="37"/>
      <c r="E19" s="697" t="s">
        <v>114</v>
      </c>
      <c r="F19" s="697"/>
      <c r="G19" s="697"/>
      <c r="H19" s="697"/>
      <c r="I19" s="697"/>
      <c r="J19" s="697"/>
      <c r="K19" s="38">
        <v>0</v>
      </c>
      <c r="L19" s="208">
        <f t="shared" si="1"/>
        <v>0</v>
      </c>
      <c r="M19" s="37"/>
      <c r="N19" s="164">
        <v>0</v>
      </c>
      <c r="O19" s="82">
        <f t="shared" si="2"/>
        <v>0</v>
      </c>
      <c r="P19" s="164">
        <v>0</v>
      </c>
      <c r="Q19" s="82">
        <f t="shared" si="3"/>
        <v>0</v>
      </c>
      <c r="R19" s="164">
        <v>0</v>
      </c>
      <c r="S19" s="82">
        <f t="shared" si="4"/>
        <v>0</v>
      </c>
      <c r="T19" s="164">
        <v>0</v>
      </c>
      <c r="U19" s="82">
        <f t="shared" si="5"/>
        <v>0</v>
      </c>
      <c r="V19" s="164">
        <v>0</v>
      </c>
      <c r="W19" s="82">
        <f t="shared" si="6"/>
        <v>0</v>
      </c>
      <c r="X19" s="40">
        <f t="shared" si="7"/>
        <v>0</v>
      </c>
      <c r="Y19" s="41"/>
      <c r="Z19" s="23"/>
      <c r="AC19" s="341"/>
      <c r="AD19" s="342"/>
      <c r="AE19" s="343">
        <f t="shared" si="8"/>
        <v>0</v>
      </c>
    </row>
    <row r="20" spans="1:31" s="12" customFormat="1" ht="15" customHeight="1">
      <c r="A20" s="22"/>
      <c r="B20" s="22"/>
      <c r="C20" s="64"/>
      <c r="D20" s="225"/>
      <c r="E20" s="559"/>
      <c r="F20" s="559"/>
      <c r="G20" s="559"/>
      <c r="H20" s="559"/>
      <c r="I20" s="559"/>
      <c r="J20" s="566" t="s">
        <v>194</v>
      </c>
      <c r="K20" s="567"/>
      <c r="L20" s="567"/>
      <c r="M20" s="568"/>
      <c r="N20" s="318"/>
      <c r="O20" s="317">
        <f>SUM(ROUNDUP(SUM(O14:O19),0))</f>
        <v>0</v>
      </c>
      <c r="P20" s="318"/>
      <c r="Q20" s="317">
        <f>SUM(ROUNDUP(SUM(Q14:Q19),0))</f>
        <v>0</v>
      </c>
      <c r="R20" s="318"/>
      <c r="S20" s="317">
        <f>SUM(ROUNDUP(SUM(S14:S19),0))</f>
        <v>0</v>
      </c>
      <c r="T20" s="318"/>
      <c r="U20" s="317">
        <f>SUM(ROUNDUP(SUM(U14:U19),0))</f>
        <v>0</v>
      </c>
      <c r="V20" s="318"/>
      <c r="W20" s="317">
        <f>SUM(ROUNDUP(SUM(W14:W19),0))</f>
        <v>0</v>
      </c>
      <c r="X20" s="319">
        <f>SUM(ROUNDUP(SUM(X14:X19),0))</f>
        <v>0</v>
      </c>
      <c r="Y20" s="15"/>
      <c r="Z20" s="206">
        <f>SUM(O20+Q20+S20+U20+W20)</f>
        <v>0</v>
      </c>
      <c r="AC20" s="339"/>
      <c r="AD20" s="103"/>
      <c r="AE20" s="338"/>
    </row>
    <row r="21" spans="1:31" s="12" customFormat="1" ht="6.75" customHeight="1">
      <c r="A21" s="22"/>
      <c r="B21" s="22"/>
      <c r="C21" s="64"/>
      <c r="D21" s="225"/>
      <c r="E21" s="559"/>
      <c r="F21" s="560"/>
      <c r="G21" s="560"/>
      <c r="H21" s="560"/>
      <c r="I21" s="560"/>
      <c r="J21" s="560"/>
      <c r="K21" s="560"/>
      <c r="L21" s="560"/>
      <c r="M21" s="560"/>
      <c r="N21" s="149"/>
      <c r="O21" s="65"/>
      <c r="P21" s="149"/>
      <c r="Q21" s="65"/>
      <c r="R21" s="149"/>
      <c r="S21" s="65"/>
      <c r="T21" s="149"/>
      <c r="U21" s="65"/>
      <c r="V21" s="149"/>
      <c r="W21" s="65"/>
      <c r="X21" s="60"/>
      <c r="Y21" s="15"/>
      <c r="Z21" s="140"/>
      <c r="AC21" s="336"/>
      <c r="AD21" s="340"/>
      <c r="AE21" s="338"/>
    </row>
    <row r="22" spans="1:31" s="12" customFormat="1" ht="15" customHeight="1">
      <c r="A22" s="22">
        <v>1000</v>
      </c>
      <c r="B22" s="22"/>
      <c r="C22" s="24" t="s">
        <v>319</v>
      </c>
      <c r="D22" s="226"/>
      <c r="E22" s="564"/>
      <c r="F22" s="560"/>
      <c r="G22" s="560"/>
      <c r="H22" s="560"/>
      <c r="I22" s="560"/>
      <c r="J22" s="560"/>
      <c r="K22" s="560"/>
      <c r="L22" s="560"/>
      <c r="M22" s="560"/>
      <c r="N22" s="43"/>
      <c r="O22" s="66"/>
      <c r="P22" s="43"/>
      <c r="Q22" s="44"/>
      <c r="R22" s="43"/>
      <c r="S22" s="44"/>
      <c r="T22" s="43"/>
      <c r="U22" s="44"/>
      <c r="V22" s="43"/>
      <c r="W22" s="44"/>
      <c r="X22" s="45"/>
      <c r="Y22" s="15"/>
      <c r="Z22" s="23"/>
      <c r="AC22" s="336"/>
      <c r="AD22" s="340"/>
      <c r="AE22" s="338"/>
    </row>
    <row r="23" spans="1:31" s="12" customFormat="1" ht="15" customHeight="1">
      <c r="A23" s="22"/>
      <c r="B23" s="22"/>
      <c r="C23" s="46" t="s">
        <v>35</v>
      </c>
      <c r="D23" s="37"/>
      <c r="E23" s="562"/>
      <c r="F23" s="563"/>
      <c r="G23" s="563"/>
      <c r="H23" s="563"/>
      <c r="I23" s="563"/>
      <c r="J23" s="563"/>
      <c r="K23" s="132"/>
      <c r="L23" s="33"/>
      <c r="M23" s="14"/>
      <c r="N23" s="43"/>
      <c r="O23" s="66"/>
      <c r="P23" s="43"/>
      <c r="Q23" s="44"/>
      <c r="R23" s="43"/>
      <c r="S23" s="44"/>
      <c r="T23" s="43"/>
      <c r="U23" s="44"/>
      <c r="V23" s="43"/>
      <c r="W23" s="44"/>
      <c r="X23" s="45"/>
      <c r="Y23" s="15"/>
      <c r="Z23" s="23"/>
      <c r="AC23" s="336"/>
      <c r="AD23" s="340"/>
      <c r="AE23" s="338"/>
    </row>
    <row r="24" spans="1:31" s="12" customFormat="1" ht="15" customHeight="1">
      <c r="A24" s="22"/>
      <c r="B24" s="22"/>
      <c r="C24" s="48">
        <f t="shared" ref="C24:C31" si="9">N24+P24+R24+T24+V24</f>
        <v>0</v>
      </c>
      <c r="D24" s="37"/>
      <c r="E24" s="558" t="s">
        <v>114</v>
      </c>
      <c r="F24" s="517"/>
      <c r="G24" s="517"/>
      <c r="H24" s="517"/>
      <c r="I24" s="517"/>
      <c r="J24" s="517"/>
      <c r="K24" s="38">
        <v>0</v>
      </c>
      <c r="L24" s="209">
        <f t="shared" ref="L24:L31" si="10">VLOOKUP(E24,Leave_Benefits,2,0)</f>
        <v>0</v>
      </c>
      <c r="M24" s="14"/>
      <c r="N24" s="164">
        <v>0</v>
      </c>
      <c r="O24" s="82">
        <f>K24*(1+L24)*(N24)</f>
        <v>0</v>
      </c>
      <c r="P24" s="164">
        <v>0</v>
      </c>
      <c r="Q24" s="82">
        <f>K24*(1+L24)*(P24)*1.025</f>
        <v>0</v>
      </c>
      <c r="R24" s="164">
        <v>0</v>
      </c>
      <c r="S24" s="82">
        <f>K24*(1+L24)*(R24)*1.025*1.025</f>
        <v>0</v>
      </c>
      <c r="T24" s="164">
        <v>0</v>
      </c>
      <c r="U24" s="82">
        <f>K24*(1+L24)*(T24)*1.025*1.025*1.025</f>
        <v>0</v>
      </c>
      <c r="V24" s="164">
        <v>0</v>
      </c>
      <c r="W24" s="82">
        <f>K24*(1+L24)*(V24)*1.025*1.025*1.025*1.025</f>
        <v>0</v>
      </c>
      <c r="X24" s="40">
        <f t="shared" ref="X24:X31" si="11">O24+Q24+S24+U24+W24</f>
        <v>0</v>
      </c>
      <c r="Y24" s="15"/>
      <c r="Z24" s="23"/>
      <c r="AC24" s="336"/>
      <c r="AD24" s="340"/>
      <c r="AE24" s="338"/>
    </row>
    <row r="25" spans="1:31" s="12" customFormat="1" ht="15" customHeight="1">
      <c r="A25" s="22"/>
      <c r="B25" s="22"/>
      <c r="C25" s="50">
        <f t="shared" si="9"/>
        <v>0</v>
      </c>
      <c r="D25" s="37"/>
      <c r="E25" s="558" t="s">
        <v>114</v>
      </c>
      <c r="F25" s="517"/>
      <c r="G25" s="517"/>
      <c r="H25" s="517"/>
      <c r="I25" s="517"/>
      <c r="J25" s="517"/>
      <c r="K25" s="38">
        <v>0</v>
      </c>
      <c r="L25" s="209">
        <f t="shared" si="10"/>
        <v>0</v>
      </c>
      <c r="M25" s="14"/>
      <c r="N25" s="164">
        <v>0</v>
      </c>
      <c r="O25" s="82">
        <f t="shared" ref="O25:O31" si="12">K25*(1+L25)*(N25)</f>
        <v>0</v>
      </c>
      <c r="P25" s="164">
        <v>0</v>
      </c>
      <c r="Q25" s="82">
        <f t="shared" ref="Q25:Q31" si="13">K25*(1+L25)*(P25)*1.025</f>
        <v>0</v>
      </c>
      <c r="R25" s="164">
        <v>0</v>
      </c>
      <c r="S25" s="82">
        <f t="shared" ref="S25:S31" si="14">K25*(1+L25)*(R25)*1.025*1.025</f>
        <v>0</v>
      </c>
      <c r="T25" s="164">
        <v>0</v>
      </c>
      <c r="U25" s="82">
        <f t="shared" ref="U25:U31" si="15">K25*(1+L25)*(T25)*1.025*1.025*1.025</f>
        <v>0</v>
      </c>
      <c r="V25" s="164">
        <v>0</v>
      </c>
      <c r="W25" s="82">
        <f t="shared" ref="W25:W31" si="16">K25*(1+L25)*(V25)*1.025*1.025*1.025*1.025</f>
        <v>0</v>
      </c>
      <c r="X25" s="40">
        <f t="shared" si="11"/>
        <v>0</v>
      </c>
      <c r="Y25" s="15"/>
      <c r="Z25" s="23"/>
      <c r="AC25" s="344"/>
      <c r="AD25" s="345"/>
      <c r="AE25" s="343">
        <f t="shared" si="8"/>
        <v>0</v>
      </c>
    </row>
    <row r="26" spans="1:31" s="12" customFormat="1" ht="15" customHeight="1">
      <c r="A26" s="22"/>
      <c r="B26" s="22"/>
      <c r="C26" s="50">
        <f t="shared" si="9"/>
        <v>0</v>
      </c>
      <c r="D26" s="37"/>
      <c r="E26" s="558" t="s">
        <v>114</v>
      </c>
      <c r="F26" s="517"/>
      <c r="G26" s="517"/>
      <c r="H26" s="517"/>
      <c r="I26" s="517"/>
      <c r="J26" s="517"/>
      <c r="K26" s="38">
        <v>0</v>
      </c>
      <c r="L26" s="209">
        <f t="shared" si="10"/>
        <v>0</v>
      </c>
      <c r="M26" s="14"/>
      <c r="N26" s="164">
        <v>0</v>
      </c>
      <c r="O26" s="82">
        <f t="shared" si="12"/>
        <v>0</v>
      </c>
      <c r="P26" s="164">
        <v>0</v>
      </c>
      <c r="Q26" s="82">
        <f t="shared" si="13"/>
        <v>0</v>
      </c>
      <c r="R26" s="164">
        <v>0</v>
      </c>
      <c r="S26" s="82">
        <f t="shared" si="14"/>
        <v>0</v>
      </c>
      <c r="T26" s="164">
        <v>0</v>
      </c>
      <c r="U26" s="82">
        <f t="shared" si="15"/>
        <v>0</v>
      </c>
      <c r="V26" s="164">
        <v>0</v>
      </c>
      <c r="W26" s="82">
        <f t="shared" si="16"/>
        <v>0</v>
      </c>
      <c r="X26" s="40">
        <f t="shared" si="11"/>
        <v>0</v>
      </c>
      <c r="Y26" s="15"/>
      <c r="Z26" s="23"/>
      <c r="AC26" s="344"/>
      <c r="AD26" s="345"/>
      <c r="AE26" s="343">
        <f t="shared" si="8"/>
        <v>0</v>
      </c>
    </row>
    <row r="27" spans="1:31" s="12" customFormat="1" ht="15" customHeight="1">
      <c r="A27" s="22"/>
      <c r="B27" s="22"/>
      <c r="C27" s="50">
        <f t="shared" si="9"/>
        <v>0</v>
      </c>
      <c r="D27" s="37"/>
      <c r="E27" s="558" t="s">
        <v>114</v>
      </c>
      <c r="F27" s="517"/>
      <c r="G27" s="517"/>
      <c r="H27" s="517"/>
      <c r="I27" s="517"/>
      <c r="J27" s="517"/>
      <c r="K27" s="38">
        <v>0</v>
      </c>
      <c r="L27" s="209">
        <f t="shared" si="10"/>
        <v>0</v>
      </c>
      <c r="M27" s="14"/>
      <c r="N27" s="164">
        <v>0</v>
      </c>
      <c r="O27" s="82">
        <f t="shared" si="12"/>
        <v>0</v>
      </c>
      <c r="P27" s="164">
        <v>0</v>
      </c>
      <c r="Q27" s="82">
        <f t="shared" si="13"/>
        <v>0</v>
      </c>
      <c r="R27" s="164">
        <v>0</v>
      </c>
      <c r="S27" s="82">
        <f t="shared" si="14"/>
        <v>0</v>
      </c>
      <c r="T27" s="164">
        <v>0</v>
      </c>
      <c r="U27" s="82">
        <f t="shared" si="15"/>
        <v>0</v>
      </c>
      <c r="V27" s="164">
        <v>0</v>
      </c>
      <c r="W27" s="82">
        <f t="shared" si="16"/>
        <v>0</v>
      </c>
      <c r="X27" s="40">
        <f t="shared" si="11"/>
        <v>0</v>
      </c>
      <c r="Y27" s="15"/>
      <c r="Z27" s="23"/>
      <c r="AC27" s="344"/>
      <c r="AD27" s="345"/>
      <c r="AE27" s="343">
        <f t="shared" si="8"/>
        <v>0</v>
      </c>
    </row>
    <row r="28" spans="1:31" ht="15" customHeight="1">
      <c r="C28" s="50">
        <f t="shared" si="9"/>
        <v>0</v>
      </c>
      <c r="D28" s="37"/>
      <c r="E28" s="558" t="s">
        <v>114</v>
      </c>
      <c r="F28" s="517"/>
      <c r="G28" s="517"/>
      <c r="H28" s="517"/>
      <c r="I28" s="517"/>
      <c r="J28" s="517"/>
      <c r="K28" s="38">
        <v>0</v>
      </c>
      <c r="L28" s="209">
        <f t="shared" si="10"/>
        <v>0</v>
      </c>
      <c r="M28" s="37"/>
      <c r="N28" s="164">
        <v>0</v>
      </c>
      <c r="O28" s="82">
        <f t="shared" si="12"/>
        <v>0</v>
      </c>
      <c r="P28" s="164">
        <v>0</v>
      </c>
      <c r="Q28" s="82">
        <f t="shared" si="13"/>
        <v>0</v>
      </c>
      <c r="R28" s="164">
        <v>0</v>
      </c>
      <c r="S28" s="82">
        <f t="shared" si="14"/>
        <v>0</v>
      </c>
      <c r="T28" s="164">
        <v>0</v>
      </c>
      <c r="U28" s="82">
        <f t="shared" si="15"/>
        <v>0</v>
      </c>
      <c r="V28" s="164">
        <v>0</v>
      </c>
      <c r="W28" s="82">
        <f t="shared" si="16"/>
        <v>0</v>
      </c>
      <c r="X28" s="40">
        <f t="shared" si="11"/>
        <v>0</v>
      </c>
      <c r="Y28" s="41"/>
      <c r="Z28" s="23"/>
      <c r="AC28" s="344"/>
      <c r="AD28" s="345"/>
      <c r="AE28" s="343">
        <f t="shared" si="8"/>
        <v>0</v>
      </c>
    </row>
    <row r="29" spans="1:31" ht="15" customHeight="1">
      <c r="C29" s="50">
        <f t="shared" si="9"/>
        <v>0</v>
      </c>
      <c r="D29" s="37"/>
      <c r="E29" s="558" t="s">
        <v>114</v>
      </c>
      <c r="F29" s="517"/>
      <c r="G29" s="517"/>
      <c r="H29" s="517"/>
      <c r="I29" s="517"/>
      <c r="J29" s="517"/>
      <c r="K29" s="38">
        <v>0</v>
      </c>
      <c r="L29" s="209">
        <f t="shared" si="10"/>
        <v>0</v>
      </c>
      <c r="M29" s="37"/>
      <c r="N29" s="164">
        <v>0</v>
      </c>
      <c r="O29" s="82">
        <f t="shared" si="12"/>
        <v>0</v>
      </c>
      <c r="P29" s="164">
        <v>0</v>
      </c>
      <c r="Q29" s="82">
        <f t="shared" si="13"/>
        <v>0</v>
      </c>
      <c r="R29" s="164">
        <v>0</v>
      </c>
      <c r="S29" s="82">
        <f t="shared" si="14"/>
        <v>0</v>
      </c>
      <c r="T29" s="164">
        <v>0</v>
      </c>
      <c r="U29" s="82">
        <f t="shared" si="15"/>
        <v>0</v>
      </c>
      <c r="V29" s="164">
        <v>0</v>
      </c>
      <c r="W29" s="82">
        <f t="shared" si="16"/>
        <v>0</v>
      </c>
      <c r="X29" s="40">
        <f t="shared" si="11"/>
        <v>0</v>
      </c>
      <c r="Y29" s="41"/>
      <c r="Z29" s="23"/>
      <c r="AC29" s="341"/>
      <c r="AD29" s="342"/>
      <c r="AE29" s="343">
        <f t="shared" si="8"/>
        <v>0</v>
      </c>
    </row>
    <row r="30" spans="1:31" ht="15" customHeight="1">
      <c r="C30" s="50">
        <f t="shared" si="9"/>
        <v>0</v>
      </c>
      <c r="D30" s="37"/>
      <c r="E30" s="558" t="s">
        <v>114</v>
      </c>
      <c r="F30" s="517"/>
      <c r="G30" s="517"/>
      <c r="H30" s="517"/>
      <c r="I30" s="517"/>
      <c r="J30" s="517"/>
      <c r="K30" s="38">
        <v>0</v>
      </c>
      <c r="L30" s="209">
        <f t="shared" si="10"/>
        <v>0</v>
      </c>
      <c r="M30" s="37"/>
      <c r="N30" s="164">
        <v>0</v>
      </c>
      <c r="O30" s="82">
        <f t="shared" si="12"/>
        <v>0</v>
      </c>
      <c r="P30" s="164">
        <v>0</v>
      </c>
      <c r="Q30" s="82">
        <f t="shared" si="13"/>
        <v>0</v>
      </c>
      <c r="R30" s="164">
        <v>0</v>
      </c>
      <c r="S30" s="82">
        <f t="shared" si="14"/>
        <v>0</v>
      </c>
      <c r="T30" s="164">
        <v>0</v>
      </c>
      <c r="U30" s="82">
        <f t="shared" si="15"/>
        <v>0</v>
      </c>
      <c r="V30" s="164">
        <v>0</v>
      </c>
      <c r="W30" s="82">
        <f t="shared" si="16"/>
        <v>0</v>
      </c>
      <c r="X30" s="40">
        <f t="shared" si="11"/>
        <v>0</v>
      </c>
      <c r="Y30" s="41"/>
      <c r="Z30" s="23"/>
      <c r="AC30" s="341"/>
      <c r="AD30" s="342"/>
      <c r="AE30" s="343">
        <f t="shared" si="8"/>
        <v>0</v>
      </c>
    </row>
    <row r="31" spans="1:31" ht="15" customHeight="1">
      <c r="C31" s="50">
        <f t="shared" si="9"/>
        <v>0</v>
      </c>
      <c r="D31" s="49"/>
      <c r="E31" s="558" t="s">
        <v>114</v>
      </c>
      <c r="F31" s="517"/>
      <c r="G31" s="517"/>
      <c r="H31" s="517"/>
      <c r="I31" s="517"/>
      <c r="J31" s="517"/>
      <c r="K31" s="38">
        <v>0</v>
      </c>
      <c r="L31" s="209">
        <f t="shared" si="10"/>
        <v>0</v>
      </c>
      <c r="M31" s="37"/>
      <c r="N31" s="164">
        <v>0</v>
      </c>
      <c r="O31" s="82">
        <f t="shared" si="12"/>
        <v>0</v>
      </c>
      <c r="P31" s="164">
        <v>0</v>
      </c>
      <c r="Q31" s="82">
        <f t="shared" si="13"/>
        <v>0</v>
      </c>
      <c r="R31" s="164">
        <v>0</v>
      </c>
      <c r="S31" s="82">
        <f t="shared" si="14"/>
        <v>0</v>
      </c>
      <c r="T31" s="164">
        <v>0</v>
      </c>
      <c r="U31" s="82">
        <f t="shared" si="15"/>
        <v>0</v>
      </c>
      <c r="V31" s="164">
        <v>0</v>
      </c>
      <c r="W31" s="82">
        <f t="shared" si="16"/>
        <v>0</v>
      </c>
      <c r="X31" s="40">
        <f t="shared" si="11"/>
        <v>0</v>
      </c>
      <c r="Y31" s="41"/>
      <c r="Z31" s="23"/>
      <c r="AC31" s="341"/>
      <c r="AD31" s="342"/>
      <c r="AE31" s="343">
        <f t="shared" si="8"/>
        <v>0</v>
      </c>
    </row>
    <row r="32" spans="1:31" ht="17.100000000000001" customHeight="1">
      <c r="C32" s="80"/>
      <c r="D32" s="37"/>
      <c r="E32" s="555"/>
      <c r="F32" s="555"/>
      <c r="G32" s="555"/>
      <c r="H32" s="555"/>
      <c r="I32" s="555"/>
      <c r="J32" s="539"/>
      <c r="K32" s="81"/>
      <c r="L32" s="81"/>
      <c r="M32" s="37"/>
      <c r="N32" s="88"/>
      <c r="O32" s="102"/>
      <c r="P32" s="80"/>
      <c r="Q32" s="102"/>
      <c r="R32" s="80"/>
      <c r="S32" s="102"/>
      <c r="T32" s="80"/>
      <c r="U32" s="102"/>
      <c r="V32" s="80"/>
      <c r="W32" s="102"/>
      <c r="X32" s="103"/>
      <c r="Z32" s="80"/>
      <c r="AA32" s="80"/>
      <c r="AC32" s="341"/>
      <c r="AD32" s="342"/>
      <c r="AE32" s="343">
        <f t="shared" si="8"/>
        <v>0</v>
      </c>
    </row>
    <row r="33" spans="1:31" ht="15" customHeight="1">
      <c r="A33" s="22">
        <v>1000</v>
      </c>
      <c r="C33" s="202" t="s">
        <v>320</v>
      </c>
      <c r="D33" s="37"/>
      <c r="E33" s="561"/>
      <c r="F33" s="561"/>
      <c r="G33" s="561"/>
      <c r="H33" s="561"/>
      <c r="I33" s="561"/>
      <c r="J33" s="539"/>
      <c r="K33" s="81"/>
      <c r="L33" s="81"/>
      <c r="M33" s="37"/>
      <c r="N33" s="58"/>
      <c r="O33" s="177"/>
      <c r="P33" s="58"/>
      <c r="Q33" s="177"/>
      <c r="R33" s="58"/>
      <c r="S33" s="177"/>
      <c r="T33" s="58"/>
      <c r="U33" s="177"/>
      <c r="V33" s="58"/>
      <c r="W33" s="177"/>
      <c r="X33" s="60"/>
      <c r="Y33" s="41"/>
      <c r="Z33" s="23"/>
      <c r="AC33" s="339"/>
      <c r="AD33" s="103"/>
      <c r="AE33" s="338"/>
    </row>
    <row r="34" spans="1:31" ht="15" customHeight="1">
      <c r="C34" s="51" t="s">
        <v>30</v>
      </c>
      <c r="D34" s="37"/>
      <c r="E34" s="565"/>
      <c r="F34" s="565"/>
      <c r="G34" s="565"/>
      <c r="H34" s="565"/>
      <c r="I34" s="565"/>
      <c r="J34" s="563"/>
      <c r="K34" s="81"/>
      <c r="L34" s="81"/>
      <c r="M34" s="37"/>
      <c r="N34" s="58"/>
      <c r="O34" s="177"/>
      <c r="P34" s="58"/>
      <c r="Q34" s="177"/>
      <c r="R34" s="58"/>
      <c r="S34" s="177"/>
      <c r="T34" s="58"/>
      <c r="U34" s="177"/>
      <c r="V34" s="58"/>
      <c r="W34" s="177"/>
      <c r="X34" s="60"/>
      <c r="Y34" s="41"/>
      <c r="Z34" s="23"/>
      <c r="AC34" s="339"/>
      <c r="AD34" s="103"/>
      <c r="AE34" s="338"/>
    </row>
    <row r="35" spans="1:31" ht="15" customHeight="1">
      <c r="C35" s="51">
        <v>1</v>
      </c>
      <c r="D35" s="49"/>
      <c r="E35" s="516" t="s">
        <v>114</v>
      </c>
      <c r="F35" s="517"/>
      <c r="G35" s="517"/>
      <c r="H35" s="517"/>
      <c r="I35" s="517"/>
      <c r="J35" s="517"/>
      <c r="K35" s="52">
        <v>0</v>
      </c>
      <c r="L35" s="210">
        <f t="shared" ref="L35:L40" si="17">VLOOKUP(E35,Leave_Benefits,2,0)</f>
        <v>0</v>
      </c>
      <c r="M35" s="37"/>
      <c r="N35" s="164">
        <v>0</v>
      </c>
      <c r="O35" s="82">
        <f t="shared" ref="O35:O40" si="18">K35*(N35)*(C35)</f>
        <v>0</v>
      </c>
      <c r="P35" s="164">
        <v>0</v>
      </c>
      <c r="Q35" s="82">
        <f t="shared" ref="Q35:Q40" si="19">(K35)*(P35)*(C35)</f>
        <v>0</v>
      </c>
      <c r="R35" s="164">
        <v>0</v>
      </c>
      <c r="S35" s="82">
        <f t="shared" ref="S35:S40" si="20">(K35)*(R35)*(C35)</f>
        <v>0</v>
      </c>
      <c r="T35" s="164">
        <v>0</v>
      </c>
      <c r="U35" s="82">
        <f t="shared" ref="U35:U40" si="21">(K35)*(T35)*(C35)</f>
        <v>0</v>
      </c>
      <c r="V35" s="164">
        <v>0</v>
      </c>
      <c r="W35" s="82">
        <f t="shared" ref="W35:W40" si="22">(K35)*(V35)*(C35)</f>
        <v>0</v>
      </c>
      <c r="X35" s="40">
        <f t="shared" ref="X35:X40" si="23">O35+Q35+S35+U35+W35</f>
        <v>0</v>
      </c>
      <c r="Y35" s="41"/>
      <c r="Z35" s="23"/>
      <c r="AC35" s="339"/>
      <c r="AD35" s="103"/>
      <c r="AE35" s="338"/>
    </row>
    <row r="36" spans="1:31" ht="15" customHeight="1">
      <c r="C36" s="51">
        <v>1</v>
      </c>
      <c r="D36" s="49"/>
      <c r="E36" s="516" t="s">
        <v>114</v>
      </c>
      <c r="F36" s="517"/>
      <c r="G36" s="517"/>
      <c r="H36" s="517"/>
      <c r="I36" s="517"/>
      <c r="J36" s="517"/>
      <c r="K36" s="52">
        <v>0</v>
      </c>
      <c r="L36" s="210">
        <f t="shared" si="17"/>
        <v>0</v>
      </c>
      <c r="M36" s="37"/>
      <c r="N36" s="164">
        <v>0</v>
      </c>
      <c r="O36" s="82">
        <f t="shared" si="18"/>
        <v>0</v>
      </c>
      <c r="P36" s="164">
        <v>0</v>
      </c>
      <c r="Q36" s="82">
        <f t="shared" si="19"/>
        <v>0</v>
      </c>
      <c r="R36" s="164">
        <v>0</v>
      </c>
      <c r="S36" s="82">
        <f t="shared" si="20"/>
        <v>0</v>
      </c>
      <c r="T36" s="164">
        <v>0</v>
      </c>
      <c r="U36" s="82">
        <f t="shared" si="21"/>
        <v>0</v>
      </c>
      <c r="V36" s="164">
        <v>0</v>
      </c>
      <c r="W36" s="82">
        <f t="shared" si="22"/>
        <v>0</v>
      </c>
      <c r="X36" s="40">
        <f t="shared" si="23"/>
        <v>0</v>
      </c>
      <c r="Y36" s="41"/>
      <c r="Z36" s="23"/>
      <c r="AC36" s="341"/>
      <c r="AD36" s="342"/>
      <c r="AE36" s="343">
        <f t="shared" si="8"/>
        <v>0</v>
      </c>
    </row>
    <row r="37" spans="1:31" ht="15" customHeight="1">
      <c r="C37" s="51">
        <v>1</v>
      </c>
      <c r="D37" s="49"/>
      <c r="E37" s="516" t="s">
        <v>114</v>
      </c>
      <c r="F37" s="517"/>
      <c r="G37" s="517"/>
      <c r="H37" s="517"/>
      <c r="I37" s="517"/>
      <c r="J37" s="517"/>
      <c r="K37" s="52">
        <v>0</v>
      </c>
      <c r="L37" s="210">
        <f t="shared" si="17"/>
        <v>0</v>
      </c>
      <c r="M37" s="37"/>
      <c r="N37" s="164">
        <v>0</v>
      </c>
      <c r="O37" s="82">
        <f t="shared" si="18"/>
        <v>0</v>
      </c>
      <c r="P37" s="164">
        <v>0</v>
      </c>
      <c r="Q37" s="82">
        <f t="shared" si="19"/>
        <v>0</v>
      </c>
      <c r="R37" s="164">
        <v>0</v>
      </c>
      <c r="S37" s="82">
        <f t="shared" si="20"/>
        <v>0</v>
      </c>
      <c r="T37" s="164">
        <v>0</v>
      </c>
      <c r="U37" s="82">
        <f t="shared" si="21"/>
        <v>0</v>
      </c>
      <c r="V37" s="164">
        <v>0</v>
      </c>
      <c r="W37" s="82">
        <f t="shared" si="22"/>
        <v>0</v>
      </c>
      <c r="X37" s="40">
        <f t="shared" si="23"/>
        <v>0</v>
      </c>
      <c r="Y37" s="41"/>
      <c r="Z37" s="23"/>
      <c r="AC37" s="341"/>
      <c r="AD37" s="342"/>
      <c r="AE37" s="343">
        <f t="shared" si="8"/>
        <v>0</v>
      </c>
    </row>
    <row r="38" spans="1:31" ht="15" customHeight="1">
      <c r="C38" s="51">
        <v>1</v>
      </c>
      <c r="D38" s="49"/>
      <c r="E38" s="516" t="s">
        <v>114</v>
      </c>
      <c r="F38" s="517"/>
      <c r="G38" s="517"/>
      <c r="H38" s="517"/>
      <c r="I38" s="517"/>
      <c r="J38" s="517"/>
      <c r="K38" s="52">
        <v>0</v>
      </c>
      <c r="L38" s="210">
        <f t="shared" si="17"/>
        <v>0</v>
      </c>
      <c r="M38" s="37"/>
      <c r="N38" s="164">
        <v>0</v>
      </c>
      <c r="O38" s="82">
        <f t="shared" si="18"/>
        <v>0</v>
      </c>
      <c r="P38" s="164">
        <v>0</v>
      </c>
      <c r="Q38" s="82">
        <f t="shared" si="19"/>
        <v>0</v>
      </c>
      <c r="R38" s="164">
        <v>0</v>
      </c>
      <c r="S38" s="82">
        <f t="shared" si="20"/>
        <v>0</v>
      </c>
      <c r="T38" s="164">
        <v>0</v>
      </c>
      <c r="U38" s="82">
        <f t="shared" si="21"/>
        <v>0</v>
      </c>
      <c r="V38" s="164">
        <v>0</v>
      </c>
      <c r="W38" s="82">
        <f t="shared" si="22"/>
        <v>0</v>
      </c>
      <c r="X38" s="40">
        <f t="shared" si="23"/>
        <v>0</v>
      </c>
      <c r="Y38" s="41"/>
      <c r="Z38" s="23"/>
      <c r="AC38" s="341"/>
      <c r="AD38" s="342"/>
      <c r="AE38" s="343">
        <f t="shared" si="8"/>
        <v>0</v>
      </c>
    </row>
    <row r="39" spans="1:31" ht="15" customHeight="1">
      <c r="C39" s="51">
        <v>1</v>
      </c>
      <c r="D39" s="49"/>
      <c r="E39" s="516" t="s">
        <v>114</v>
      </c>
      <c r="F39" s="517"/>
      <c r="G39" s="517"/>
      <c r="H39" s="517"/>
      <c r="I39" s="517"/>
      <c r="J39" s="517"/>
      <c r="K39" s="52">
        <v>0</v>
      </c>
      <c r="L39" s="210">
        <f t="shared" si="17"/>
        <v>0</v>
      </c>
      <c r="M39" s="37"/>
      <c r="N39" s="164">
        <v>0</v>
      </c>
      <c r="O39" s="82">
        <f t="shared" si="18"/>
        <v>0</v>
      </c>
      <c r="P39" s="164">
        <v>0</v>
      </c>
      <c r="Q39" s="82">
        <f t="shared" si="19"/>
        <v>0</v>
      </c>
      <c r="R39" s="164">
        <v>0</v>
      </c>
      <c r="S39" s="82">
        <f t="shared" si="20"/>
        <v>0</v>
      </c>
      <c r="T39" s="164">
        <v>0</v>
      </c>
      <c r="U39" s="82">
        <f t="shared" si="21"/>
        <v>0</v>
      </c>
      <c r="V39" s="164">
        <v>0</v>
      </c>
      <c r="W39" s="82">
        <f t="shared" si="22"/>
        <v>0</v>
      </c>
      <c r="X39" s="40">
        <f t="shared" si="23"/>
        <v>0</v>
      </c>
      <c r="Y39" s="41"/>
      <c r="Z39" s="23"/>
      <c r="AB39" s="53"/>
      <c r="AC39" s="341"/>
      <c r="AD39" s="342"/>
      <c r="AE39" s="343">
        <f t="shared" si="8"/>
        <v>0</v>
      </c>
    </row>
    <row r="40" spans="1:31" ht="15" customHeight="1">
      <c r="C40" s="51">
        <v>1</v>
      </c>
      <c r="D40" s="49"/>
      <c r="E40" s="516" t="s">
        <v>114</v>
      </c>
      <c r="F40" s="517"/>
      <c r="G40" s="517"/>
      <c r="H40" s="517"/>
      <c r="I40" s="517"/>
      <c r="J40" s="517"/>
      <c r="K40" s="52">
        <v>0</v>
      </c>
      <c r="L40" s="210">
        <f t="shared" si="17"/>
        <v>0</v>
      </c>
      <c r="M40" s="37"/>
      <c r="N40" s="164">
        <v>0</v>
      </c>
      <c r="O40" s="82">
        <f t="shared" si="18"/>
        <v>0</v>
      </c>
      <c r="P40" s="164">
        <v>0</v>
      </c>
      <c r="Q40" s="82">
        <f t="shared" si="19"/>
        <v>0</v>
      </c>
      <c r="R40" s="164">
        <v>0</v>
      </c>
      <c r="S40" s="82">
        <f t="shared" si="20"/>
        <v>0</v>
      </c>
      <c r="T40" s="164">
        <v>0</v>
      </c>
      <c r="U40" s="82">
        <f t="shared" si="21"/>
        <v>0</v>
      </c>
      <c r="V40" s="164">
        <v>0</v>
      </c>
      <c r="W40" s="82">
        <f t="shared" si="22"/>
        <v>0</v>
      </c>
      <c r="X40" s="40">
        <f t="shared" si="23"/>
        <v>0</v>
      </c>
      <c r="Y40" s="41"/>
      <c r="Z40" s="23"/>
      <c r="AC40" s="341"/>
      <c r="AD40" s="342"/>
      <c r="AE40" s="343">
        <f t="shared" si="8"/>
        <v>0</v>
      </c>
    </row>
    <row r="41" spans="1:31" ht="15" customHeight="1" thickBot="1">
      <c r="C41" s="54"/>
      <c r="D41" s="49"/>
      <c r="E41" s="561"/>
      <c r="F41" s="561"/>
      <c r="G41" s="561"/>
      <c r="H41" s="561"/>
      <c r="I41" s="561"/>
      <c r="J41" s="566" t="s">
        <v>195</v>
      </c>
      <c r="K41" s="567"/>
      <c r="L41" s="567"/>
      <c r="M41" s="567"/>
      <c r="N41" s="316"/>
      <c r="O41" s="317">
        <f>ROUNDUP(SUM(O24:O40),0)</f>
        <v>0</v>
      </c>
      <c r="P41" s="318"/>
      <c r="Q41" s="317">
        <f>ROUNDUP(SUM(Q24:Q40),0)</f>
        <v>0</v>
      </c>
      <c r="R41" s="318"/>
      <c r="S41" s="317">
        <f>ROUNDUP(SUM(S24:S40),0)</f>
        <v>0</v>
      </c>
      <c r="T41" s="318"/>
      <c r="U41" s="317">
        <f>ROUNDUP(SUM(U24:U40),0)</f>
        <v>0</v>
      </c>
      <c r="V41" s="318"/>
      <c r="W41" s="317">
        <f>ROUNDUP(SUM(W24:W40),0)</f>
        <v>0</v>
      </c>
      <c r="X41" s="319">
        <f>ROUNDUP(SUM(X24:X40),0)</f>
        <v>0</v>
      </c>
      <c r="Y41" s="36"/>
      <c r="Z41" s="206">
        <f>SUM(O41+Q41+S41+U41+W41)</f>
        <v>0</v>
      </c>
      <c r="AC41" s="346"/>
      <c r="AD41" s="347"/>
      <c r="AE41" s="348">
        <f t="shared" si="8"/>
        <v>0</v>
      </c>
    </row>
    <row r="42" spans="1:31" s="53" customFormat="1" ht="15" customHeight="1">
      <c r="A42" s="142"/>
      <c r="B42" s="142"/>
      <c r="C42" s="54"/>
      <c r="D42" s="49"/>
      <c r="E42" s="555"/>
      <c r="F42" s="555"/>
      <c r="G42" s="555"/>
      <c r="H42" s="555"/>
      <c r="I42" s="555"/>
      <c r="J42" s="55"/>
      <c r="K42" s="55"/>
      <c r="L42" s="55"/>
      <c r="M42" s="56"/>
      <c r="N42" s="57"/>
      <c r="O42" s="59"/>
      <c r="P42" s="57"/>
      <c r="Q42" s="59"/>
      <c r="R42" s="57"/>
      <c r="S42" s="59"/>
      <c r="T42" s="58"/>
      <c r="U42" s="59"/>
      <c r="V42" s="57"/>
      <c r="W42" s="59"/>
      <c r="X42" s="60"/>
      <c r="Z42" s="23"/>
    </row>
    <row r="43" spans="1:31" s="12" customFormat="1" ht="15" customHeight="1">
      <c r="A43" s="22"/>
      <c r="B43" s="22"/>
      <c r="C43" s="284"/>
      <c r="D43" s="285"/>
      <c r="E43" s="285"/>
      <c r="F43" s="285"/>
      <c r="G43" s="285"/>
      <c r="H43" s="285"/>
      <c r="I43" s="285"/>
      <c r="J43" s="285"/>
      <c r="K43" s="285"/>
      <c r="L43" s="285"/>
      <c r="M43" s="286" t="s">
        <v>197</v>
      </c>
      <c r="N43" s="550">
        <f>ROUNDUP(SUM(O20,O41),0)</f>
        <v>0</v>
      </c>
      <c r="O43" s="551"/>
      <c r="P43" s="550">
        <f>ROUNDUP(SUM(Q20,Q41),0)</f>
        <v>0</v>
      </c>
      <c r="Q43" s="551"/>
      <c r="R43" s="550">
        <f>ROUNDUP(SUM(S20,S41),0)</f>
        <v>0</v>
      </c>
      <c r="S43" s="551"/>
      <c r="T43" s="550">
        <f>ROUNDUP(SUM(U20,U41),0)</f>
        <v>0</v>
      </c>
      <c r="U43" s="551"/>
      <c r="V43" s="550">
        <f>ROUNDUP(SUM(W20,W41),0)</f>
        <v>0</v>
      </c>
      <c r="W43" s="551"/>
      <c r="X43" s="287">
        <f>ROUNDUP(SUM(X20,X41),0)</f>
        <v>0</v>
      </c>
      <c r="Y43" s="15"/>
      <c r="Z43" s="140">
        <f>SUM(N43+P43+R43+T43+V43)</f>
        <v>0</v>
      </c>
    </row>
    <row r="44" spans="1:31" s="12" customFormat="1" ht="15" customHeight="1">
      <c r="A44" s="22">
        <v>1900</v>
      </c>
      <c r="B44" s="22"/>
      <c r="C44" s="26" t="s">
        <v>198</v>
      </c>
      <c r="D44" s="227"/>
      <c r="E44" s="575"/>
      <c r="F44" s="575"/>
      <c r="G44" s="575"/>
      <c r="H44" s="575"/>
      <c r="I44" s="575"/>
      <c r="J44" s="13"/>
      <c r="K44" s="13"/>
      <c r="M44" s="47"/>
      <c r="N44" s="25"/>
      <c r="O44" s="66"/>
      <c r="P44" s="25"/>
      <c r="Q44" s="66"/>
      <c r="R44" s="25"/>
      <c r="S44" s="66"/>
      <c r="T44" s="25"/>
      <c r="U44" s="66"/>
      <c r="V44" s="25"/>
      <c r="W44" s="66"/>
      <c r="X44" s="45"/>
      <c r="Y44" s="15"/>
      <c r="Z44" s="23"/>
    </row>
    <row r="45" spans="1:31" s="12" customFormat="1" ht="15" customHeight="1">
      <c r="A45" s="22"/>
      <c r="B45" s="22"/>
      <c r="C45" s="26" t="s">
        <v>318</v>
      </c>
      <c r="D45" s="218">
        <f t="shared" ref="D45:E50" si="24">D14</f>
        <v>0</v>
      </c>
      <c r="E45" s="520" t="str">
        <f t="shared" si="24"/>
        <v>Select E-Class</v>
      </c>
      <c r="F45" s="552"/>
      <c r="G45" s="552"/>
      <c r="H45" s="552"/>
      <c r="I45" s="552"/>
      <c r="J45" s="552"/>
      <c r="K45" s="134"/>
      <c r="L45" s="211">
        <f t="shared" ref="L45:L50" si="25">VLOOKUP(E45,Staff_Benefits,2,0)</f>
        <v>0</v>
      </c>
      <c r="M45" s="14"/>
      <c r="N45" s="68"/>
      <c r="O45" s="82">
        <f t="shared" ref="O45:O50" si="26">O14*$L45</f>
        <v>0</v>
      </c>
      <c r="P45" s="68"/>
      <c r="Q45" s="82">
        <f t="shared" ref="Q45:Q50" si="27">Q14*$L45</f>
        <v>0</v>
      </c>
      <c r="R45" s="68"/>
      <c r="S45" s="82">
        <f t="shared" ref="S45:S50" si="28">S14*$L45</f>
        <v>0</v>
      </c>
      <c r="T45" s="68"/>
      <c r="U45" s="82">
        <f t="shared" ref="U45:U50" si="29">U14*$L45</f>
        <v>0</v>
      </c>
      <c r="V45" s="68"/>
      <c r="W45" s="82">
        <f t="shared" ref="W45:W50" si="30">W14*$L45</f>
        <v>0</v>
      </c>
      <c r="X45" s="40">
        <f t="shared" ref="X45:X50" si="31">SUM(O45+Q45+S45+U45+W45)</f>
        <v>0</v>
      </c>
      <c r="Y45" s="15"/>
      <c r="Z45" s="23"/>
    </row>
    <row r="46" spans="1:31" s="12" customFormat="1" ht="15" customHeight="1">
      <c r="A46" s="22"/>
      <c r="B46" s="22"/>
      <c r="C46" s="26"/>
      <c r="D46" s="218">
        <f t="shared" si="24"/>
        <v>0</v>
      </c>
      <c r="E46" s="520" t="str">
        <f t="shared" si="24"/>
        <v>Select E-Class</v>
      </c>
      <c r="F46" s="552"/>
      <c r="G46" s="552"/>
      <c r="H46" s="552"/>
      <c r="I46" s="552"/>
      <c r="J46" s="552"/>
      <c r="K46" s="134"/>
      <c r="L46" s="211">
        <f t="shared" si="25"/>
        <v>0</v>
      </c>
      <c r="M46" s="14"/>
      <c r="N46" s="68"/>
      <c r="O46" s="82">
        <f t="shared" si="26"/>
        <v>0</v>
      </c>
      <c r="P46" s="68"/>
      <c r="Q46" s="82">
        <f t="shared" si="27"/>
        <v>0</v>
      </c>
      <c r="R46" s="68"/>
      <c r="S46" s="82">
        <f t="shared" si="28"/>
        <v>0</v>
      </c>
      <c r="T46" s="68"/>
      <c r="U46" s="82">
        <f t="shared" si="29"/>
        <v>0</v>
      </c>
      <c r="V46" s="68"/>
      <c r="W46" s="82">
        <f t="shared" si="30"/>
        <v>0</v>
      </c>
      <c r="X46" s="40">
        <f t="shared" si="31"/>
        <v>0</v>
      </c>
      <c r="Y46" s="15"/>
      <c r="Z46" s="23"/>
    </row>
    <row r="47" spans="1:31" s="12" customFormat="1" ht="15" customHeight="1">
      <c r="A47" s="22"/>
      <c r="B47" s="22"/>
      <c r="C47" s="26"/>
      <c r="D47" s="218">
        <f t="shared" si="24"/>
        <v>0</v>
      </c>
      <c r="E47" s="520" t="str">
        <f t="shared" si="24"/>
        <v>Select E-Class</v>
      </c>
      <c r="F47" s="552"/>
      <c r="G47" s="552"/>
      <c r="H47" s="552"/>
      <c r="I47" s="552"/>
      <c r="J47" s="552"/>
      <c r="K47" s="134"/>
      <c r="L47" s="211">
        <f t="shared" si="25"/>
        <v>0</v>
      </c>
      <c r="M47" s="14"/>
      <c r="N47" s="68"/>
      <c r="O47" s="82">
        <f t="shared" si="26"/>
        <v>0</v>
      </c>
      <c r="P47" s="68"/>
      <c r="Q47" s="82">
        <f t="shared" si="27"/>
        <v>0</v>
      </c>
      <c r="R47" s="68"/>
      <c r="S47" s="82">
        <f t="shared" si="28"/>
        <v>0</v>
      </c>
      <c r="T47" s="68"/>
      <c r="U47" s="82">
        <f t="shared" si="29"/>
        <v>0</v>
      </c>
      <c r="V47" s="68"/>
      <c r="W47" s="82">
        <f t="shared" si="30"/>
        <v>0</v>
      </c>
      <c r="X47" s="40">
        <f t="shared" si="31"/>
        <v>0</v>
      </c>
      <c r="Y47" s="15"/>
      <c r="Z47" s="23"/>
    </row>
    <row r="48" spans="1:31" s="12" customFormat="1" ht="15" customHeight="1">
      <c r="A48" s="22"/>
      <c r="B48" s="22"/>
      <c r="C48" s="26"/>
      <c r="D48" s="218">
        <f t="shared" si="24"/>
        <v>0</v>
      </c>
      <c r="E48" s="520" t="str">
        <f t="shared" si="24"/>
        <v>Select E-Class</v>
      </c>
      <c r="F48" s="552"/>
      <c r="G48" s="552"/>
      <c r="H48" s="552"/>
      <c r="I48" s="552"/>
      <c r="J48" s="552"/>
      <c r="K48" s="134"/>
      <c r="L48" s="211">
        <f t="shared" si="25"/>
        <v>0</v>
      </c>
      <c r="M48" s="14"/>
      <c r="N48" s="68"/>
      <c r="O48" s="82">
        <f t="shared" si="26"/>
        <v>0</v>
      </c>
      <c r="P48" s="68"/>
      <c r="Q48" s="82">
        <f t="shared" si="27"/>
        <v>0</v>
      </c>
      <c r="R48" s="68"/>
      <c r="S48" s="82">
        <f t="shared" si="28"/>
        <v>0</v>
      </c>
      <c r="T48" s="68"/>
      <c r="U48" s="82">
        <f t="shared" si="29"/>
        <v>0</v>
      </c>
      <c r="V48" s="68"/>
      <c r="W48" s="82">
        <f t="shared" si="30"/>
        <v>0</v>
      </c>
      <c r="X48" s="40">
        <f t="shared" si="31"/>
        <v>0</v>
      </c>
      <c r="Y48" s="15"/>
      <c r="Z48" s="23"/>
    </row>
    <row r="49" spans="1:26" s="12" customFormat="1" ht="15" customHeight="1">
      <c r="A49" s="22"/>
      <c r="B49" s="22"/>
      <c r="C49" s="26"/>
      <c r="D49" s="218">
        <f t="shared" si="24"/>
        <v>0</v>
      </c>
      <c r="E49" s="520" t="str">
        <f t="shared" si="24"/>
        <v>Select E-Class</v>
      </c>
      <c r="F49" s="552"/>
      <c r="G49" s="552"/>
      <c r="H49" s="552"/>
      <c r="I49" s="552"/>
      <c r="J49" s="552"/>
      <c r="K49" s="134"/>
      <c r="L49" s="211">
        <f t="shared" si="25"/>
        <v>0</v>
      </c>
      <c r="M49" s="14"/>
      <c r="N49" s="68"/>
      <c r="O49" s="82">
        <f t="shared" si="26"/>
        <v>0</v>
      </c>
      <c r="P49" s="68"/>
      <c r="Q49" s="82">
        <f t="shared" si="27"/>
        <v>0</v>
      </c>
      <c r="R49" s="68"/>
      <c r="S49" s="82">
        <f t="shared" si="28"/>
        <v>0</v>
      </c>
      <c r="T49" s="68"/>
      <c r="U49" s="82">
        <f t="shared" si="29"/>
        <v>0</v>
      </c>
      <c r="V49" s="68"/>
      <c r="W49" s="82">
        <f t="shared" si="30"/>
        <v>0</v>
      </c>
      <c r="X49" s="40">
        <f t="shared" si="31"/>
        <v>0</v>
      </c>
      <c r="Y49" s="15"/>
      <c r="Z49" s="23"/>
    </row>
    <row r="50" spans="1:26" s="12" customFormat="1" ht="15" customHeight="1">
      <c r="A50" s="22"/>
      <c r="B50" s="22"/>
      <c r="C50" s="26"/>
      <c r="D50" s="218">
        <f t="shared" si="24"/>
        <v>0</v>
      </c>
      <c r="E50" s="520" t="str">
        <f t="shared" si="24"/>
        <v>Select E-Class</v>
      </c>
      <c r="F50" s="552"/>
      <c r="G50" s="552"/>
      <c r="H50" s="552"/>
      <c r="I50" s="552"/>
      <c r="J50" s="552"/>
      <c r="K50" s="134"/>
      <c r="L50" s="211">
        <f t="shared" si="25"/>
        <v>0</v>
      </c>
      <c r="M50" s="42"/>
      <c r="N50" s="68"/>
      <c r="O50" s="82">
        <f t="shared" si="26"/>
        <v>0</v>
      </c>
      <c r="P50" s="68"/>
      <c r="Q50" s="82">
        <f t="shared" si="27"/>
        <v>0</v>
      </c>
      <c r="R50" s="68"/>
      <c r="S50" s="82">
        <f t="shared" si="28"/>
        <v>0</v>
      </c>
      <c r="T50" s="68"/>
      <c r="U50" s="82">
        <f t="shared" si="29"/>
        <v>0</v>
      </c>
      <c r="V50" s="68"/>
      <c r="W50" s="82">
        <f t="shared" si="30"/>
        <v>0</v>
      </c>
      <c r="X50" s="40">
        <f t="shared" si="31"/>
        <v>0</v>
      </c>
      <c r="Y50" s="15"/>
      <c r="Z50" s="23"/>
    </row>
    <row r="51" spans="1:26" s="12" customFormat="1" ht="15" customHeight="1">
      <c r="A51" s="22"/>
      <c r="B51" s="22"/>
      <c r="C51" s="26"/>
      <c r="D51" s="218"/>
      <c r="E51" s="520"/>
      <c r="F51" s="579"/>
      <c r="G51" s="579"/>
      <c r="H51" s="579"/>
      <c r="I51" s="580"/>
      <c r="J51" s="576" t="s">
        <v>194</v>
      </c>
      <c r="K51" s="577"/>
      <c r="L51" s="577"/>
      <c r="M51" s="578"/>
      <c r="N51" s="320"/>
      <c r="O51" s="317">
        <f>SUM(O45:O50)</f>
        <v>0</v>
      </c>
      <c r="P51" s="320"/>
      <c r="Q51" s="317">
        <f>SUM(Q45:Q50)</f>
        <v>0</v>
      </c>
      <c r="R51" s="320"/>
      <c r="S51" s="317">
        <f>SUM(S45:S50)</f>
        <v>0</v>
      </c>
      <c r="T51" s="320"/>
      <c r="U51" s="317">
        <f>SUM(U45:U50)</f>
        <v>0</v>
      </c>
      <c r="V51" s="320"/>
      <c r="W51" s="317">
        <f>SUM(W45:W50)</f>
        <v>0</v>
      </c>
      <c r="X51" s="230">
        <f>SUM(X45:X50)</f>
        <v>0</v>
      </c>
      <c r="Y51" s="15"/>
      <c r="Z51" s="205">
        <f>SUM(O51+Q51+S51+U51+W51)</f>
        <v>0</v>
      </c>
    </row>
    <row r="52" spans="1:26" s="12" customFormat="1" ht="15" customHeight="1">
      <c r="A52" s="22"/>
      <c r="B52" s="22"/>
      <c r="C52" s="26" t="s">
        <v>319</v>
      </c>
      <c r="D52" s="37"/>
      <c r="E52" s="575"/>
      <c r="F52" s="575"/>
      <c r="G52" s="575"/>
      <c r="H52" s="575"/>
      <c r="I52" s="575"/>
      <c r="J52" s="539"/>
      <c r="K52" s="134"/>
      <c r="L52" s="200"/>
      <c r="M52" s="14"/>
      <c r="N52" s="212"/>
      <c r="O52" s="213"/>
      <c r="P52" s="212"/>
      <c r="Q52" s="213"/>
      <c r="R52" s="212"/>
      <c r="S52" s="213"/>
      <c r="T52" s="212"/>
      <c r="U52" s="213"/>
      <c r="V52" s="212"/>
      <c r="W52" s="213"/>
      <c r="X52" s="214"/>
      <c r="Y52" s="15"/>
      <c r="Z52" s="23"/>
    </row>
    <row r="53" spans="1:26" s="12" customFormat="1" ht="15" customHeight="1">
      <c r="A53" s="22"/>
      <c r="B53" s="22"/>
      <c r="C53" s="26"/>
      <c r="D53" s="219">
        <f t="shared" ref="D53:E60" si="32">D24</f>
        <v>0</v>
      </c>
      <c r="E53" s="554" t="str">
        <f t="shared" si="32"/>
        <v>Select E-Class</v>
      </c>
      <c r="F53" s="554"/>
      <c r="G53" s="554"/>
      <c r="H53" s="554"/>
      <c r="I53" s="554"/>
      <c r="J53" s="689"/>
      <c r="K53" s="134"/>
      <c r="L53" s="211">
        <f t="shared" ref="L53:L60" si="33">VLOOKUP(E53,Staff_Benefits,2,0)</f>
        <v>0</v>
      </c>
      <c r="M53" s="14"/>
      <c r="N53" s="68"/>
      <c r="O53" s="82">
        <f t="shared" ref="O53:O60" si="34">O24*$L53</f>
        <v>0</v>
      </c>
      <c r="P53" s="68"/>
      <c r="Q53" s="82">
        <f t="shared" ref="Q53:Q60" si="35">Q24*$L53</f>
        <v>0</v>
      </c>
      <c r="R53" s="68"/>
      <c r="S53" s="82">
        <f t="shared" ref="S53:S60" si="36">S24*$L53</f>
        <v>0</v>
      </c>
      <c r="T53" s="68"/>
      <c r="U53" s="82">
        <f t="shared" ref="U53:U60" si="37">U24*$L53</f>
        <v>0</v>
      </c>
      <c r="V53" s="68"/>
      <c r="W53" s="82">
        <f t="shared" ref="W53:W60" si="38">W24*$L53</f>
        <v>0</v>
      </c>
      <c r="X53" s="40">
        <f t="shared" ref="X53:X60" si="39">SUM(O53+Q53+S53+U53+W53)</f>
        <v>0</v>
      </c>
      <c r="Y53" s="15"/>
      <c r="Z53" s="23"/>
    </row>
    <row r="54" spans="1:26" s="12" customFormat="1" ht="15" customHeight="1">
      <c r="A54" s="22"/>
      <c r="B54" s="22"/>
      <c r="C54" s="26"/>
      <c r="D54" s="219">
        <f t="shared" si="32"/>
        <v>0</v>
      </c>
      <c r="E54" s="553" t="str">
        <f t="shared" si="32"/>
        <v>Select E-Class</v>
      </c>
      <c r="F54" s="553"/>
      <c r="G54" s="553"/>
      <c r="H54" s="553"/>
      <c r="I54" s="553"/>
      <c r="J54" s="689"/>
      <c r="K54" s="134"/>
      <c r="L54" s="211">
        <f t="shared" si="33"/>
        <v>0</v>
      </c>
      <c r="M54" s="14"/>
      <c r="N54" s="68"/>
      <c r="O54" s="82">
        <f t="shared" si="34"/>
        <v>0</v>
      </c>
      <c r="P54" s="68"/>
      <c r="Q54" s="82">
        <f t="shared" si="35"/>
        <v>0</v>
      </c>
      <c r="R54" s="68"/>
      <c r="S54" s="82">
        <f t="shared" si="36"/>
        <v>0</v>
      </c>
      <c r="T54" s="68"/>
      <c r="U54" s="82">
        <f t="shared" si="37"/>
        <v>0</v>
      </c>
      <c r="V54" s="68"/>
      <c r="W54" s="82">
        <f t="shared" si="38"/>
        <v>0</v>
      </c>
      <c r="X54" s="40">
        <f t="shared" si="39"/>
        <v>0</v>
      </c>
      <c r="Y54" s="15"/>
      <c r="Z54" s="23"/>
    </row>
    <row r="55" spans="1:26" s="12" customFormat="1" ht="15" customHeight="1">
      <c r="A55" s="22"/>
      <c r="B55" s="22"/>
      <c r="C55" s="26"/>
      <c r="D55" s="219">
        <f t="shared" si="32"/>
        <v>0</v>
      </c>
      <c r="E55" s="553" t="str">
        <f t="shared" si="32"/>
        <v>Select E-Class</v>
      </c>
      <c r="F55" s="689"/>
      <c r="G55" s="689"/>
      <c r="H55" s="689"/>
      <c r="I55" s="689"/>
      <c r="J55" s="689"/>
      <c r="K55" s="134"/>
      <c r="L55" s="211">
        <f t="shared" si="33"/>
        <v>0</v>
      </c>
      <c r="M55" s="14"/>
      <c r="N55" s="68"/>
      <c r="O55" s="82">
        <f t="shared" si="34"/>
        <v>0</v>
      </c>
      <c r="P55" s="68"/>
      <c r="Q55" s="82">
        <f t="shared" si="35"/>
        <v>0</v>
      </c>
      <c r="R55" s="68"/>
      <c r="S55" s="82">
        <f t="shared" si="36"/>
        <v>0</v>
      </c>
      <c r="T55" s="68"/>
      <c r="U55" s="82">
        <f t="shared" si="37"/>
        <v>0</v>
      </c>
      <c r="V55" s="68"/>
      <c r="W55" s="82">
        <f t="shared" si="38"/>
        <v>0</v>
      </c>
      <c r="X55" s="40">
        <f t="shared" si="39"/>
        <v>0</v>
      </c>
      <c r="Y55" s="15"/>
      <c r="Z55" s="23"/>
    </row>
    <row r="56" spans="1:26" s="12" customFormat="1" ht="15" customHeight="1">
      <c r="A56" s="22"/>
      <c r="B56" s="22"/>
      <c r="C56" s="26"/>
      <c r="D56" s="219">
        <f t="shared" si="32"/>
        <v>0</v>
      </c>
      <c r="E56" s="553" t="str">
        <f t="shared" si="32"/>
        <v>Select E-Class</v>
      </c>
      <c r="F56" s="689"/>
      <c r="G56" s="689"/>
      <c r="H56" s="689"/>
      <c r="I56" s="689"/>
      <c r="J56" s="689"/>
      <c r="K56" s="134"/>
      <c r="L56" s="211">
        <f t="shared" si="33"/>
        <v>0</v>
      </c>
      <c r="M56" s="14"/>
      <c r="N56" s="68"/>
      <c r="O56" s="82">
        <f t="shared" si="34"/>
        <v>0</v>
      </c>
      <c r="P56" s="68"/>
      <c r="Q56" s="82">
        <f t="shared" si="35"/>
        <v>0</v>
      </c>
      <c r="R56" s="217"/>
      <c r="S56" s="82">
        <f t="shared" si="36"/>
        <v>0</v>
      </c>
      <c r="T56" s="68"/>
      <c r="U56" s="82">
        <f t="shared" si="37"/>
        <v>0</v>
      </c>
      <c r="V56" s="68"/>
      <c r="W56" s="82">
        <f t="shared" si="38"/>
        <v>0</v>
      </c>
      <c r="X56" s="40">
        <f t="shared" si="39"/>
        <v>0</v>
      </c>
      <c r="Y56" s="15"/>
      <c r="Z56" s="23"/>
    </row>
    <row r="57" spans="1:26" s="12" customFormat="1" ht="15" customHeight="1">
      <c r="A57" s="22"/>
      <c r="B57" s="22"/>
      <c r="C57" s="26"/>
      <c r="D57" s="219">
        <f t="shared" si="32"/>
        <v>0</v>
      </c>
      <c r="E57" s="553" t="str">
        <f t="shared" si="32"/>
        <v>Select E-Class</v>
      </c>
      <c r="F57" s="689"/>
      <c r="G57" s="689"/>
      <c r="H57" s="689"/>
      <c r="I57" s="689"/>
      <c r="J57" s="689"/>
      <c r="K57" s="134"/>
      <c r="L57" s="211">
        <f t="shared" si="33"/>
        <v>0</v>
      </c>
      <c r="M57" s="14"/>
      <c r="N57" s="68"/>
      <c r="O57" s="82">
        <f t="shared" si="34"/>
        <v>0</v>
      </c>
      <c r="P57" s="68"/>
      <c r="Q57" s="82">
        <f t="shared" si="35"/>
        <v>0</v>
      </c>
      <c r="R57" s="68"/>
      <c r="S57" s="82">
        <f t="shared" si="36"/>
        <v>0</v>
      </c>
      <c r="T57" s="68"/>
      <c r="U57" s="82">
        <f t="shared" si="37"/>
        <v>0</v>
      </c>
      <c r="V57" s="68"/>
      <c r="W57" s="82">
        <f t="shared" si="38"/>
        <v>0</v>
      </c>
      <c r="X57" s="40">
        <f t="shared" si="39"/>
        <v>0</v>
      </c>
      <c r="Y57" s="15"/>
      <c r="Z57" s="23"/>
    </row>
    <row r="58" spans="1:26" s="12" customFormat="1" ht="15" customHeight="1">
      <c r="A58" s="22"/>
      <c r="B58" s="22"/>
      <c r="C58" s="26"/>
      <c r="D58" s="219">
        <f t="shared" si="32"/>
        <v>0</v>
      </c>
      <c r="E58" s="553" t="str">
        <f t="shared" si="32"/>
        <v>Select E-Class</v>
      </c>
      <c r="F58" s="689"/>
      <c r="G58" s="689"/>
      <c r="H58" s="689"/>
      <c r="I58" s="689"/>
      <c r="J58" s="689"/>
      <c r="K58" s="134"/>
      <c r="L58" s="211">
        <f t="shared" si="33"/>
        <v>0</v>
      </c>
      <c r="M58" s="14"/>
      <c r="N58" s="68"/>
      <c r="O58" s="82">
        <f t="shared" si="34"/>
        <v>0</v>
      </c>
      <c r="P58" s="68"/>
      <c r="Q58" s="82">
        <f t="shared" si="35"/>
        <v>0</v>
      </c>
      <c r="R58" s="68"/>
      <c r="S58" s="82">
        <f t="shared" si="36"/>
        <v>0</v>
      </c>
      <c r="T58" s="68"/>
      <c r="U58" s="82">
        <f t="shared" si="37"/>
        <v>0</v>
      </c>
      <c r="V58" s="68"/>
      <c r="W58" s="82">
        <f t="shared" si="38"/>
        <v>0</v>
      </c>
      <c r="X58" s="40">
        <f t="shared" si="39"/>
        <v>0</v>
      </c>
      <c r="Y58" s="15"/>
      <c r="Z58" s="23"/>
    </row>
    <row r="59" spans="1:26" s="12" customFormat="1" ht="15" customHeight="1">
      <c r="A59" s="22"/>
      <c r="B59" s="22"/>
      <c r="C59" s="26"/>
      <c r="D59" s="219">
        <f t="shared" si="32"/>
        <v>0</v>
      </c>
      <c r="E59" s="553" t="str">
        <f t="shared" si="32"/>
        <v>Select E-Class</v>
      </c>
      <c r="F59" s="689"/>
      <c r="G59" s="689"/>
      <c r="H59" s="689"/>
      <c r="I59" s="689"/>
      <c r="J59" s="689"/>
      <c r="K59" s="134"/>
      <c r="L59" s="211">
        <f t="shared" si="33"/>
        <v>0</v>
      </c>
      <c r="M59" s="14"/>
      <c r="N59" s="68"/>
      <c r="O59" s="82">
        <f t="shared" si="34"/>
        <v>0</v>
      </c>
      <c r="P59" s="68"/>
      <c r="Q59" s="82">
        <f t="shared" si="35"/>
        <v>0</v>
      </c>
      <c r="R59" s="68"/>
      <c r="S59" s="82">
        <f t="shared" si="36"/>
        <v>0</v>
      </c>
      <c r="T59" s="68"/>
      <c r="U59" s="82">
        <f t="shared" si="37"/>
        <v>0</v>
      </c>
      <c r="V59" s="68"/>
      <c r="W59" s="82">
        <f t="shared" si="38"/>
        <v>0</v>
      </c>
      <c r="X59" s="40">
        <f t="shared" si="39"/>
        <v>0</v>
      </c>
      <c r="Y59" s="15"/>
      <c r="Z59" s="23"/>
    </row>
    <row r="60" spans="1:26" s="12" customFormat="1" ht="15" customHeight="1">
      <c r="A60" s="22"/>
      <c r="B60" s="22"/>
      <c r="C60" s="26"/>
      <c r="D60" s="219">
        <f t="shared" si="32"/>
        <v>0</v>
      </c>
      <c r="E60" s="553" t="str">
        <f t="shared" si="32"/>
        <v>Select E-Class</v>
      </c>
      <c r="F60" s="689"/>
      <c r="G60" s="689"/>
      <c r="H60" s="689"/>
      <c r="I60" s="689"/>
      <c r="J60" s="689"/>
      <c r="K60" s="134"/>
      <c r="L60" s="211">
        <f t="shared" si="33"/>
        <v>0</v>
      </c>
      <c r="M60" s="14"/>
      <c r="N60" s="68"/>
      <c r="O60" s="82">
        <f t="shared" si="34"/>
        <v>0</v>
      </c>
      <c r="P60" s="68"/>
      <c r="Q60" s="82">
        <f t="shared" si="35"/>
        <v>0</v>
      </c>
      <c r="R60" s="68"/>
      <c r="S60" s="82">
        <f t="shared" si="36"/>
        <v>0</v>
      </c>
      <c r="T60" s="68"/>
      <c r="U60" s="82">
        <f t="shared" si="37"/>
        <v>0</v>
      </c>
      <c r="V60" s="68"/>
      <c r="W60" s="82">
        <f t="shared" si="38"/>
        <v>0</v>
      </c>
      <c r="X60" s="40">
        <f t="shared" si="39"/>
        <v>0</v>
      </c>
      <c r="Y60" s="15"/>
      <c r="Z60" s="23"/>
    </row>
    <row r="61" spans="1:26" s="12" customFormat="1" ht="15" customHeight="1">
      <c r="A61" s="22"/>
      <c r="B61" s="22"/>
      <c r="C61" s="26" t="s">
        <v>320</v>
      </c>
      <c r="D61" s="37"/>
      <c r="E61" s="555"/>
      <c r="F61" s="555"/>
      <c r="G61" s="555"/>
      <c r="H61" s="555"/>
      <c r="I61" s="555"/>
      <c r="J61" s="539"/>
      <c r="K61" s="134"/>
      <c r="L61" s="200"/>
      <c r="M61" s="14"/>
      <c r="N61" s="212"/>
      <c r="O61" s="213"/>
      <c r="P61" s="215"/>
      <c r="Q61" s="213"/>
      <c r="R61" s="215"/>
      <c r="S61" s="213"/>
      <c r="T61" s="215"/>
      <c r="U61" s="213"/>
      <c r="V61" s="215"/>
      <c r="W61" s="213"/>
      <c r="X61" s="214"/>
      <c r="Y61" s="15"/>
      <c r="Z61" s="23"/>
    </row>
    <row r="62" spans="1:26" s="12" customFormat="1" ht="15" customHeight="1">
      <c r="A62" s="22"/>
      <c r="B62" s="22"/>
      <c r="C62" s="26"/>
      <c r="D62" s="219">
        <f t="shared" ref="D62:E67" si="40">D35</f>
        <v>0</v>
      </c>
      <c r="E62" s="553" t="str">
        <f t="shared" si="40"/>
        <v>Select E-Class</v>
      </c>
      <c r="F62" s="553"/>
      <c r="G62" s="553"/>
      <c r="H62" s="553"/>
      <c r="I62" s="553"/>
      <c r="J62" s="689"/>
      <c r="K62" s="134"/>
      <c r="L62" s="211">
        <f t="shared" ref="L62:L67" si="41">VLOOKUP(E62,Staff_Benefits,2,0)</f>
        <v>0</v>
      </c>
      <c r="M62" s="14"/>
      <c r="N62" s="68"/>
      <c r="O62" s="82">
        <f t="shared" ref="O62:O67" si="42">(O35)*$L62</f>
        <v>0</v>
      </c>
      <c r="P62" s="68"/>
      <c r="Q62" s="82">
        <f t="shared" ref="Q62:Q67" si="43">(Q35)*$L62</f>
        <v>0</v>
      </c>
      <c r="R62" s="68"/>
      <c r="S62" s="82">
        <f t="shared" ref="S62:S67" si="44">(S35)*$L62</f>
        <v>0</v>
      </c>
      <c r="T62" s="68"/>
      <c r="U62" s="82">
        <f t="shared" ref="U62:U67" si="45">(U35)*$L62</f>
        <v>0</v>
      </c>
      <c r="V62" s="68"/>
      <c r="W62" s="82">
        <f t="shared" ref="W62:W67" si="46">(W35)*$L62</f>
        <v>0</v>
      </c>
      <c r="X62" s="40">
        <f t="shared" ref="X62:X68" si="47">SUM(O62+Q62+S62+U62+W62)</f>
        <v>0</v>
      </c>
      <c r="Y62" s="15"/>
      <c r="Z62" s="23"/>
    </row>
    <row r="63" spans="1:26" s="12" customFormat="1" ht="15" customHeight="1">
      <c r="A63" s="22"/>
      <c r="B63" s="22"/>
      <c r="C63" s="26"/>
      <c r="D63" s="219">
        <f t="shared" si="40"/>
        <v>0</v>
      </c>
      <c r="E63" s="520" t="str">
        <f t="shared" si="40"/>
        <v>Select E-Class</v>
      </c>
      <c r="F63" s="520"/>
      <c r="G63" s="520"/>
      <c r="H63" s="520"/>
      <c r="I63" s="520"/>
      <c r="J63" s="689"/>
      <c r="K63" s="134"/>
      <c r="L63" s="211">
        <f t="shared" si="41"/>
        <v>0</v>
      </c>
      <c r="M63" s="14"/>
      <c r="N63" s="68"/>
      <c r="O63" s="82">
        <f t="shared" si="42"/>
        <v>0</v>
      </c>
      <c r="P63" s="68"/>
      <c r="Q63" s="82">
        <f t="shared" si="43"/>
        <v>0</v>
      </c>
      <c r="R63" s="68"/>
      <c r="S63" s="82">
        <f t="shared" si="44"/>
        <v>0</v>
      </c>
      <c r="T63" s="68"/>
      <c r="U63" s="82">
        <f t="shared" si="45"/>
        <v>0</v>
      </c>
      <c r="V63" s="68"/>
      <c r="W63" s="82">
        <f t="shared" si="46"/>
        <v>0</v>
      </c>
      <c r="X63" s="40">
        <f t="shared" si="47"/>
        <v>0</v>
      </c>
      <c r="Y63" s="15"/>
      <c r="Z63" s="23"/>
    </row>
    <row r="64" spans="1:26" s="12" customFormat="1" ht="15" customHeight="1">
      <c r="A64" s="22"/>
      <c r="B64" s="22"/>
      <c r="C64" s="26"/>
      <c r="D64" s="219">
        <f t="shared" si="40"/>
        <v>0</v>
      </c>
      <c r="E64" s="520" t="str">
        <f t="shared" si="40"/>
        <v>Select E-Class</v>
      </c>
      <c r="F64" s="689"/>
      <c r="G64" s="689"/>
      <c r="H64" s="689"/>
      <c r="I64" s="689"/>
      <c r="J64" s="689"/>
      <c r="K64" s="134"/>
      <c r="L64" s="211">
        <f t="shared" si="41"/>
        <v>0</v>
      </c>
      <c r="M64" s="14"/>
      <c r="N64" s="68"/>
      <c r="O64" s="82">
        <f t="shared" si="42"/>
        <v>0</v>
      </c>
      <c r="P64" s="68"/>
      <c r="Q64" s="82">
        <f t="shared" si="43"/>
        <v>0</v>
      </c>
      <c r="R64" s="68"/>
      <c r="S64" s="82">
        <f t="shared" si="44"/>
        <v>0</v>
      </c>
      <c r="T64" s="68"/>
      <c r="U64" s="82">
        <f t="shared" si="45"/>
        <v>0</v>
      </c>
      <c r="V64" s="68"/>
      <c r="W64" s="82">
        <f t="shared" si="46"/>
        <v>0</v>
      </c>
      <c r="X64" s="40">
        <f t="shared" si="47"/>
        <v>0</v>
      </c>
      <c r="Y64" s="15"/>
      <c r="Z64" s="23"/>
    </row>
    <row r="65" spans="1:26" s="12" customFormat="1" ht="15" customHeight="1">
      <c r="A65" s="22"/>
      <c r="B65" s="22"/>
      <c r="C65" s="26"/>
      <c r="D65" s="219">
        <f t="shared" si="40"/>
        <v>0</v>
      </c>
      <c r="E65" s="520" t="str">
        <f t="shared" si="40"/>
        <v>Select E-Class</v>
      </c>
      <c r="F65" s="689"/>
      <c r="G65" s="689"/>
      <c r="H65" s="689"/>
      <c r="I65" s="689"/>
      <c r="J65" s="689"/>
      <c r="K65" s="134"/>
      <c r="L65" s="211">
        <f t="shared" si="41"/>
        <v>0</v>
      </c>
      <c r="M65" s="14"/>
      <c r="N65" s="68"/>
      <c r="O65" s="82">
        <f t="shared" si="42"/>
        <v>0</v>
      </c>
      <c r="P65" s="68"/>
      <c r="Q65" s="82">
        <f t="shared" si="43"/>
        <v>0</v>
      </c>
      <c r="R65" s="68"/>
      <c r="S65" s="82">
        <f t="shared" si="44"/>
        <v>0</v>
      </c>
      <c r="T65" s="68"/>
      <c r="U65" s="82">
        <f t="shared" si="45"/>
        <v>0</v>
      </c>
      <c r="V65" s="68"/>
      <c r="W65" s="82">
        <f t="shared" si="46"/>
        <v>0</v>
      </c>
      <c r="X65" s="40">
        <f t="shared" si="47"/>
        <v>0</v>
      </c>
      <c r="Y65" s="15"/>
      <c r="Z65" s="23"/>
    </row>
    <row r="66" spans="1:26" s="12" customFormat="1" ht="15" customHeight="1">
      <c r="A66" s="22"/>
      <c r="B66" s="22"/>
      <c r="C66" s="26"/>
      <c r="D66" s="219">
        <f t="shared" si="40"/>
        <v>0</v>
      </c>
      <c r="E66" s="520" t="str">
        <f t="shared" si="40"/>
        <v>Select E-Class</v>
      </c>
      <c r="F66" s="689"/>
      <c r="G66" s="689"/>
      <c r="H66" s="689"/>
      <c r="I66" s="689"/>
      <c r="J66" s="689"/>
      <c r="K66" s="134"/>
      <c r="L66" s="211">
        <f t="shared" si="41"/>
        <v>0</v>
      </c>
      <c r="M66" s="14"/>
      <c r="N66" s="68"/>
      <c r="O66" s="82">
        <f t="shared" si="42"/>
        <v>0</v>
      </c>
      <c r="P66" s="68"/>
      <c r="Q66" s="82">
        <f t="shared" si="43"/>
        <v>0</v>
      </c>
      <c r="R66" s="68"/>
      <c r="S66" s="82">
        <f t="shared" si="44"/>
        <v>0</v>
      </c>
      <c r="T66" s="68"/>
      <c r="U66" s="82">
        <f t="shared" si="45"/>
        <v>0</v>
      </c>
      <c r="V66" s="68"/>
      <c r="W66" s="82">
        <f t="shared" si="46"/>
        <v>0</v>
      </c>
      <c r="X66" s="40">
        <f t="shared" si="47"/>
        <v>0</v>
      </c>
      <c r="Y66" s="15"/>
      <c r="Z66" s="23"/>
    </row>
    <row r="67" spans="1:26" s="12" customFormat="1" ht="15" customHeight="1">
      <c r="A67" s="22"/>
      <c r="B67" s="22"/>
      <c r="C67" s="26"/>
      <c r="D67" s="219">
        <f t="shared" si="40"/>
        <v>0</v>
      </c>
      <c r="E67" s="520" t="str">
        <f t="shared" si="40"/>
        <v>Select E-Class</v>
      </c>
      <c r="F67" s="689"/>
      <c r="G67" s="689"/>
      <c r="H67" s="689"/>
      <c r="I67" s="689"/>
      <c r="J67" s="689"/>
      <c r="K67" s="134"/>
      <c r="L67" s="211">
        <f t="shared" si="41"/>
        <v>0</v>
      </c>
      <c r="M67" s="14"/>
      <c r="N67" s="68"/>
      <c r="O67" s="82">
        <f t="shared" si="42"/>
        <v>0</v>
      </c>
      <c r="P67" s="68"/>
      <c r="Q67" s="82">
        <f t="shared" si="43"/>
        <v>0</v>
      </c>
      <c r="R67" s="68"/>
      <c r="S67" s="82">
        <f t="shared" si="44"/>
        <v>0</v>
      </c>
      <c r="T67" s="68"/>
      <c r="U67" s="82">
        <f t="shared" si="45"/>
        <v>0</v>
      </c>
      <c r="V67" s="68"/>
      <c r="W67" s="82">
        <f t="shared" si="46"/>
        <v>0</v>
      </c>
      <c r="X67" s="40">
        <f t="shared" si="47"/>
        <v>0</v>
      </c>
      <c r="Y67" s="15"/>
      <c r="Z67" s="23"/>
    </row>
    <row r="68" spans="1:26" s="12" customFormat="1" ht="15" customHeight="1">
      <c r="A68" s="22"/>
      <c r="B68" s="22"/>
      <c r="C68" s="26" t="s">
        <v>287</v>
      </c>
      <c r="D68" s="641" t="s">
        <v>357</v>
      </c>
      <c r="E68" s="641"/>
      <c r="F68" s="641"/>
      <c r="G68" s="641"/>
      <c r="H68" s="641"/>
      <c r="I68" s="641"/>
      <c r="J68" s="642"/>
      <c r="K68" s="642"/>
      <c r="L68" s="642"/>
      <c r="M68" s="14"/>
      <c r="N68" s="68"/>
      <c r="O68" s="82">
        <v>0</v>
      </c>
      <c r="P68" s="68"/>
      <c r="Q68" s="82">
        <v>0</v>
      </c>
      <c r="R68" s="68"/>
      <c r="S68" s="82">
        <v>0</v>
      </c>
      <c r="T68" s="68"/>
      <c r="U68" s="82">
        <v>0</v>
      </c>
      <c r="V68" s="68"/>
      <c r="W68" s="82">
        <v>0</v>
      </c>
      <c r="X68" s="40">
        <f t="shared" si="47"/>
        <v>0</v>
      </c>
      <c r="Y68" s="15"/>
      <c r="Z68" s="23"/>
    </row>
    <row r="69" spans="1:26" s="12" customFormat="1" ht="15" customHeight="1">
      <c r="A69" s="22"/>
      <c r="B69" s="22"/>
      <c r="C69" s="26"/>
      <c r="D69" s="183"/>
      <c r="E69" s="83"/>
      <c r="F69" s="83"/>
      <c r="G69" s="83"/>
      <c r="H69" s="83"/>
      <c r="I69" s="83"/>
      <c r="J69" s="576" t="s">
        <v>195</v>
      </c>
      <c r="K69" s="577"/>
      <c r="L69" s="577"/>
      <c r="M69" s="578"/>
      <c r="N69" s="320"/>
      <c r="O69" s="317">
        <f>SUM(O53:O68)</f>
        <v>0</v>
      </c>
      <c r="P69" s="320"/>
      <c r="Q69" s="317">
        <f>SUM(Q53:Q68)</f>
        <v>0</v>
      </c>
      <c r="R69" s="320"/>
      <c r="S69" s="317">
        <f>SUM(S53:S68)</f>
        <v>0</v>
      </c>
      <c r="T69" s="320"/>
      <c r="U69" s="317">
        <f>SUM(U53:U68)</f>
        <v>0</v>
      </c>
      <c r="V69" s="320"/>
      <c r="W69" s="317">
        <f>SUM(W53:W68)</f>
        <v>0</v>
      </c>
      <c r="X69" s="230">
        <f>SUM(X53:X68)</f>
        <v>0</v>
      </c>
      <c r="Y69" s="224"/>
      <c r="Z69" s="205">
        <f>SUM(O69+Q69+S69+U69+W69)</f>
        <v>0</v>
      </c>
    </row>
    <row r="70" spans="1:26" s="12" customFormat="1" ht="15" customHeight="1">
      <c r="A70" s="22"/>
      <c r="B70" s="22"/>
      <c r="C70" s="26"/>
      <c r="D70" s="228"/>
      <c r="E70" s="220"/>
      <c r="F70" s="220"/>
      <c r="G70" s="220"/>
      <c r="H70" s="220"/>
      <c r="I70" s="220"/>
      <c r="J70" s="234"/>
      <c r="K70" s="235"/>
      <c r="L70" s="235"/>
      <c r="M70" s="14"/>
      <c r="N70" s="223"/>
      <c r="O70" s="79"/>
      <c r="P70" s="223"/>
      <c r="Q70" s="79"/>
      <c r="R70" s="223"/>
      <c r="S70" s="79"/>
      <c r="T70" s="223"/>
      <c r="U70" s="79"/>
      <c r="V70" s="223"/>
      <c r="W70" s="79"/>
      <c r="X70" s="60"/>
      <c r="Y70" s="15"/>
      <c r="Z70" s="23"/>
    </row>
    <row r="71" spans="1:26" s="12" customFormat="1" ht="15" customHeight="1">
      <c r="A71" s="22"/>
      <c r="B71" s="22"/>
      <c r="C71" s="288"/>
      <c r="D71" s="289"/>
      <c r="E71" s="289"/>
      <c r="F71" s="289"/>
      <c r="G71" s="289"/>
      <c r="H71" s="289"/>
      <c r="I71" s="289"/>
      <c r="J71" s="289"/>
      <c r="K71" s="289"/>
      <c r="L71" s="289"/>
      <c r="M71" s="286" t="s">
        <v>199</v>
      </c>
      <c r="N71" s="550">
        <f>ROUNDUP(SUM(O51, O69),0)</f>
        <v>0</v>
      </c>
      <c r="O71" s="551"/>
      <c r="P71" s="550">
        <f>ROUNDUP(SUM(Q51,Q69),0)</f>
        <v>0</v>
      </c>
      <c r="Q71" s="551"/>
      <c r="R71" s="550">
        <f>ROUNDUP(SUM(S51,S69),0)</f>
        <v>0</v>
      </c>
      <c r="S71" s="551"/>
      <c r="T71" s="550">
        <f>ROUNDUP(SUM(U51, U69),0)</f>
        <v>0</v>
      </c>
      <c r="U71" s="551"/>
      <c r="V71" s="550">
        <f>ROUNDUP(SUM(W51, W69),0)</f>
        <v>0</v>
      </c>
      <c r="W71" s="551"/>
      <c r="X71" s="287">
        <f>ROUNDUP(SUM(X51, X69),0)</f>
        <v>0</v>
      </c>
      <c r="Y71" s="70"/>
      <c r="Z71" s="140">
        <f>SUM(N71+P71+R71+T71+V71)</f>
        <v>0</v>
      </c>
    </row>
    <row r="72" spans="1:26" s="12" customFormat="1" ht="15" customHeight="1">
      <c r="A72" s="22"/>
      <c r="B72" s="22"/>
      <c r="C72" s="26"/>
      <c r="D72" s="13"/>
      <c r="E72" s="643"/>
      <c r="F72" s="594"/>
      <c r="G72" s="594"/>
      <c r="H72" s="594"/>
      <c r="I72" s="594"/>
      <c r="J72" s="594"/>
      <c r="K72" s="594"/>
      <c r="L72" s="594"/>
      <c r="M72" s="594"/>
      <c r="N72" s="25"/>
      <c r="O72" s="66"/>
      <c r="P72" s="25"/>
      <c r="Q72" s="66"/>
      <c r="R72" s="25"/>
      <c r="S72" s="66"/>
      <c r="T72" s="25"/>
      <c r="U72" s="71"/>
      <c r="V72" s="25"/>
      <c r="W72" s="66"/>
      <c r="X72" s="45"/>
      <c r="Y72" s="15"/>
      <c r="Z72" s="23"/>
    </row>
    <row r="73" spans="1:26" s="12" customFormat="1" ht="15" customHeight="1">
      <c r="A73" s="22"/>
      <c r="B73" s="22"/>
      <c r="C73" s="72"/>
      <c r="D73" s="73"/>
      <c r="E73" s="73"/>
      <c r="F73" s="73"/>
      <c r="G73" s="73"/>
      <c r="H73" s="73"/>
      <c r="I73" s="73"/>
      <c r="J73" s="73"/>
      <c r="K73" s="73"/>
      <c r="L73" s="73"/>
      <c r="M73" s="63" t="s">
        <v>200</v>
      </c>
      <c r="N73" s="526">
        <f>ROUNDUP(SUM(N43,N71),0)</f>
        <v>0</v>
      </c>
      <c r="O73" s="548"/>
      <c r="P73" s="526">
        <f>ROUNDUP(SUM(P43,P71),0)</f>
        <v>0</v>
      </c>
      <c r="Q73" s="548"/>
      <c r="R73" s="526">
        <f>ROUNDUP(SUM(R43,R71),0)</f>
        <v>0</v>
      </c>
      <c r="S73" s="548"/>
      <c r="T73" s="526">
        <f>ROUNDUP(SUM(T43,T71),0)</f>
        <v>0</v>
      </c>
      <c r="U73" s="548"/>
      <c r="V73" s="526">
        <f>ROUNDUP(SUM(V43,V71),0)</f>
        <v>0</v>
      </c>
      <c r="W73" s="548"/>
      <c r="X73" s="178">
        <f>ROUNDUP(SUM(X43,X71),0)</f>
        <v>0</v>
      </c>
      <c r="Y73" s="15"/>
      <c r="Z73" s="140">
        <f>SUM(N73+P73+R73+T73+V73)</f>
        <v>0</v>
      </c>
    </row>
    <row r="74" spans="1:26" s="53" customFormat="1" ht="17.25" customHeight="1">
      <c r="A74" s="142"/>
      <c r="B74" s="142"/>
      <c r="C74" s="588" t="s">
        <v>271</v>
      </c>
      <c r="D74" s="589"/>
      <c r="E74" s="589"/>
      <c r="F74" s="589"/>
      <c r="G74" s="589"/>
      <c r="H74" s="589"/>
      <c r="I74" s="589"/>
      <c r="J74" s="55"/>
      <c r="K74" s="55"/>
      <c r="L74" s="55"/>
      <c r="M74" s="161"/>
      <c r="N74" s="168"/>
      <c r="O74" s="162"/>
      <c r="P74" s="191"/>
      <c r="Q74" s="180"/>
      <c r="R74" s="54"/>
      <c r="S74" s="162"/>
      <c r="T74" s="191"/>
      <c r="U74" s="162"/>
      <c r="V74" s="191"/>
      <c r="W74" s="162"/>
      <c r="X74" s="60"/>
      <c r="Y74" s="74"/>
      <c r="Z74" s="141"/>
    </row>
    <row r="75" spans="1:26" s="53" customFormat="1" ht="24" customHeight="1">
      <c r="A75" s="143">
        <v>1000</v>
      </c>
      <c r="B75" s="142"/>
      <c r="C75" s="146" t="s">
        <v>35</v>
      </c>
      <c r="D75" s="147" t="s">
        <v>272</v>
      </c>
      <c r="E75" s="538"/>
      <c r="F75" s="539"/>
      <c r="G75" s="539"/>
      <c r="H75" s="539"/>
      <c r="I75" s="539"/>
      <c r="J75" s="539"/>
      <c r="K75" s="195" t="s">
        <v>39</v>
      </c>
      <c r="L75" s="195" t="s">
        <v>21</v>
      </c>
      <c r="M75" s="161"/>
      <c r="N75" s="163" t="s">
        <v>40</v>
      </c>
      <c r="O75" s="65"/>
      <c r="P75" s="191" t="s">
        <v>40</v>
      </c>
      <c r="Q75" s="167"/>
      <c r="R75" s="191" t="s">
        <v>40</v>
      </c>
      <c r="S75" s="65"/>
      <c r="T75" s="191" t="s">
        <v>40</v>
      </c>
      <c r="U75" s="65"/>
      <c r="V75" s="191" t="s">
        <v>40</v>
      </c>
      <c r="W75" s="65"/>
      <c r="X75" s="60"/>
      <c r="Y75" s="74"/>
      <c r="Z75" s="141"/>
    </row>
    <row r="76" spans="1:26" s="53" customFormat="1" ht="15" customHeight="1">
      <c r="A76" s="142"/>
      <c r="B76" s="142"/>
      <c r="C76" s="166">
        <f>N76+P76+R76+T76+V76</f>
        <v>0</v>
      </c>
      <c r="D76" s="229"/>
      <c r="E76" s="560" t="s">
        <v>114</v>
      </c>
      <c r="F76" s="513"/>
      <c r="G76" s="513"/>
      <c r="H76" s="513"/>
      <c r="I76" s="513"/>
      <c r="J76" s="513"/>
      <c r="K76" s="236">
        <v>0</v>
      </c>
      <c r="L76" s="237">
        <f>VLOOKUP(E76,Staff_Benefits,2,0)</f>
        <v>0</v>
      </c>
      <c r="M76" s="161"/>
      <c r="N76" s="239">
        <v>0</v>
      </c>
      <c r="O76" s="82">
        <f>K76*(1+L76)*N76</f>
        <v>0</v>
      </c>
      <c r="P76" s="239">
        <v>0</v>
      </c>
      <c r="Q76" s="82">
        <f>K76*(1+L76)*P76*1.03</f>
        <v>0</v>
      </c>
      <c r="R76" s="239">
        <v>0</v>
      </c>
      <c r="S76" s="82">
        <f>K76*(1+L76)*R76*1.03*1.03</f>
        <v>0</v>
      </c>
      <c r="T76" s="239">
        <v>0</v>
      </c>
      <c r="U76" s="82">
        <f>K76*(1+L76)*T76*1.03*1.03*1.03</f>
        <v>0</v>
      </c>
      <c r="V76" s="239">
        <v>0</v>
      </c>
      <c r="W76" s="82">
        <f>K76*(1+L76)*V76*1.03*1.03*1.03*1.03</f>
        <v>0</v>
      </c>
      <c r="X76" s="40">
        <f>SUM(O76+Q76+S76+U76+W76)</f>
        <v>0</v>
      </c>
      <c r="Y76" s="74"/>
      <c r="Z76" s="141"/>
    </row>
    <row r="77" spans="1:26" s="53" customFormat="1" ht="15" customHeight="1">
      <c r="A77" s="142"/>
      <c r="B77" s="142"/>
      <c r="C77" s="166">
        <f>N77+P77+R77+T77+V77</f>
        <v>0</v>
      </c>
      <c r="D77" s="229"/>
      <c r="E77" s="560" t="s">
        <v>114</v>
      </c>
      <c r="F77" s="513"/>
      <c r="G77" s="513"/>
      <c r="H77" s="513"/>
      <c r="I77" s="513"/>
      <c r="J77" s="513"/>
      <c r="K77" s="236">
        <v>0</v>
      </c>
      <c r="L77" s="237">
        <f>VLOOKUP(E77,Staff_Benefits,2,0)</f>
        <v>0</v>
      </c>
      <c r="M77" s="161"/>
      <c r="N77" s="239">
        <v>0</v>
      </c>
      <c r="O77" s="82">
        <f>K77*(1+L77)*N77</f>
        <v>0</v>
      </c>
      <c r="P77" s="239">
        <v>0</v>
      </c>
      <c r="Q77" s="82">
        <f>K77*(1+L77)*P77*1.03</f>
        <v>0</v>
      </c>
      <c r="R77" s="239">
        <v>0</v>
      </c>
      <c r="S77" s="82">
        <f>K77*(1+L77)*R77*1.03*1.03</f>
        <v>0</v>
      </c>
      <c r="T77" s="239">
        <v>0</v>
      </c>
      <c r="U77" s="82">
        <f>K77*(1+L77)*T77*1.03*1.03*1.03</f>
        <v>0</v>
      </c>
      <c r="V77" s="239">
        <v>0</v>
      </c>
      <c r="W77" s="82">
        <f>K77*(1+L77)*V77*1.03*1.03*1.03*1.03</f>
        <v>0</v>
      </c>
      <c r="X77" s="40">
        <f>SUM(O77+Q77+S77+U77+W77)</f>
        <v>0</v>
      </c>
      <c r="Y77" s="74"/>
      <c r="Z77" s="141"/>
    </row>
    <row r="78" spans="1:26" s="53" customFormat="1" ht="6.75" customHeight="1">
      <c r="A78" s="142"/>
      <c r="B78" s="142"/>
      <c r="C78" s="512"/>
      <c r="D78" s="517"/>
      <c r="E78" s="513"/>
      <c r="F78" s="513"/>
      <c r="G78" s="513"/>
      <c r="H78" s="513"/>
      <c r="I78" s="513"/>
      <c r="J78" s="586"/>
      <c r="K78" s="586"/>
      <c r="L78" s="586"/>
      <c r="M78" s="587"/>
      <c r="N78" s="165"/>
      <c r="O78" s="177"/>
      <c r="P78" s="192"/>
      <c r="Q78" s="177"/>
      <c r="R78" s="192"/>
      <c r="S78" s="79"/>
      <c r="T78" s="192"/>
      <c r="U78" s="177"/>
      <c r="V78" s="192"/>
      <c r="W78" s="177"/>
      <c r="X78" s="60"/>
      <c r="Y78" s="74"/>
      <c r="Z78" s="141"/>
    </row>
    <row r="79" spans="1:26" s="53" customFormat="1" ht="15" customHeight="1">
      <c r="A79" s="142"/>
      <c r="B79" s="142"/>
      <c r="C79" s="541"/>
      <c r="D79" s="517"/>
      <c r="E79" s="513"/>
      <c r="F79" s="513"/>
      <c r="G79" s="513"/>
      <c r="H79" s="513"/>
      <c r="I79" s="513"/>
      <c r="J79" s="610" t="s">
        <v>274</v>
      </c>
      <c r="K79" s="621"/>
      <c r="L79" s="621"/>
      <c r="M79" s="622"/>
      <c r="N79" s="321"/>
      <c r="O79" s="317">
        <f>SUM(O76:O77)</f>
        <v>0</v>
      </c>
      <c r="P79" s="321"/>
      <c r="Q79" s="317">
        <f>SUM(Q76:Q77)</f>
        <v>0</v>
      </c>
      <c r="R79" s="321"/>
      <c r="S79" s="317">
        <f>SUM(S76:S77)</f>
        <v>0</v>
      </c>
      <c r="T79" s="321"/>
      <c r="U79" s="317">
        <f>SUM(U76:U77)</f>
        <v>0</v>
      </c>
      <c r="V79" s="321"/>
      <c r="W79" s="317">
        <f>SUM(W76:W77)</f>
        <v>0</v>
      </c>
      <c r="X79" s="230">
        <f>SUM(X76:X77)</f>
        <v>0</v>
      </c>
      <c r="Y79" s="74"/>
      <c r="Z79" s="207">
        <f>O79+Q79+S79+U79+W79</f>
        <v>0</v>
      </c>
    </row>
    <row r="80" spans="1:26" s="53" customFormat="1" ht="6.75" customHeight="1">
      <c r="A80" s="142"/>
      <c r="B80" s="142"/>
      <c r="C80" s="541"/>
      <c r="D80" s="517"/>
      <c r="E80" s="513"/>
      <c r="F80" s="513"/>
      <c r="G80" s="513"/>
      <c r="H80" s="513"/>
      <c r="I80" s="513"/>
      <c r="J80" s="586"/>
      <c r="K80" s="586"/>
      <c r="L80" s="586"/>
      <c r="M80" s="587"/>
      <c r="N80" s="165"/>
      <c r="O80" s="65"/>
      <c r="P80" s="192"/>
      <c r="Q80" s="65"/>
      <c r="R80" s="192"/>
      <c r="S80" s="65"/>
      <c r="T80" s="192"/>
      <c r="U80" s="65"/>
      <c r="V80" s="192"/>
      <c r="W80" s="65"/>
      <c r="X80" s="60"/>
      <c r="Y80" s="74"/>
      <c r="Z80" s="141"/>
    </row>
    <row r="81" spans="1:30" s="53" customFormat="1" ht="30.75" customHeight="1">
      <c r="A81" s="143">
        <v>1900</v>
      </c>
      <c r="B81" s="142"/>
      <c r="C81" s="512"/>
      <c r="D81" s="513"/>
      <c r="E81" s="513"/>
      <c r="F81" s="513"/>
      <c r="G81" s="513"/>
      <c r="H81" s="513"/>
      <c r="I81" s="513"/>
      <c r="J81" s="513"/>
      <c r="K81" s="513"/>
      <c r="L81" s="238" t="s">
        <v>275</v>
      </c>
      <c r="M81" s="161"/>
      <c r="N81" s="165"/>
      <c r="O81" s="65"/>
      <c r="P81" s="192"/>
      <c r="Q81" s="65"/>
      <c r="R81" s="192"/>
      <c r="S81" s="65"/>
      <c r="T81" s="192"/>
      <c r="U81" s="65"/>
      <c r="V81" s="192"/>
      <c r="W81" s="65"/>
      <c r="X81" s="60"/>
      <c r="Y81" s="74"/>
      <c r="Z81" s="141"/>
    </row>
    <row r="82" spans="1:30" s="53" customFormat="1" ht="15" customHeight="1">
      <c r="A82" s="142"/>
      <c r="B82" s="142"/>
      <c r="C82" s="512"/>
      <c r="D82" s="513"/>
      <c r="E82" s="513"/>
      <c r="F82" s="513"/>
      <c r="G82" s="513"/>
      <c r="H82" s="513"/>
      <c r="I82" s="513"/>
      <c r="J82" s="513"/>
      <c r="K82" s="513"/>
      <c r="L82" s="237">
        <f>VLOOKUP(E76,Staff_Benefits,2,0)</f>
        <v>0</v>
      </c>
      <c r="M82" s="161"/>
      <c r="N82" s="540">
        <f>O76*L82</f>
        <v>0</v>
      </c>
      <c r="O82" s="723"/>
      <c r="P82" s="540">
        <f>Q76*L82</f>
        <v>0</v>
      </c>
      <c r="Q82" s="723"/>
      <c r="R82" s="540">
        <f>S76*L82</f>
        <v>0</v>
      </c>
      <c r="S82" s="723"/>
      <c r="T82" s="540">
        <f>U76*L82</f>
        <v>0</v>
      </c>
      <c r="U82" s="723"/>
      <c r="V82" s="540">
        <f>W76*L82</f>
        <v>0</v>
      </c>
      <c r="W82" s="723"/>
      <c r="X82" s="40">
        <f>N82+P82+R82+T82+V82</f>
        <v>0</v>
      </c>
      <c r="Y82" s="74"/>
      <c r="Z82" s="141"/>
    </row>
    <row r="83" spans="1:30" s="53" customFormat="1" ht="15" customHeight="1">
      <c r="A83" s="142"/>
      <c r="B83" s="142"/>
      <c r="C83" s="512"/>
      <c r="D83" s="513"/>
      <c r="E83" s="513"/>
      <c r="F83" s="513"/>
      <c r="G83" s="513"/>
      <c r="H83" s="513"/>
      <c r="I83" s="513"/>
      <c r="J83" s="513"/>
      <c r="K83" s="513"/>
      <c r="L83" s="237">
        <f>VLOOKUP(E77,Staff_Benefits,2,0)</f>
        <v>0</v>
      </c>
      <c r="M83" s="161"/>
      <c r="N83" s="540">
        <f>O77*L83</f>
        <v>0</v>
      </c>
      <c r="O83" s="723"/>
      <c r="P83" s="540">
        <f>Q77*L83</f>
        <v>0</v>
      </c>
      <c r="Q83" s="723"/>
      <c r="R83" s="540">
        <f>S77*L83</f>
        <v>0</v>
      </c>
      <c r="S83" s="723"/>
      <c r="T83" s="540">
        <f>U77*L83</f>
        <v>0</v>
      </c>
      <c r="U83" s="723"/>
      <c r="V83" s="540">
        <f>W77*L83</f>
        <v>0</v>
      </c>
      <c r="W83" s="723"/>
      <c r="X83" s="40">
        <f>N83+P83+R83+T83+V83</f>
        <v>0</v>
      </c>
      <c r="Y83" s="74"/>
      <c r="Z83" s="141"/>
    </row>
    <row r="84" spans="1:30" s="53" customFormat="1" ht="15" customHeight="1">
      <c r="A84" s="142"/>
      <c r="B84" s="142"/>
      <c r="C84" s="609"/>
      <c r="D84" s="599"/>
      <c r="E84" s="599"/>
      <c r="F84" s="599"/>
      <c r="G84" s="599"/>
      <c r="H84" s="599"/>
      <c r="I84" s="546"/>
      <c r="J84" s="610" t="s">
        <v>276</v>
      </c>
      <c r="K84" s="611"/>
      <c r="L84" s="611"/>
      <c r="M84" s="611"/>
      <c r="N84" s="542">
        <f>SUM(N82:N83)</f>
        <v>0</v>
      </c>
      <c r="O84" s="543"/>
      <c r="P84" s="542">
        <f>SUM(P82:P83)</f>
        <v>0</v>
      </c>
      <c r="Q84" s="543"/>
      <c r="R84" s="542">
        <f>SUM(R82:R83)</f>
        <v>0</v>
      </c>
      <c r="S84" s="543"/>
      <c r="T84" s="542">
        <f>SUM(T82:T83)</f>
        <v>0</v>
      </c>
      <c r="U84" s="543"/>
      <c r="V84" s="542">
        <f>SUM(V82:V83)</f>
        <v>0</v>
      </c>
      <c r="W84" s="543"/>
      <c r="X84" s="230">
        <f>SUM(X82:X83)</f>
        <v>0</v>
      </c>
      <c r="Y84" s="74"/>
      <c r="Z84" s="207">
        <f>N84+P84+R84+T84+V84</f>
        <v>0</v>
      </c>
    </row>
    <row r="85" spans="1:30" s="53" customFormat="1" ht="15" customHeight="1">
      <c r="A85" s="142"/>
      <c r="B85" s="142"/>
      <c r="C85" s="69"/>
      <c r="D85" s="619" t="s">
        <v>94</v>
      </c>
      <c r="E85" s="646"/>
      <c r="F85" s="646"/>
      <c r="G85" s="646"/>
      <c r="H85" s="646"/>
      <c r="I85" s="646"/>
      <c r="J85" s="647"/>
      <c r="K85" s="647"/>
      <c r="L85" s="647"/>
      <c r="M85" s="647"/>
      <c r="N85" s="545">
        <f>SUM(O79+N84)</f>
        <v>0</v>
      </c>
      <c r="O85" s="546"/>
      <c r="P85" s="545">
        <f>SUM(Q79+P84)</f>
        <v>0</v>
      </c>
      <c r="Q85" s="546"/>
      <c r="R85" s="545">
        <f>SUM(S79+R84)</f>
        <v>0</v>
      </c>
      <c r="S85" s="546"/>
      <c r="T85" s="545">
        <f>SUM(U79+T84)</f>
        <v>0</v>
      </c>
      <c r="U85" s="546"/>
      <c r="V85" s="545">
        <f>SUM(W79+V84)</f>
        <v>0</v>
      </c>
      <c r="W85" s="546"/>
      <c r="X85" s="179">
        <f>SUM(X79+X84)</f>
        <v>0</v>
      </c>
      <c r="Y85" s="74"/>
      <c r="Z85" s="141">
        <f>SUM(N85+P85+R85+T85+V85)</f>
        <v>0</v>
      </c>
    </row>
    <row r="86" spans="1:30" s="74" customFormat="1" ht="15" customHeight="1">
      <c r="A86" s="143">
        <v>2000</v>
      </c>
      <c r="B86" s="143"/>
      <c r="C86" s="172" t="s">
        <v>201</v>
      </c>
      <c r="D86" s="173"/>
      <c r="E86" s="549" t="s">
        <v>74</v>
      </c>
      <c r="F86" s="549"/>
      <c r="G86" s="549"/>
      <c r="H86" s="549"/>
      <c r="I86" s="549"/>
      <c r="J86" s="173"/>
      <c r="K86" s="173"/>
      <c r="L86" s="173"/>
      <c r="M86" s="174"/>
      <c r="N86" s="175"/>
      <c r="O86" s="176"/>
      <c r="P86" s="175"/>
      <c r="Q86" s="176"/>
      <c r="R86" s="175"/>
      <c r="S86" s="176"/>
      <c r="T86" s="175"/>
      <c r="U86" s="176"/>
      <c r="V86" s="175"/>
      <c r="W86" s="176"/>
      <c r="X86" s="171"/>
      <c r="Y86" s="76"/>
      <c r="Z86" s="77"/>
      <c r="AC86" s="36"/>
      <c r="AD86" s="36"/>
    </row>
    <row r="87" spans="1:30" s="12" customFormat="1" ht="24.75" customHeight="1">
      <c r="A87" s="22"/>
      <c r="B87" s="22"/>
      <c r="C87" s="24" t="s">
        <v>325</v>
      </c>
      <c r="D87" s="14" t="s">
        <v>41</v>
      </c>
      <c r="E87" s="151" t="s">
        <v>159</v>
      </c>
      <c r="F87" s="151" t="s">
        <v>160</v>
      </c>
      <c r="G87" s="151" t="s">
        <v>161</v>
      </c>
      <c r="H87" s="151" t="s">
        <v>162</v>
      </c>
      <c r="I87" s="151" t="s">
        <v>163</v>
      </c>
      <c r="J87" s="81"/>
      <c r="K87" s="29" t="s">
        <v>155</v>
      </c>
      <c r="L87" s="14"/>
      <c r="M87" s="14"/>
      <c r="N87" s="75"/>
      <c r="O87" s="79"/>
      <c r="P87" s="57"/>
      <c r="Q87" s="79"/>
      <c r="R87" s="57"/>
      <c r="S87" s="79"/>
      <c r="T87" s="57"/>
      <c r="U87" s="79"/>
      <c r="V87" s="57"/>
      <c r="W87" s="79"/>
      <c r="X87" s="60"/>
      <c r="Y87" s="15"/>
      <c r="Z87" s="23"/>
      <c r="AC87" s="36"/>
      <c r="AD87" s="36"/>
    </row>
    <row r="88" spans="1:30" s="12" customFormat="1" ht="15" customHeight="1">
      <c r="A88" s="22"/>
      <c r="B88" s="22"/>
      <c r="C88" s="80" t="s">
        <v>119</v>
      </c>
      <c r="D88" s="37"/>
      <c r="E88" s="81"/>
      <c r="F88" s="81"/>
      <c r="G88" s="81"/>
      <c r="H88" s="81"/>
      <c r="I88" s="81"/>
      <c r="J88" s="81"/>
      <c r="K88" s="145"/>
      <c r="L88" s="14"/>
      <c r="M88" s="14"/>
      <c r="N88" s="540">
        <f>E88*K88</f>
        <v>0</v>
      </c>
      <c r="O88" s="525"/>
      <c r="P88" s="540">
        <f>IF(C88="Airfare",F88*K88*1,F88*K88)</f>
        <v>0</v>
      </c>
      <c r="Q88" s="525"/>
      <c r="R88" s="540">
        <f>IF(C88="Airfare",G88*K88*1*1,G88*K88)</f>
        <v>0</v>
      </c>
      <c r="S88" s="525"/>
      <c r="T88" s="540">
        <f>IF(C88="Airfare",H88*K88*1*1*1,H88*K88)</f>
        <v>0</v>
      </c>
      <c r="U88" s="525"/>
      <c r="V88" s="540">
        <f>IF(C88="Airfare",I88*K88*1*1*1*1,I88*K88)</f>
        <v>0</v>
      </c>
      <c r="W88" s="525"/>
      <c r="X88" s="40">
        <f t="shared" ref="X88:X99" si="48">SUM(N88+P88+R88+T88+V88)</f>
        <v>0</v>
      </c>
      <c r="Y88" s="15"/>
      <c r="Z88" s="23"/>
      <c r="AC88" s="36"/>
      <c r="AD88" s="36"/>
    </row>
    <row r="89" spans="1:30" s="12" customFormat="1" ht="15" customHeight="1">
      <c r="A89" s="22"/>
      <c r="B89" s="22"/>
      <c r="C89" s="80" t="s">
        <v>119</v>
      </c>
      <c r="D89" s="37"/>
      <c r="E89" s="81"/>
      <c r="F89" s="81"/>
      <c r="G89" s="81"/>
      <c r="H89" s="81"/>
      <c r="I89" s="81"/>
      <c r="J89" s="81"/>
      <c r="K89" s="145"/>
      <c r="L89" s="14"/>
      <c r="M89" s="14"/>
      <c r="N89" s="540">
        <f t="shared" ref="N89:N99" si="49">E89*K89</f>
        <v>0</v>
      </c>
      <c r="O89" s="525"/>
      <c r="P89" s="540">
        <f t="shared" ref="P89:P99" si="50">IF(C89="Airfare",F89*K89*1,F89*K89)</f>
        <v>0</v>
      </c>
      <c r="Q89" s="525"/>
      <c r="R89" s="540">
        <f t="shared" ref="R89:R99" si="51">IF(C89="Airfare",G89*K89*1*1,G89*K89)</f>
        <v>0</v>
      </c>
      <c r="S89" s="525"/>
      <c r="T89" s="540">
        <f t="shared" ref="T89:T99" si="52">IF(C89="Airfare",H89*K89*1*1*1,H89*K89)</f>
        <v>0</v>
      </c>
      <c r="U89" s="525"/>
      <c r="V89" s="540">
        <f t="shared" ref="V89:V99" si="53">IF(C89="Airfare",I89*K89*1*1*1*1,I89*K89)</f>
        <v>0</v>
      </c>
      <c r="W89" s="525"/>
      <c r="X89" s="40">
        <f t="shared" si="48"/>
        <v>0</v>
      </c>
      <c r="Y89" s="15"/>
      <c r="Z89" s="23"/>
      <c r="AC89" s="36"/>
      <c r="AD89" s="36"/>
    </row>
    <row r="90" spans="1:30" s="12" customFormat="1" ht="15" customHeight="1">
      <c r="A90" s="22"/>
      <c r="B90" s="22"/>
      <c r="C90" s="80" t="s">
        <v>119</v>
      </c>
      <c r="D90" s="37"/>
      <c r="E90" s="81"/>
      <c r="F90" s="81"/>
      <c r="G90" s="81"/>
      <c r="H90" s="81"/>
      <c r="I90" s="81"/>
      <c r="J90" s="81"/>
      <c r="K90" s="145"/>
      <c r="L90" s="14"/>
      <c r="M90" s="14"/>
      <c r="N90" s="540">
        <f t="shared" si="49"/>
        <v>0</v>
      </c>
      <c r="O90" s="525"/>
      <c r="P90" s="540">
        <f t="shared" si="50"/>
        <v>0</v>
      </c>
      <c r="Q90" s="525"/>
      <c r="R90" s="540">
        <f t="shared" si="51"/>
        <v>0</v>
      </c>
      <c r="S90" s="525"/>
      <c r="T90" s="540">
        <f t="shared" si="52"/>
        <v>0</v>
      </c>
      <c r="U90" s="525"/>
      <c r="V90" s="540">
        <f t="shared" si="53"/>
        <v>0</v>
      </c>
      <c r="W90" s="525"/>
      <c r="X90" s="40">
        <f t="shared" si="48"/>
        <v>0</v>
      </c>
      <c r="Y90" s="15"/>
      <c r="Z90" s="23"/>
    </row>
    <row r="91" spans="1:30" s="12" customFormat="1" ht="15" customHeight="1">
      <c r="A91" s="22"/>
      <c r="B91" s="22"/>
      <c r="C91" s="80" t="s">
        <v>119</v>
      </c>
      <c r="D91" s="37"/>
      <c r="E91" s="81"/>
      <c r="F91" s="81"/>
      <c r="G91" s="81"/>
      <c r="H91" s="81"/>
      <c r="I91" s="81"/>
      <c r="J91" s="81"/>
      <c r="K91" s="145"/>
      <c r="L91" s="14"/>
      <c r="M91" s="14"/>
      <c r="N91" s="540">
        <f t="shared" si="49"/>
        <v>0</v>
      </c>
      <c r="O91" s="525"/>
      <c r="P91" s="540">
        <f t="shared" si="50"/>
        <v>0</v>
      </c>
      <c r="Q91" s="525"/>
      <c r="R91" s="540">
        <f t="shared" si="51"/>
        <v>0</v>
      </c>
      <c r="S91" s="525"/>
      <c r="T91" s="540">
        <f t="shared" si="52"/>
        <v>0</v>
      </c>
      <c r="U91" s="525"/>
      <c r="V91" s="540">
        <f t="shared" si="53"/>
        <v>0</v>
      </c>
      <c r="W91" s="525"/>
      <c r="X91" s="40">
        <f t="shared" si="48"/>
        <v>0</v>
      </c>
      <c r="Y91" s="15"/>
      <c r="Z91" s="23"/>
    </row>
    <row r="92" spans="1:30" s="12" customFormat="1" ht="15" customHeight="1">
      <c r="A92" s="22"/>
      <c r="B92" s="22"/>
      <c r="C92" s="80" t="s">
        <v>119</v>
      </c>
      <c r="D92" s="37"/>
      <c r="E92" s="81"/>
      <c r="F92" s="81"/>
      <c r="G92" s="81"/>
      <c r="H92" s="81"/>
      <c r="I92" s="81"/>
      <c r="J92" s="81"/>
      <c r="K92" s="145"/>
      <c r="L92" s="14"/>
      <c r="M92" s="14"/>
      <c r="N92" s="540">
        <f t="shared" si="49"/>
        <v>0</v>
      </c>
      <c r="O92" s="525"/>
      <c r="P92" s="540">
        <f t="shared" si="50"/>
        <v>0</v>
      </c>
      <c r="Q92" s="525"/>
      <c r="R92" s="540">
        <f t="shared" si="51"/>
        <v>0</v>
      </c>
      <c r="S92" s="525"/>
      <c r="T92" s="540">
        <f t="shared" si="52"/>
        <v>0</v>
      </c>
      <c r="U92" s="525"/>
      <c r="V92" s="540">
        <f t="shared" si="53"/>
        <v>0</v>
      </c>
      <c r="W92" s="525"/>
      <c r="X92" s="40">
        <f t="shared" si="48"/>
        <v>0</v>
      </c>
      <c r="Y92" s="15"/>
      <c r="Z92" s="23"/>
    </row>
    <row r="93" spans="1:30" s="12" customFormat="1" ht="15" customHeight="1">
      <c r="A93" s="22"/>
      <c r="B93" s="22"/>
      <c r="C93" s="80" t="s">
        <v>119</v>
      </c>
      <c r="D93" s="37"/>
      <c r="E93" s="81"/>
      <c r="F93" s="81"/>
      <c r="G93" s="81"/>
      <c r="H93" s="81"/>
      <c r="I93" s="81"/>
      <c r="J93" s="81"/>
      <c r="K93" s="145"/>
      <c r="L93" s="14"/>
      <c r="M93" s="14"/>
      <c r="N93" s="540">
        <f t="shared" si="49"/>
        <v>0</v>
      </c>
      <c r="O93" s="525"/>
      <c r="P93" s="540">
        <f t="shared" si="50"/>
        <v>0</v>
      </c>
      <c r="Q93" s="525"/>
      <c r="R93" s="540">
        <f t="shared" si="51"/>
        <v>0</v>
      </c>
      <c r="S93" s="525"/>
      <c r="T93" s="540">
        <f t="shared" si="52"/>
        <v>0</v>
      </c>
      <c r="U93" s="525"/>
      <c r="V93" s="540">
        <f t="shared" si="53"/>
        <v>0</v>
      </c>
      <c r="W93" s="525"/>
      <c r="X93" s="40">
        <f t="shared" si="48"/>
        <v>0</v>
      </c>
      <c r="Y93" s="15"/>
      <c r="Z93" s="23"/>
    </row>
    <row r="94" spans="1:30" s="12" customFormat="1" ht="15" customHeight="1">
      <c r="A94" s="22"/>
      <c r="B94" s="22"/>
      <c r="C94" s="80" t="s">
        <v>119</v>
      </c>
      <c r="D94" s="37"/>
      <c r="E94" s="81"/>
      <c r="F94" s="81"/>
      <c r="G94" s="81"/>
      <c r="H94" s="81"/>
      <c r="I94" s="81"/>
      <c r="J94" s="81"/>
      <c r="K94" s="134"/>
      <c r="L94" s="14"/>
      <c r="M94" s="14"/>
      <c r="N94" s="540">
        <f t="shared" si="49"/>
        <v>0</v>
      </c>
      <c r="O94" s="525"/>
      <c r="P94" s="540">
        <f t="shared" si="50"/>
        <v>0</v>
      </c>
      <c r="Q94" s="525"/>
      <c r="R94" s="540">
        <f t="shared" si="51"/>
        <v>0</v>
      </c>
      <c r="S94" s="525"/>
      <c r="T94" s="540">
        <f t="shared" si="52"/>
        <v>0</v>
      </c>
      <c r="U94" s="525"/>
      <c r="V94" s="540">
        <f t="shared" si="53"/>
        <v>0</v>
      </c>
      <c r="W94" s="525"/>
      <c r="X94" s="40">
        <f t="shared" si="48"/>
        <v>0</v>
      </c>
      <c r="Y94" s="15"/>
      <c r="Z94" s="23"/>
      <c r="AC94" s="36"/>
    </row>
    <row r="95" spans="1:30" s="12" customFormat="1" ht="15" customHeight="1">
      <c r="A95" s="22"/>
      <c r="B95" s="22"/>
      <c r="C95" s="80" t="s">
        <v>119</v>
      </c>
      <c r="D95" s="37"/>
      <c r="E95" s="81"/>
      <c r="F95" s="81"/>
      <c r="G95" s="81"/>
      <c r="H95" s="81"/>
      <c r="I95" s="81"/>
      <c r="J95" s="81"/>
      <c r="K95" s="145"/>
      <c r="L95" s="14"/>
      <c r="M95" s="14"/>
      <c r="N95" s="540">
        <f t="shared" si="49"/>
        <v>0</v>
      </c>
      <c r="O95" s="525"/>
      <c r="P95" s="540">
        <f t="shared" si="50"/>
        <v>0</v>
      </c>
      <c r="Q95" s="525"/>
      <c r="R95" s="540">
        <f t="shared" si="51"/>
        <v>0</v>
      </c>
      <c r="S95" s="525"/>
      <c r="T95" s="540">
        <f t="shared" si="52"/>
        <v>0</v>
      </c>
      <c r="U95" s="525"/>
      <c r="V95" s="540">
        <f t="shared" si="53"/>
        <v>0</v>
      </c>
      <c r="W95" s="525"/>
      <c r="X95" s="40">
        <f t="shared" si="48"/>
        <v>0</v>
      </c>
      <c r="Y95" s="15"/>
      <c r="Z95" s="23"/>
      <c r="AC95" s="36"/>
    </row>
    <row r="96" spans="1:30" s="12" customFormat="1" ht="15" customHeight="1">
      <c r="A96" s="22"/>
      <c r="B96" s="22"/>
      <c r="C96" s="80" t="s">
        <v>119</v>
      </c>
      <c r="D96" s="37"/>
      <c r="E96" s="81"/>
      <c r="F96" s="81"/>
      <c r="G96" s="81"/>
      <c r="H96" s="81"/>
      <c r="I96" s="81"/>
      <c r="J96" s="81"/>
      <c r="K96" s="145"/>
      <c r="L96" s="14"/>
      <c r="M96" s="14"/>
      <c r="N96" s="540">
        <f t="shared" si="49"/>
        <v>0</v>
      </c>
      <c r="O96" s="525"/>
      <c r="P96" s="540">
        <f t="shared" si="50"/>
        <v>0</v>
      </c>
      <c r="Q96" s="525"/>
      <c r="R96" s="540">
        <f t="shared" si="51"/>
        <v>0</v>
      </c>
      <c r="S96" s="525"/>
      <c r="T96" s="540">
        <f t="shared" si="52"/>
        <v>0</v>
      </c>
      <c r="U96" s="525"/>
      <c r="V96" s="540">
        <f t="shared" si="53"/>
        <v>0</v>
      </c>
      <c r="W96" s="525"/>
      <c r="X96" s="40">
        <f t="shared" si="48"/>
        <v>0</v>
      </c>
      <c r="Y96" s="15"/>
      <c r="Z96" s="23"/>
      <c r="AC96" s="36"/>
    </row>
    <row r="97" spans="1:29" s="12" customFormat="1" ht="15" customHeight="1">
      <c r="A97" s="22"/>
      <c r="B97" s="22"/>
      <c r="C97" s="80" t="s">
        <v>119</v>
      </c>
      <c r="D97" s="37"/>
      <c r="E97" s="81"/>
      <c r="F97" s="81"/>
      <c r="G97" s="81"/>
      <c r="H97" s="81"/>
      <c r="I97" s="81"/>
      <c r="J97" s="81"/>
      <c r="K97" s="145"/>
      <c r="L97" s="14"/>
      <c r="M97" s="14"/>
      <c r="N97" s="540">
        <f t="shared" si="49"/>
        <v>0</v>
      </c>
      <c r="O97" s="525"/>
      <c r="P97" s="540">
        <f t="shared" si="50"/>
        <v>0</v>
      </c>
      <c r="Q97" s="525"/>
      <c r="R97" s="540">
        <f t="shared" si="51"/>
        <v>0</v>
      </c>
      <c r="S97" s="525"/>
      <c r="T97" s="540">
        <f t="shared" si="52"/>
        <v>0</v>
      </c>
      <c r="U97" s="525"/>
      <c r="V97" s="540">
        <f t="shared" si="53"/>
        <v>0</v>
      </c>
      <c r="W97" s="525"/>
      <c r="X97" s="40">
        <f t="shared" si="48"/>
        <v>0</v>
      </c>
      <c r="Y97" s="15"/>
      <c r="Z97" s="23"/>
      <c r="AC97" s="36"/>
    </row>
    <row r="98" spans="1:29" s="12" customFormat="1" ht="15" customHeight="1">
      <c r="A98" s="22"/>
      <c r="B98" s="22"/>
      <c r="C98" s="80" t="s">
        <v>119</v>
      </c>
      <c r="D98" s="37"/>
      <c r="E98" s="81"/>
      <c r="F98" s="81"/>
      <c r="G98" s="81"/>
      <c r="H98" s="81"/>
      <c r="I98" s="81"/>
      <c r="J98" s="81"/>
      <c r="K98" s="145"/>
      <c r="L98" s="14"/>
      <c r="M98" s="14"/>
      <c r="N98" s="540">
        <f t="shared" si="49"/>
        <v>0</v>
      </c>
      <c r="O98" s="525"/>
      <c r="P98" s="540">
        <f t="shared" si="50"/>
        <v>0</v>
      </c>
      <c r="Q98" s="525"/>
      <c r="R98" s="540">
        <f t="shared" si="51"/>
        <v>0</v>
      </c>
      <c r="S98" s="525"/>
      <c r="T98" s="540">
        <f t="shared" si="52"/>
        <v>0</v>
      </c>
      <c r="U98" s="525"/>
      <c r="V98" s="540">
        <f t="shared" si="53"/>
        <v>0</v>
      </c>
      <c r="W98" s="525"/>
      <c r="X98" s="40">
        <f t="shared" si="48"/>
        <v>0</v>
      </c>
      <c r="Y98" s="15"/>
      <c r="Z98" s="23"/>
      <c r="AC98" s="36"/>
    </row>
    <row r="99" spans="1:29" s="12" customFormat="1" ht="15" customHeight="1">
      <c r="A99" s="22"/>
      <c r="B99" s="22"/>
      <c r="C99" s="80" t="s">
        <v>119</v>
      </c>
      <c r="D99" s="37"/>
      <c r="E99" s="81"/>
      <c r="F99" s="81"/>
      <c r="G99" s="81"/>
      <c r="H99" s="81"/>
      <c r="I99" s="81"/>
      <c r="J99" s="81"/>
      <c r="K99" s="145"/>
      <c r="L99" s="14"/>
      <c r="M99" s="14"/>
      <c r="N99" s="540">
        <f t="shared" si="49"/>
        <v>0</v>
      </c>
      <c r="O99" s="525"/>
      <c r="P99" s="540">
        <f t="shared" si="50"/>
        <v>0</v>
      </c>
      <c r="Q99" s="525"/>
      <c r="R99" s="540">
        <f t="shared" si="51"/>
        <v>0</v>
      </c>
      <c r="S99" s="525"/>
      <c r="T99" s="540">
        <f t="shared" si="52"/>
        <v>0</v>
      </c>
      <c r="U99" s="525"/>
      <c r="V99" s="540">
        <f t="shared" si="53"/>
        <v>0</v>
      </c>
      <c r="W99" s="525"/>
      <c r="X99" s="40">
        <f t="shared" si="48"/>
        <v>0</v>
      </c>
      <c r="Y99" s="15"/>
      <c r="Z99" s="23"/>
      <c r="AC99" s="36"/>
    </row>
    <row r="100" spans="1:29" s="12" customFormat="1" ht="15" customHeight="1">
      <c r="A100" s="22"/>
      <c r="B100" s="22"/>
      <c r="C100" s="54"/>
      <c r="D100" s="49"/>
      <c r="E100" s="14"/>
      <c r="F100" s="14"/>
      <c r="G100" s="14"/>
      <c r="H100" s="14"/>
      <c r="I100" s="14"/>
      <c r="J100" s="644" t="s">
        <v>43</v>
      </c>
      <c r="K100" s="567"/>
      <c r="L100" s="567"/>
      <c r="M100" s="567"/>
      <c r="N100" s="542">
        <f>SUM(N88:N99)</f>
        <v>0</v>
      </c>
      <c r="O100" s="543"/>
      <c r="P100" s="542">
        <f>SUM(P88:P99)</f>
        <v>0</v>
      </c>
      <c r="Q100" s="543"/>
      <c r="R100" s="542">
        <f>SUM(R88:R99)</f>
        <v>0</v>
      </c>
      <c r="S100" s="543"/>
      <c r="T100" s="542">
        <f>SUM(T88:T99)</f>
        <v>0</v>
      </c>
      <c r="U100" s="543"/>
      <c r="V100" s="542">
        <f>SUM(V88:V99)</f>
        <v>0</v>
      </c>
      <c r="W100" s="543"/>
      <c r="X100" s="319">
        <f>SUM(X88:X99)</f>
        <v>0</v>
      </c>
      <c r="Y100" s="15"/>
      <c r="Z100" s="206">
        <f>SUM(N100+P100+R100+T100+V100)</f>
        <v>0</v>
      </c>
      <c r="AC100" s="36"/>
    </row>
    <row r="101" spans="1:29" s="12" customFormat="1" ht="14.25" customHeight="1">
      <c r="A101" s="22"/>
      <c r="B101" s="22"/>
      <c r="C101" s="54"/>
      <c r="D101" s="49"/>
      <c r="E101" s="645" t="s">
        <v>74</v>
      </c>
      <c r="F101" s="645"/>
      <c r="G101" s="645"/>
      <c r="H101" s="645"/>
      <c r="I101" s="645"/>
      <c r="J101" s="55"/>
      <c r="K101" s="55"/>
      <c r="L101" s="157"/>
      <c r="M101" s="199"/>
      <c r="N101" s="158"/>
      <c r="O101" s="159"/>
      <c r="P101" s="158"/>
      <c r="Q101" s="159"/>
      <c r="R101" s="158"/>
      <c r="S101" s="159"/>
      <c r="T101" s="158"/>
      <c r="U101" s="159"/>
      <c r="V101" s="158"/>
      <c r="W101" s="159"/>
      <c r="X101" s="193"/>
      <c r="Y101" s="15"/>
      <c r="Z101" s="140"/>
      <c r="AC101" s="36"/>
    </row>
    <row r="102" spans="1:29" s="12" customFormat="1" ht="24.75" customHeight="1">
      <c r="A102" s="22"/>
      <c r="B102" s="22"/>
      <c r="C102" s="24" t="s">
        <v>156</v>
      </c>
      <c r="D102" s="14" t="s">
        <v>41</v>
      </c>
      <c r="E102" s="151" t="s">
        <v>159</v>
      </c>
      <c r="F102" s="151" t="s">
        <v>160</v>
      </c>
      <c r="G102" s="151" t="s">
        <v>161</v>
      </c>
      <c r="H102" s="151" t="s">
        <v>162</v>
      </c>
      <c r="I102" s="151" t="s">
        <v>163</v>
      </c>
      <c r="J102" s="81"/>
      <c r="K102" s="29" t="s">
        <v>155</v>
      </c>
      <c r="L102" s="14"/>
      <c r="M102" s="14"/>
      <c r="N102" s="75"/>
      <c r="O102" s="79"/>
      <c r="P102" s="75"/>
      <c r="Q102" s="79"/>
      <c r="R102" s="75"/>
      <c r="S102" s="79"/>
      <c r="T102" s="75"/>
      <c r="U102" s="79"/>
      <c r="V102" s="75"/>
      <c r="W102" s="79"/>
      <c r="X102" s="60"/>
      <c r="Y102" s="15"/>
      <c r="Z102" s="23"/>
      <c r="AC102" s="36"/>
    </row>
    <row r="103" spans="1:29" ht="15" customHeight="1">
      <c r="C103" s="80" t="s">
        <v>119</v>
      </c>
      <c r="D103" s="37"/>
      <c r="E103" s="81"/>
      <c r="F103" s="81"/>
      <c r="G103" s="81"/>
      <c r="H103" s="81"/>
      <c r="I103" s="81"/>
      <c r="J103" s="81"/>
      <c r="K103" s="145"/>
      <c r="L103" s="81"/>
      <c r="M103" s="37"/>
      <c r="N103" s="540">
        <f t="shared" ref="N103:N108" si="54">E103*K103</f>
        <v>0</v>
      </c>
      <c r="O103" s="525"/>
      <c r="P103" s="540">
        <f t="shared" ref="P103" si="55">IF(C103="Airfare",F103*K103*1.07,F103*K103)</f>
        <v>0</v>
      </c>
      <c r="Q103" s="525"/>
      <c r="R103" s="540">
        <f t="shared" ref="R103:R108" si="56">IF(C103="Airfare",G103*K103*1*1,G103*K103)</f>
        <v>0</v>
      </c>
      <c r="S103" s="525"/>
      <c r="T103" s="540">
        <f t="shared" ref="T103:T108" si="57">IF(C103="Airfare",H103*K103*1*1*1,H103*K103)</f>
        <v>0</v>
      </c>
      <c r="U103" s="525"/>
      <c r="V103" s="540">
        <f t="shared" ref="V103:V108" si="58">IF(C103="Airfare",I103*K103*1*1*1*1,I103*K103)</f>
        <v>0</v>
      </c>
      <c r="W103" s="525"/>
      <c r="X103" s="40">
        <f t="shared" ref="X103:X108" si="59">SUM(N103+P103+R103+T103+V103)</f>
        <v>0</v>
      </c>
      <c r="Y103" s="41"/>
      <c r="Z103" s="23"/>
    </row>
    <row r="104" spans="1:29" ht="15" customHeight="1">
      <c r="C104" s="80" t="s">
        <v>119</v>
      </c>
      <c r="D104" s="37"/>
      <c r="E104" s="81"/>
      <c r="F104" s="81"/>
      <c r="G104" s="81"/>
      <c r="H104" s="81"/>
      <c r="I104" s="81"/>
      <c r="J104" s="81"/>
      <c r="K104" s="145"/>
      <c r="L104" s="81"/>
      <c r="M104" s="37"/>
      <c r="N104" s="540">
        <f t="shared" si="54"/>
        <v>0</v>
      </c>
      <c r="O104" s="525"/>
      <c r="P104" s="540">
        <f>IF(C104="Airfare",F104*K104*1.07,F104*K104)</f>
        <v>0</v>
      </c>
      <c r="Q104" s="525"/>
      <c r="R104" s="540">
        <f t="shared" si="56"/>
        <v>0</v>
      </c>
      <c r="S104" s="525"/>
      <c r="T104" s="540">
        <f t="shared" si="57"/>
        <v>0</v>
      </c>
      <c r="U104" s="525"/>
      <c r="V104" s="540">
        <f t="shared" si="58"/>
        <v>0</v>
      </c>
      <c r="W104" s="525"/>
      <c r="X104" s="40">
        <f t="shared" si="59"/>
        <v>0</v>
      </c>
      <c r="Y104" s="41"/>
      <c r="Z104" s="23"/>
    </row>
    <row r="105" spans="1:29" ht="15" customHeight="1">
      <c r="C105" s="80" t="s">
        <v>119</v>
      </c>
      <c r="D105" s="37"/>
      <c r="E105" s="81"/>
      <c r="F105" s="81"/>
      <c r="G105" s="81"/>
      <c r="H105" s="81"/>
      <c r="I105" s="81"/>
      <c r="J105" s="81"/>
      <c r="K105" s="145"/>
      <c r="L105" s="81"/>
      <c r="M105" s="37"/>
      <c r="N105" s="540">
        <f t="shared" si="54"/>
        <v>0</v>
      </c>
      <c r="O105" s="525"/>
      <c r="P105" s="540">
        <f>IF(C105="Airfare",F105*K105*1.07,F105*K105)</f>
        <v>0</v>
      </c>
      <c r="Q105" s="525"/>
      <c r="R105" s="540">
        <f t="shared" si="56"/>
        <v>0</v>
      </c>
      <c r="S105" s="525"/>
      <c r="T105" s="540">
        <f t="shared" si="57"/>
        <v>0</v>
      </c>
      <c r="U105" s="525"/>
      <c r="V105" s="540">
        <f t="shared" si="58"/>
        <v>0</v>
      </c>
      <c r="W105" s="525"/>
      <c r="X105" s="40">
        <f t="shared" si="59"/>
        <v>0</v>
      </c>
      <c r="Y105" s="41"/>
      <c r="Z105" s="23"/>
    </row>
    <row r="106" spans="1:29" ht="15" customHeight="1">
      <c r="C106" s="80" t="s">
        <v>119</v>
      </c>
      <c r="D106" s="37"/>
      <c r="E106" s="81"/>
      <c r="F106" s="81"/>
      <c r="G106" s="81"/>
      <c r="H106" s="81"/>
      <c r="I106" s="81"/>
      <c r="J106" s="81"/>
      <c r="K106" s="145"/>
      <c r="L106" s="81"/>
      <c r="M106" s="37"/>
      <c r="N106" s="540">
        <f t="shared" si="54"/>
        <v>0</v>
      </c>
      <c r="O106" s="525"/>
      <c r="P106" s="540">
        <f>IF(C106="Airfare",F106*K106*1.07,F106*K106)</f>
        <v>0</v>
      </c>
      <c r="Q106" s="525"/>
      <c r="R106" s="540">
        <f t="shared" si="56"/>
        <v>0</v>
      </c>
      <c r="S106" s="525"/>
      <c r="T106" s="540">
        <f t="shared" si="57"/>
        <v>0</v>
      </c>
      <c r="U106" s="525"/>
      <c r="V106" s="540">
        <f t="shared" si="58"/>
        <v>0</v>
      </c>
      <c r="W106" s="525"/>
      <c r="X106" s="40">
        <f t="shared" si="59"/>
        <v>0</v>
      </c>
      <c r="Y106" s="41"/>
      <c r="Z106" s="23"/>
    </row>
    <row r="107" spans="1:29" ht="15" customHeight="1">
      <c r="C107" s="80" t="s">
        <v>119</v>
      </c>
      <c r="D107" s="37"/>
      <c r="E107" s="81"/>
      <c r="F107" s="81"/>
      <c r="G107" s="81"/>
      <c r="H107" s="81"/>
      <c r="I107" s="81"/>
      <c r="J107" s="81"/>
      <c r="K107" s="145"/>
      <c r="L107" s="81"/>
      <c r="M107" s="37"/>
      <c r="N107" s="540">
        <f t="shared" si="54"/>
        <v>0</v>
      </c>
      <c r="O107" s="525"/>
      <c r="P107" s="540">
        <f>IF(C107="Airfare",F107*K107*1.07,F107*K107)</f>
        <v>0</v>
      </c>
      <c r="Q107" s="525"/>
      <c r="R107" s="540">
        <f t="shared" si="56"/>
        <v>0</v>
      </c>
      <c r="S107" s="525"/>
      <c r="T107" s="540">
        <f t="shared" si="57"/>
        <v>0</v>
      </c>
      <c r="U107" s="525"/>
      <c r="V107" s="540">
        <f t="shared" si="58"/>
        <v>0</v>
      </c>
      <c r="W107" s="525"/>
      <c r="X107" s="40">
        <f t="shared" si="59"/>
        <v>0</v>
      </c>
      <c r="Y107" s="41"/>
      <c r="Z107" s="23"/>
    </row>
    <row r="108" spans="1:29" ht="15" customHeight="1">
      <c r="C108" s="80" t="s">
        <v>119</v>
      </c>
      <c r="D108" s="37"/>
      <c r="E108" s="81"/>
      <c r="F108" s="81"/>
      <c r="G108" s="81"/>
      <c r="H108" s="81"/>
      <c r="I108" s="81"/>
      <c r="J108" s="81"/>
      <c r="K108" s="145"/>
      <c r="L108" s="81"/>
      <c r="M108" s="37"/>
      <c r="N108" s="540">
        <f t="shared" si="54"/>
        <v>0</v>
      </c>
      <c r="O108" s="525"/>
      <c r="P108" s="540">
        <f>IF(C108="Airfare",F108*K108*1.07,F108*K108)</f>
        <v>0</v>
      </c>
      <c r="Q108" s="525"/>
      <c r="R108" s="540">
        <f t="shared" si="56"/>
        <v>0</v>
      </c>
      <c r="S108" s="525"/>
      <c r="T108" s="540">
        <f t="shared" si="57"/>
        <v>0</v>
      </c>
      <c r="U108" s="525"/>
      <c r="V108" s="540">
        <f t="shared" si="58"/>
        <v>0</v>
      </c>
      <c r="W108" s="525"/>
      <c r="X108" s="40">
        <f t="shared" si="59"/>
        <v>0</v>
      </c>
      <c r="Y108" s="41"/>
      <c r="Z108" s="23"/>
    </row>
    <row r="109" spans="1:29" ht="15" customHeight="1">
      <c r="C109" s="54"/>
      <c r="D109" s="49"/>
      <c r="E109" s="55"/>
      <c r="F109" s="55"/>
      <c r="G109" s="55"/>
      <c r="H109" s="55"/>
      <c r="I109" s="55"/>
      <c r="J109" s="566" t="s">
        <v>42</v>
      </c>
      <c r="K109" s="567"/>
      <c r="L109" s="567"/>
      <c r="M109" s="567"/>
      <c r="N109" s="542">
        <f>SUM(N103:N108)</f>
        <v>0</v>
      </c>
      <c r="O109" s="543"/>
      <c r="P109" s="542">
        <f>SUM(P103:P108)</f>
        <v>0</v>
      </c>
      <c r="Q109" s="543"/>
      <c r="R109" s="542">
        <f>SUM(R103:R108)</f>
        <v>0</v>
      </c>
      <c r="S109" s="543"/>
      <c r="T109" s="542">
        <f>SUM(T103:T108)</f>
        <v>0</v>
      </c>
      <c r="U109" s="543"/>
      <c r="V109" s="542">
        <f>SUM(V103:V108)</f>
        <v>0</v>
      </c>
      <c r="W109" s="543"/>
      <c r="X109" s="230">
        <f>SUM(X103:X108)</f>
        <v>0</v>
      </c>
      <c r="Y109" s="41"/>
      <c r="Z109" s="206">
        <f>SUM(N109+P109+R109+T109+V109)</f>
        <v>0</v>
      </c>
    </row>
    <row r="110" spans="1:29" s="12" customFormat="1" ht="15" customHeight="1">
      <c r="A110" s="22"/>
      <c r="B110" s="22"/>
      <c r="C110" s="61"/>
      <c r="D110" s="62"/>
      <c r="E110" s="62"/>
      <c r="F110" s="62"/>
      <c r="G110" s="62"/>
      <c r="H110" s="62"/>
      <c r="I110" s="62"/>
      <c r="J110" s="62"/>
      <c r="K110" s="62"/>
      <c r="L110" s="62"/>
      <c r="M110" s="63" t="s">
        <v>202</v>
      </c>
      <c r="N110" s="526">
        <f>ROUNDUP(SUM(N100,N109),0)</f>
        <v>0</v>
      </c>
      <c r="O110" s="527"/>
      <c r="P110" s="526">
        <f>ROUNDUP(SUM(P100,P109),0)</f>
        <v>0</v>
      </c>
      <c r="Q110" s="527"/>
      <c r="R110" s="526">
        <f>ROUNDUP(SUM(R100,R109),0)</f>
        <v>0</v>
      </c>
      <c r="S110" s="527"/>
      <c r="T110" s="526">
        <f>ROUNDUP(SUM(T100,T109),0)</f>
        <v>0</v>
      </c>
      <c r="U110" s="527"/>
      <c r="V110" s="526">
        <f>ROUNDUP(SUM(V100,V109),0)</f>
        <v>0</v>
      </c>
      <c r="W110" s="527"/>
      <c r="X110" s="178">
        <f>ROUNDUP(SUM(X100,X109),0)</f>
        <v>0</v>
      </c>
      <c r="Y110" s="15"/>
      <c r="Z110" s="140">
        <f>SUM(N110+P110+R110+T110+V110)</f>
        <v>0</v>
      </c>
    </row>
    <row r="111" spans="1:29" ht="15" customHeight="1">
      <c r="A111" s="22">
        <v>3000</v>
      </c>
      <c r="B111" s="22"/>
      <c r="C111" s="514" t="s">
        <v>214</v>
      </c>
      <c r="D111" s="515"/>
      <c r="E111" s="603" t="s">
        <v>41</v>
      </c>
      <c r="F111" s="589"/>
      <c r="G111" s="589"/>
      <c r="H111" s="589"/>
      <c r="I111" s="589"/>
      <c r="J111" s="589"/>
      <c r="K111" s="589"/>
      <c r="L111" s="589"/>
      <c r="M111" s="589"/>
      <c r="N111" s="108"/>
      <c r="O111" s="170"/>
      <c r="P111" s="108"/>
      <c r="Q111" s="170"/>
      <c r="R111" s="108"/>
      <c r="S111" s="170"/>
      <c r="T111" s="108"/>
      <c r="U111" s="170"/>
      <c r="V111" s="108"/>
      <c r="W111" s="170"/>
      <c r="X111" s="171"/>
      <c r="Y111" s="41"/>
      <c r="Z111" s="23"/>
    </row>
    <row r="112" spans="1:29" ht="15" customHeight="1">
      <c r="C112" s="614" t="s">
        <v>322</v>
      </c>
      <c r="D112" s="560"/>
      <c r="E112" s="518"/>
      <c r="F112" s="519"/>
      <c r="G112" s="519"/>
      <c r="H112" s="519"/>
      <c r="I112" s="519"/>
      <c r="J112" s="519"/>
      <c r="K112" s="519"/>
      <c r="L112" s="519"/>
      <c r="M112" s="519"/>
      <c r="N112" s="540">
        <v>0</v>
      </c>
      <c r="O112" s="525"/>
      <c r="P112" s="540">
        <v>0</v>
      </c>
      <c r="Q112" s="525"/>
      <c r="R112" s="540">
        <v>0</v>
      </c>
      <c r="S112" s="525"/>
      <c r="T112" s="540">
        <v>0</v>
      </c>
      <c r="U112" s="525"/>
      <c r="V112" s="540">
        <v>0</v>
      </c>
      <c r="W112" s="525"/>
      <c r="X112" s="40">
        <f t="shared" ref="X112:X121" si="60">SUM(N112+P112+R112+T112+V112)</f>
        <v>0</v>
      </c>
      <c r="Y112" s="41"/>
      <c r="Z112" s="23"/>
    </row>
    <row r="113" spans="1:26" ht="15" customHeight="1">
      <c r="C113" s="614" t="s">
        <v>322</v>
      </c>
      <c r="D113" s="560"/>
      <c r="E113" s="518"/>
      <c r="F113" s="519"/>
      <c r="G113" s="519"/>
      <c r="H113" s="519"/>
      <c r="I113" s="519"/>
      <c r="J113" s="519"/>
      <c r="K113" s="519"/>
      <c r="L113" s="519"/>
      <c r="M113" s="519"/>
      <c r="N113" s="540">
        <v>0</v>
      </c>
      <c r="O113" s="525"/>
      <c r="P113" s="540">
        <v>0</v>
      </c>
      <c r="Q113" s="525"/>
      <c r="R113" s="540">
        <v>0</v>
      </c>
      <c r="S113" s="525"/>
      <c r="T113" s="540">
        <v>0</v>
      </c>
      <c r="U113" s="525"/>
      <c r="V113" s="540">
        <v>0</v>
      </c>
      <c r="W113" s="525"/>
      <c r="X113" s="40">
        <f t="shared" si="60"/>
        <v>0</v>
      </c>
      <c r="Y113" s="41"/>
      <c r="Z113" s="23"/>
    </row>
    <row r="114" spans="1:26" ht="15" customHeight="1">
      <c r="C114" s="614" t="s">
        <v>322</v>
      </c>
      <c r="D114" s="560"/>
      <c r="E114" s="518"/>
      <c r="F114" s="519"/>
      <c r="G114" s="519"/>
      <c r="H114" s="519"/>
      <c r="I114" s="519"/>
      <c r="J114" s="519"/>
      <c r="K114" s="519"/>
      <c r="L114" s="519"/>
      <c r="M114" s="519"/>
      <c r="N114" s="540">
        <v>0</v>
      </c>
      <c r="O114" s="525"/>
      <c r="P114" s="540">
        <v>0</v>
      </c>
      <c r="Q114" s="525"/>
      <c r="R114" s="540">
        <v>0</v>
      </c>
      <c r="S114" s="525"/>
      <c r="T114" s="540">
        <v>0</v>
      </c>
      <c r="U114" s="525"/>
      <c r="V114" s="540">
        <v>0</v>
      </c>
      <c r="W114" s="525"/>
      <c r="X114" s="40">
        <f t="shared" si="60"/>
        <v>0</v>
      </c>
      <c r="Y114" s="41"/>
      <c r="Z114" s="23"/>
    </row>
    <row r="115" spans="1:26" ht="15" customHeight="1">
      <c r="C115" s="614" t="s">
        <v>322</v>
      </c>
      <c r="D115" s="560"/>
      <c r="E115" s="518"/>
      <c r="F115" s="519"/>
      <c r="G115" s="519"/>
      <c r="H115" s="519"/>
      <c r="I115" s="519"/>
      <c r="J115" s="519"/>
      <c r="K115" s="519"/>
      <c r="L115" s="519"/>
      <c r="M115" s="519"/>
      <c r="N115" s="540">
        <v>0</v>
      </c>
      <c r="O115" s="525"/>
      <c r="P115" s="540">
        <v>0</v>
      </c>
      <c r="Q115" s="525"/>
      <c r="R115" s="540">
        <v>0</v>
      </c>
      <c r="S115" s="525"/>
      <c r="T115" s="540">
        <v>0</v>
      </c>
      <c r="U115" s="525"/>
      <c r="V115" s="540">
        <v>0</v>
      </c>
      <c r="W115" s="525"/>
      <c r="X115" s="40">
        <f t="shared" si="60"/>
        <v>0</v>
      </c>
      <c r="Y115" s="41"/>
      <c r="Z115" s="23"/>
    </row>
    <row r="116" spans="1:26" ht="15" customHeight="1">
      <c r="C116" s="614" t="s">
        <v>322</v>
      </c>
      <c r="D116" s="560"/>
      <c r="E116" s="518"/>
      <c r="F116" s="519"/>
      <c r="G116" s="519"/>
      <c r="H116" s="519"/>
      <c r="I116" s="519"/>
      <c r="J116" s="519"/>
      <c r="K116" s="519"/>
      <c r="L116" s="519"/>
      <c r="M116" s="519"/>
      <c r="N116" s="540">
        <v>0</v>
      </c>
      <c r="O116" s="525"/>
      <c r="P116" s="540">
        <v>0</v>
      </c>
      <c r="Q116" s="525"/>
      <c r="R116" s="540">
        <v>0</v>
      </c>
      <c r="S116" s="525"/>
      <c r="T116" s="540">
        <v>0</v>
      </c>
      <c r="U116" s="525"/>
      <c r="V116" s="540">
        <v>0</v>
      </c>
      <c r="W116" s="525"/>
      <c r="X116" s="40">
        <f t="shared" si="60"/>
        <v>0</v>
      </c>
      <c r="Y116" s="41"/>
      <c r="Z116" s="23"/>
    </row>
    <row r="117" spans="1:26" ht="15" customHeight="1">
      <c r="C117" s="614" t="s">
        <v>322</v>
      </c>
      <c r="D117" s="560"/>
      <c r="E117" s="518"/>
      <c r="F117" s="519"/>
      <c r="G117" s="519"/>
      <c r="H117" s="519"/>
      <c r="I117" s="519"/>
      <c r="J117" s="519"/>
      <c r="K117" s="519"/>
      <c r="L117" s="519"/>
      <c r="M117" s="519"/>
      <c r="N117" s="540">
        <v>0</v>
      </c>
      <c r="O117" s="525"/>
      <c r="P117" s="540">
        <v>0</v>
      </c>
      <c r="Q117" s="525"/>
      <c r="R117" s="540">
        <v>0</v>
      </c>
      <c r="S117" s="525"/>
      <c r="T117" s="540">
        <v>0</v>
      </c>
      <c r="U117" s="525"/>
      <c r="V117" s="540">
        <v>0</v>
      </c>
      <c r="W117" s="525"/>
      <c r="X117" s="40">
        <f t="shared" si="60"/>
        <v>0</v>
      </c>
      <c r="Y117" s="41"/>
      <c r="Z117" s="23"/>
    </row>
    <row r="118" spans="1:26" ht="15" customHeight="1">
      <c r="C118" s="614" t="s">
        <v>322</v>
      </c>
      <c r="D118" s="560"/>
      <c r="E118" s="518"/>
      <c r="F118" s="519"/>
      <c r="G118" s="519"/>
      <c r="H118" s="519"/>
      <c r="I118" s="519"/>
      <c r="J118" s="519"/>
      <c r="K118" s="519"/>
      <c r="L118" s="519"/>
      <c r="M118" s="519"/>
      <c r="N118" s="540">
        <v>0</v>
      </c>
      <c r="O118" s="525"/>
      <c r="P118" s="540">
        <v>0</v>
      </c>
      <c r="Q118" s="525"/>
      <c r="R118" s="540">
        <v>0</v>
      </c>
      <c r="S118" s="525"/>
      <c r="T118" s="540">
        <v>0</v>
      </c>
      <c r="U118" s="525"/>
      <c r="V118" s="540">
        <v>0</v>
      </c>
      <c r="W118" s="525"/>
      <c r="X118" s="40">
        <f t="shared" si="60"/>
        <v>0</v>
      </c>
      <c r="Y118" s="41"/>
      <c r="Z118" s="23"/>
    </row>
    <row r="119" spans="1:26" ht="15" customHeight="1">
      <c r="C119" s="614" t="s">
        <v>322</v>
      </c>
      <c r="D119" s="560"/>
      <c r="E119" s="518"/>
      <c r="F119" s="519"/>
      <c r="G119" s="519"/>
      <c r="H119" s="519"/>
      <c r="I119" s="519"/>
      <c r="J119" s="519"/>
      <c r="K119" s="519"/>
      <c r="L119" s="519"/>
      <c r="M119" s="519"/>
      <c r="N119" s="540">
        <v>0</v>
      </c>
      <c r="O119" s="525"/>
      <c r="P119" s="540">
        <v>0</v>
      </c>
      <c r="Q119" s="525"/>
      <c r="R119" s="540">
        <v>0</v>
      </c>
      <c r="S119" s="525"/>
      <c r="T119" s="540">
        <v>0</v>
      </c>
      <c r="U119" s="525"/>
      <c r="V119" s="540">
        <v>0</v>
      </c>
      <c r="W119" s="525"/>
      <c r="X119" s="40">
        <f t="shared" si="60"/>
        <v>0</v>
      </c>
      <c r="Y119" s="41"/>
      <c r="Z119" s="23"/>
    </row>
    <row r="120" spans="1:26" ht="15" customHeight="1">
      <c r="C120" s="614" t="s">
        <v>322</v>
      </c>
      <c r="D120" s="560"/>
      <c r="E120" s="518"/>
      <c r="F120" s="519"/>
      <c r="G120" s="519"/>
      <c r="H120" s="519"/>
      <c r="I120" s="519"/>
      <c r="J120" s="519"/>
      <c r="K120" s="519"/>
      <c r="L120" s="519"/>
      <c r="M120" s="519"/>
      <c r="N120" s="540">
        <v>0</v>
      </c>
      <c r="O120" s="525"/>
      <c r="P120" s="540">
        <v>0</v>
      </c>
      <c r="Q120" s="525"/>
      <c r="R120" s="540">
        <v>0</v>
      </c>
      <c r="S120" s="525"/>
      <c r="T120" s="540">
        <v>0</v>
      </c>
      <c r="U120" s="525"/>
      <c r="V120" s="540">
        <v>0</v>
      </c>
      <c r="W120" s="525"/>
      <c r="X120" s="40">
        <f t="shared" si="60"/>
        <v>0</v>
      </c>
      <c r="Y120" s="41"/>
      <c r="Z120" s="23"/>
    </row>
    <row r="121" spans="1:26" ht="15" customHeight="1">
      <c r="C121" s="614" t="s">
        <v>322</v>
      </c>
      <c r="D121" s="560"/>
      <c r="E121" s="518"/>
      <c r="F121" s="519"/>
      <c r="G121" s="519"/>
      <c r="H121" s="519"/>
      <c r="I121" s="519"/>
      <c r="J121" s="519"/>
      <c r="K121" s="519"/>
      <c r="L121" s="519"/>
      <c r="M121" s="519"/>
      <c r="N121" s="540">
        <v>0</v>
      </c>
      <c r="O121" s="525"/>
      <c r="P121" s="540">
        <v>0</v>
      </c>
      <c r="Q121" s="525"/>
      <c r="R121" s="540">
        <v>0</v>
      </c>
      <c r="S121" s="525"/>
      <c r="T121" s="540">
        <v>0</v>
      </c>
      <c r="U121" s="525"/>
      <c r="V121" s="540">
        <v>0</v>
      </c>
      <c r="W121" s="525"/>
      <c r="X121" s="40">
        <f t="shared" si="60"/>
        <v>0</v>
      </c>
      <c r="Y121" s="41"/>
      <c r="Z121" s="23"/>
    </row>
    <row r="122" spans="1:26" ht="15" customHeight="1">
      <c r="A122" s="627" t="s">
        <v>2</v>
      </c>
      <c r="C122" s="614"/>
      <c r="D122" s="539"/>
      <c r="E122" s="555"/>
      <c r="F122" s="555"/>
      <c r="G122" s="555"/>
      <c r="H122" s="555"/>
      <c r="I122" s="587"/>
      <c r="J122" s="635" t="s">
        <v>88</v>
      </c>
      <c r="K122" s="729"/>
      <c r="L122" s="729"/>
      <c r="M122" s="543"/>
      <c r="N122" s="542">
        <f>SUM(N112:N121)</f>
        <v>0</v>
      </c>
      <c r="O122" s="543"/>
      <c r="P122" s="542">
        <f>SUM(P112:P121)</f>
        <v>0</v>
      </c>
      <c r="Q122" s="543"/>
      <c r="R122" s="542">
        <f>SUM(R112:R121)</f>
        <v>0</v>
      </c>
      <c r="S122" s="543"/>
      <c r="T122" s="542">
        <f>SUM(T112:T121)</f>
        <v>0</v>
      </c>
      <c r="U122" s="543"/>
      <c r="V122" s="542">
        <f>SUM(V112:V121)</f>
        <v>0</v>
      </c>
      <c r="W122" s="543"/>
      <c r="X122" s="230">
        <f>SUM(X112:X121)</f>
        <v>0</v>
      </c>
      <c r="Y122" s="41"/>
      <c r="Z122" s="205">
        <f>N122+P122+R122+T122+V122</f>
        <v>0</v>
      </c>
    </row>
    <row r="123" spans="1:26" s="12" customFormat="1" ht="15" customHeight="1">
      <c r="A123" s="563"/>
      <c r="B123" s="78"/>
      <c r="C123" s="638" t="s">
        <v>126</v>
      </c>
      <c r="D123" s="539"/>
      <c r="E123" s="631"/>
      <c r="F123" s="519"/>
      <c r="G123" s="519"/>
      <c r="H123" s="519"/>
      <c r="I123" s="519"/>
      <c r="J123" s="519"/>
      <c r="K123" s="519"/>
      <c r="L123" s="519"/>
      <c r="M123" s="519"/>
      <c r="N123" s="75"/>
      <c r="O123" s="79"/>
      <c r="P123" s="57"/>
      <c r="Q123" s="79"/>
      <c r="R123" s="57"/>
      <c r="S123" s="79"/>
      <c r="T123" s="57"/>
      <c r="U123" s="79"/>
      <c r="V123" s="57"/>
      <c r="W123" s="79"/>
      <c r="X123" s="60"/>
      <c r="Y123" s="15"/>
      <c r="Z123" s="23"/>
    </row>
    <row r="124" spans="1:26" s="12" customFormat="1" ht="15" customHeight="1">
      <c r="A124" s="22"/>
      <c r="B124" s="22">
        <v>1</v>
      </c>
      <c r="C124" s="536" t="s">
        <v>44</v>
      </c>
      <c r="D124" s="537"/>
      <c r="E124" s="634"/>
      <c r="F124" s="519"/>
      <c r="G124" s="519"/>
      <c r="H124" s="519"/>
      <c r="I124" s="519"/>
      <c r="J124" s="519"/>
      <c r="K124" s="519"/>
      <c r="L124" s="519"/>
      <c r="M124" s="519"/>
      <c r="N124" s="540">
        <v>0</v>
      </c>
      <c r="O124" s="525"/>
      <c r="P124" s="540">
        <v>0</v>
      </c>
      <c r="Q124" s="525"/>
      <c r="R124" s="540">
        <v>0</v>
      </c>
      <c r="S124" s="525"/>
      <c r="T124" s="540">
        <v>0</v>
      </c>
      <c r="U124" s="525"/>
      <c r="V124" s="540">
        <v>0</v>
      </c>
      <c r="W124" s="525"/>
      <c r="X124" s="40">
        <f>SUM(N124+P124+R124+T124+V124)</f>
        <v>0</v>
      </c>
      <c r="Y124" s="15"/>
      <c r="Z124" s="23"/>
    </row>
    <row r="125" spans="1:26" s="12" customFormat="1" ht="15" customHeight="1">
      <c r="A125" s="22"/>
      <c r="B125" s="22">
        <v>2</v>
      </c>
      <c r="C125" s="536" t="s">
        <v>45</v>
      </c>
      <c r="D125" s="537"/>
      <c r="E125" s="634"/>
      <c r="F125" s="519"/>
      <c r="G125" s="519"/>
      <c r="H125" s="519"/>
      <c r="I125" s="519"/>
      <c r="J125" s="519"/>
      <c r="K125" s="519"/>
      <c r="L125" s="519"/>
      <c r="M125" s="519"/>
      <c r="N125" s="540">
        <v>0</v>
      </c>
      <c r="O125" s="525"/>
      <c r="P125" s="540">
        <v>0</v>
      </c>
      <c r="Q125" s="525"/>
      <c r="R125" s="540">
        <v>0</v>
      </c>
      <c r="S125" s="525"/>
      <c r="T125" s="540">
        <v>0</v>
      </c>
      <c r="U125" s="525"/>
      <c r="V125" s="540">
        <v>0</v>
      </c>
      <c r="W125" s="525"/>
      <c r="X125" s="40">
        <f>SUM(N125+P125+R125+T125+V125)</f>
        <v>0</v>
      </c>
      <c r="Y125" s="15"/>
      <c r="Z125" s="23"/>
    </row>
    <row r="126" spans="1:26" s="12" customFormat="1" ht="15" customHeight="1">
      <c r="A126" s="22"/>
      <c r="B126" s="22">
        <v>3</v>
      </c>
      <c r="C126" s="536" t="s">
        <v>46</v>
      </c>
      <c r="D126" s="537"/>
      <c r="E126" s="634"/>
      <c r="F126" s="519"/>
      <c r="G126" s="519"/>
      <c r="H126" s="519"/>
      <c r="I126" s="519"/>
      <c r="J126" s="519"/>
      <c r="K126" s="519"/>
      <c r="L126" s="519"/>
      <c r="M126" s="519"/>
      <c r="N126" s="540">
        <v>0</v>
      </c>
      <c r="O126" s="525"/>
      <c r="P126" s="540">
        <v>0</v>
      </c>
      <c r="Q126" s="525"/>
      <c r="R126" s="540">
        <v>0</v>
      </c>
      <c r="S126" s="525"/>
      <c r="T126" s="540">
        <v>0</v>
      </c>
      <c r="U126" s="525"/>
      <c r="V126" s="540">
        <v>0</v>
      </c>
      <c r="W126" s="525"/>
      <c r="X126" s="40">
        <f>SUM(N126+P126+R126+T126+V126)</f>
        <v>0</v>
      </c>
      <c r="Y126" s="15"/>
      <c r="Z126" s="23"/>
    </row>
    <row r="127" spans="1:26" s="12" customFormat="1" ht="15" customHeight="1">
      <c r="A127" s="22"/>
      <c r="B127" s="22">
        <v>4</v>
      </c>
      <c r="C127" s="536" t="s">
        <v>4</v>
      </c>
      <c r="D127" s="537"/>
      <c r="E127" s="518"/>
      <c r="F127" s="519"/>
      <c r="G127" s="519"/>
      <c r="H127" s="519"/>
      <c r="I127" s="519"/>
      <c r="J127" s="519"/>
      <c r="K127" s="519"/>
      <c r="L127" s="519"/>
      <c r="M127" s="519"/>
      <c r="N127" s="547">
        <v>0</v>
      </c>
      <c r="O127" s="546"/>
      <c r="P127" s="547">
        <v>0</v>
      </c>
      <c r="Q127" s="546"/>
      <c r="R127" s="547">
        <v>0</v>
      </c>
      <c r="S127" s="546"/>
      <c r="T127" s="547">
        <v>0</v>
      </c>
      <c r="U127" s="546"/>
      <c r="V127" s="547">
        <v>0</v>
      </c>
      <c r="W127" s="546"/>
      <c r="X127" s="40">
        <f>SUM(N127+P127+R127+T127+V127)</f>
        <v>0</v>
      </c>
      <c r="Y127" s="15"/>
      <c r="Z127" s="23"/>
    </row>
    <row r="128" spans="1:26" s="12" customFormat="1" ht="15" customHeight="1">
      <c r="A128" s="22"/>
      <c r="B128" s="22"/>
      <c r="C128" s="629"/>
      <c r="D128" s="630"/>
      <c r="E128" s="630"/>
      <c r="F128" s="630"/>
      <c r="G128" s="630"/>
      <c r="H128" s="630"/>
      <c r="I128" s="630"/>
      <c r="J128" s="632" t="s">
        <v>273</v>
      </c>
      <c r="K128" s="633"/>
      <c r="L128" s="633"/>
      <c r="M128" s="633"/>
      <c r="N128" s="542">
        <f>SUM(N124:N127)</f>
        <v>0</v>
      </c>
      <c r="O128" s="543"/>
      <c r="P128" s="542">
        <f>SUM(P124:P127)</f>
        <v>0</v>
      </c>
      <c r="Q128" s="543"/>
      <c r="R128" s="542">
        <f>SUM(R124:R127)</f>
        <v>0</v>
      </c>
      <c r="S128" s="543"/>
      <c r="T128" s="542">
        <f>SUM(T124:T127)</f>
        <v>0</v>
      </c>
      <c r="U128" s="543"/>
      <c r="V128" s="542">
        <f>SUM(V124:V127)</f>
        <v>0</v>
      </c>
      <c r="W128" s="543"/>
      <c r="X128" s="230">
        <f>SUM(X124:X127)</f>
        <v>0</v>
      </c>
      <c r="Y128" s="15"/>
      <c r="Z128" s="205">
        <f>N128+P128+R128+T128+V128</f>
        <v>0</v>
      </c>
    </row>
    <row r="129" spans="1:29" s="53" customFormat="1" ht="15" customHeight="1">
      <c r="A129" s="142"/>
      <c r="B129" s="142"/>
      <c r="C129" s="84"/>
      <c r="D129" s="85"/>
      <c r="E129" s="85"/>
      <c r="F129" s="85"/>
      <c r="G129" s="85"/>
      <c r="H129" s="85"/>
      <c r="I129" s="85"/>
      <c r="J129" s="85"/>
      <c r="K129" s="85"/>
      <c r="L129" s="85"/>
      <c r="M129" s="63" t="s">
        <v>323</v>
      </c>
      <c r="N129" s="526">
        <f>SUM(N122+N128)</f>
        <v>0</v>
      </c>
      <c r="O129" s="527"/>
      <c r="P129" s="526">
        <f>SUM(P122+P128)</f>
        <v>0</v>
      </c>
      <c r="Q129" s="527"/>
      <c r="R129" s="526">
        <f>SUM(R122+R128)</f>
        <v>0</v>
      </c>
      <c r="S129" s="527"/>
      <c r="T129" s="526">
        <f>SUM(T122+T128)</f>
        <v>0</v>
      </c>
      <c r="U129" s="527"/>
      <c r="V129" s="526">
        <f>SUM(V122+V128)</f>
        <v>0</v>
      </c>
      <c r="W129" s="527"/>
      <c r="X129" s="178">
        <f>SUM(X122+X128)</f>
        <v>0</v>
      </c>
      <c r="Y129" s="86"/>
      <c r="Z129" s="141">
        <f>SUM(N129+P129+R129+T129+V129)</f>
        <v>0</v>
      </c>
    </row>
    <row r="130" spans="1:29" ht="15" customHeight="1">
      <c r="A130" s="22">
        <v>4000</v>
      </c>
      <c r="B130" s="22"/>
      <c r="C130" s="514" t="s">
        <v>203</v>
      </c>
      <c r="D130" s="515"/>
      <c r="E130" s="603" t="s">
        <v>41</v>
      </c>
      <c r="F130" s="589"/>
      <c r="G130" s="589"/>
      <c r="H130" s="589"/>
      <c r="I130" s="589"/>
      <c r="J130" s="589"/>
      <c r="K130" s="589"/>
      <c r="L130" s="589"/>
      <c r="M130" s="589"/>
      <c r="N130" s="57"/>
      <c r="O130" s="79"/>
      <c r="P130" s="57"/>
      <c r="Q130" s="79"/>
      <c r="R130" s="57"/>
      <c r="S130" s="79"/>
      <c r="T130" s="57"/>
      <c r="U130" s="79"/>
      <c r="V130" s="57"/>
      <c r="W130" s="79"/>
      <c r="X130" s="60"/>
      <c r="Y130" s="36"/>
      <c r="Z130" s="23"/>
    </row>
    <row r="131" spans="1:29" ht="15" customHeight="1">
      <c r="C131" s="614" t="s">
        <v>120</v>
      </c>
      <c r="D131" s="560"/>
      <c r="E131" s="518"/>
      <c r="F131" s="519"/>
      <c r="G131" s="519"/>
      <c r="H131" s="519"/>
      <c r="I131" s="519"/>
      <c r="J131" s="519"/>
      <c r="K131" s="519"/>
      <c r="L131" s="519"/>
      <c r="M131" s="519"/>
      <c r="N131" s="540">
        <v>0</v>
      </c>
      <c r="O131" s="525"/>
      <c r="P131" s="540">
        <v>0</v>
      </c>
      <c r="Q131" s="525"/>
      <c r="R131" s="540">
        <v>0</v>
      </c>
      <c r="S131" s="525"/>
      <c r="T131" s="540">
        <v>0</v>
      </c>
      <c r="U131" s="525"/>
      <c r="V131" s="540">
        <v>0</v>
      </c>
      <c r="W131" s="525"/>
      <c r="X131" s="40">
        <f t="shared" ref="X131:X138" si="61">SUM(N131+P131+R131+T131+V131)</f>
        <v>0</v>
      </c>
      <c r="Y131" s="36"/>
      <c r="Z131" s="23"/>
      <c r="AC131" s="87"/>
    </row>
    <row r="132" spans="1:29" ht="15" customHeight="1">
      <c r="C132" s="614" t="s">
        <v>120</v>
      </c>
      <c r="D132" s="560"/>
      <c r="E132" s="518"/>
      <c r="F132" s="519"/>
      <c r="G132" s="519"/>
      <c r="H132" s="519"/>
      <c r="I132" s="519"/>
      <c r="J132" s="519"/>
      <c r="K132" s="519"/>
      <c r="L132" s="519"/>
      <c r="M132" s="519"/>
      <c r="N132" s="540">
        <v>0</v>
      </c>
      <c r="O132" s="525"/>
      <c r="P132" s="540">
        <v>0</v>
      </c>
      <c r="Q132" s="525"/>
      <c r="R132" s="540">
        <v>0</v>
      </c>
      <c r="S132" s="525"/>
      <c r="T132" s="540">
        <v>0</v>
      </c>
      <c r="U132" s="525"/>
      <c r="V132" s="540">
        <v>0</v>
      </c>
      <c r="W132" s="525"/>
      <c r="X132" s="40">
        <f t="shared" si="61"/>
        <v>0</v>
      </c>
      <c r="Y132" s="36"/>
      <c r="Z132" s="23"/>
      <c r="AC132" s="87"/>
    </row>
    <row r="133" spans="1:29" ht="15" customHeight="1">
      <c r="C133" s="614" t="s">
        <v>120</v>
      </c>
      <c r="D133" s="560"/>
      <c r="E133" s="518"/>
      <c r="F133" s="519"/>
      <c r="G133" s="519"/>
      <c r="H133" s="519"/>
      <c r="I133" s="519"/>
      <c r="J133" s="519"/>
      <c r="K133" s="519"/>
      <c r="L133" s="519"/>
      <c r="M133" s="519"/>
      <c r="N133" s="540">
        <v>0</v>
      </c>
      <c r="O133" s="525"/>
      <c r="P133" s="540">
        <v>0</v>
      </c>
      <c r="Q133" s="525"/>
      <c r="R133" s="540">
        <v>0</v>
      </c>
      <c r="S133" s="525"/>
      <c r="T133" s="540">
        <v>0</v>
      </c>
      <c r="U133" s="525"/>
      <c r="V133" s="540">
        <v>0</v>
      </c>
      <c r="W133" s="525"/>
      <c r="X133" s="40">
        <f t="shared" si="61"/>
        <v>0</v>
      </c>
      <c r="Y133" s="36"/>
      <c r="Z133" s="23"/>
      <c r="AC133" s="87"/>
    </row>
    <row r="134" spans="1:29" ht="15" customHeight="1">
      <c r="C134" s="614" t="s">
        <v>120</v>
      </c>
      <c r="D134" s="560"/>
      <c r="E134" s="518"/>
      <c r="F134" s="519"/>
      <c r="G134" s="519"/>
      <c r="H134" s="519"/>
      <c r="I134" s="519"/>
      <c r="J134" s="519"/>
      <c r="K134" s="519"/>
      <c r="L134" s="519"/>
      <c r="M134" s="519"/>
      <c r="N134" s="540">
        <v>0</v>
      </c>
      <c r="O134" s="525"/>
      <c r="P134" s="540">
        <v>0</v>
      </c>
      <c r="Q134" s="525"/>
      <c r="R134" s="540">
        <v>0</v>
      </c>
      <c r="S134" s="525"/>
      <c r="T134" s="540">
        <v>0</v>
      </c>
      <c r="U134" s="525"/>
      <c r="V134" s="540">
        <v>0</v>
      </c>
      <c r="W134" s="525"/>
      <c r="X134" s="40">
        <f t="shared" si="61"/>
        <v>0</v>
      </c>
      <c r="Y134" s="36"/>
      <c r="Z134" s="23"/>
      <c r="AC134" s="87"/>
    </row>
    <row r="135" spans="1:29" ht="15" customHeight="1">
      <c r="C135" s="614" t="s">
        <v>120</v>
      </c>
      <c r="D135" s="560"/>
      <c r="E135" s="518"/>
      <c r="F135" s="519"/>
      <c r="G135" s="519"/>
      <c r="H135" s="519"/>
      <c r="I135" s="519"/>
      <c r="J135" s="519"/>
      <c r="K135" s="519"/>
      <c r="L135" s="519"/>
      <c r="M135" s="519"/>
      <c r="N135" s="540">
        <v>0</v>
      </c>
      <c r="O135" s="525"/>
      <c r="P135" s="540">
        <v>0</v>
      </c>
      <c r="Q135" s="525"/>
      <c r="R135" s="540">
        <v>0</v>
      </c>
      <c r="S135" s="525"/>
      <c r="T135" s="540">
        <v>0</v>
      </c>
      <c r="U135" s="525"/>
      <c r="V135" s="540">
        <v>0</v>
      </c>
      <c r="W135" s="525"/>
      <c r="X135" s="40">
        <f t="shared" si="61"/>
        <v>0</v>
      </c>
      <c r="Y135" s="36"/>
      <c r="Z135" s="23"/>
      <c r="AC135" s="87"/>
    </row>
    <row r="136" spans="1:29" ht="15" customHeight="1">
      <c r="C136" s="614" t="s">
        <v>120</v>
      </c>
      <c r="D136" s="560"/>
      <c r="E136" s="518"/>
      <c r="F136" s="519"/>
      <c r="G136" s="519"/>
      <c r="H136" s="519"/>
      <c r="I136" s="519"/>
      <c r="J136" s="519"/>
      <c r="K136" s="519"/>
      <c r="L136" s="519"/>
      <c r="M136" s="519"/>
      <c r="N136" s="540">
        <v>0</v>
      </c>
      <c r="O136" s="525"/>
      <c r="P136" s="540">
        <v>0</v>
      </c>
      <c r="Q136" s="525"/>
      <c r="R136" s="540">
        <v>0</v>
      </c>
      <c r="S136" s="525"/>
      <c r="T136" s="540">
        <v>0</v>
      </c>
      <c r="U136" s="525"/>
      <c r="V136" s="540">
        <v>0</v>
      </c>
      <c r="W136" s="525"/>
      <c r="X136" s="40">
        <f t="shared" si="61"/>
        <v>0</v>
      </c>
      <c r="Y136" s="36"/>
      <c r="Z136" s="23"/>
      <c r="AC136" s="87"/>
    </row>
    <row r="137" spans="1:29" ht="15" customHeight="1">
      <c r="C137" s="614" t="s">
        <v>120</v>
      </c>
      <c r="D137" s="560"/>
      <c r="E137" s="518"/>
      <c r="F137" s="519"/>
      <c r="G137" s="519"/>
      <c r="H137" s="519"/>
      <c r="I137" s="519"/>
      <c r="J137" s="519"/>
      <c r="K137" s="519"/>
      <c r="L137" s="519"/>
      <c r="M137" s="519"/>
      <c r="N137" s="540">
        <v>0</v>
      </c>
      <c r="O137" s="525"/>
      <c r="P137" s="540">
        <v>0</v>
      </c>
      <c r="Q137" s="525"/>
      <c r="R137" s="540">
        <v>0</v>
      </c>
      <c r="S137" s="525"/>
      <c r="T137" s="540">
        <v>0</v>
      </c>
      <c r="U137" s="525"/>
      <c r="V137" s="540">
        <v>0</v>
      </c>
      <c r="W137" s="525"/>
      <c r="X137" s="40">
        <f t="shared" si="61"/>
        <v>0</v>
      </c>
      <c r="Y137" s="36"/>
      <c r="Z137" s="23"/>
      <c r="AC137" s="87"/>
    </row>
    <row r="138" spans="1:29" ht="15" customHeight="1">
      <c r="C138" s="614" t="s">
        <v>120</v>
      </c>
      <c r="D138" s="560"/>
      <c r="E138" s="625"/>
      <c r="F138" s="591"/>
      <c r="G138" s="591"/>
      <c r="H138" s="591"/>
      <c r="I138" s="591"/>
      <c r="J138" s="591"/>
      <c r="K138" s="591"/>
      <c r="L138" s="591"/>
      <c r="M138" s="591"/>
      <c r="N138" s="540">
        <v>0</v>
      </c>
      <c r="O138" s="525"/>
      <c r="P138" s="540">
        <v>0</v>
      </c>
      <c r="Q138" s="525"/>
      <c r="R138" s="540">
        <v>0</v>
      </c>
      <c r="S138" s="525"/>
      <c r="T138" s="540">
        <v>0</v>
      </c>
      <c r="U138" s="525"/>
      <c r="V138" s="540">
        <v>0</v>
      </c>
      <c r="W138" s="525"/>
      <c r="X138" s="40">
        <f t="shared" si="61"/>
        <v>0</v>
      </c>
      <c r="Y138" s="36"/>
      <c r="Z138" s="23"/>
      <c r="AC138" s="87"/>
    </row>
    <row r="139" spans="1:29" s="53" customFormat="1" ht="16.5" customHeight="1">
      <c r="A139" s="142"/>
      <c r="B139" s="142"/>
      <c r="C139" s="84"/>
      <c r="D139" s="85"/>
      <c r="E139" s="85"/>
      <c r="F139" s="85"/>
      <c r="G139" s="85"/>
      <c r="H139" s="85"/>
      <c r="I139" s="85"/>
      <c r="J139" s="85"/>
      <c r="K139" s="85"/>
      <c r="L139" s="85"/>
      <c r="M139" s="63" t="s">
        <v>204</v>
      </c>
      <c r="N139" s="526">
        <f>SUM(N131:N138)</f>
        <v>0</v>
      </c>
      <c r="O139" s="527"/>
      <c r="P139" s="526">
        <f>SUM(P131:P138)</f>
        <v>0</v>
      </c>
      <c r="Q139" s="527"/>
      <c r="R139" s="526">
        <f>SUM(R131:R138)</f>
        <v>0</v>
      </c>
      <c r="S139" s="527"/>
      <c r="T139" s="526">
        <f>SUM(T131:T138)</f>
        <v>0</v>
      </c>
      <c r="U139" s="527"/>
      <c r="V139" s="526">
        <f>SUM(V131:V138)</f>
        <v>0</v>
      </c>
      <c r="W139" s="527"/>
      <c r="X139" s="178">
        <f>SUM(X131:X138)</f>
        <v>0</v>
      </c>
      <c r="Y139" s="86"/>
      <c r="Z139" s="141">
        <f>SUM(N139+P139+R139+T139+V139)</f>
        <v>0</v>
      </c>
      <c r="AC139" s="87"/>
    </row>
    <row r="140" spans="1:29" s="12" customFormat="1" ht="15" customHeight="1">
      <c r="A140" s="22">
        <v>5000</v>
      </c>
      <c r="B140" s="22"/>
      <c r="C140" s="24" t="s">
        <v>212</v>
      </c>
      <c r="D140" s="603"/>
      <c r="E140" s="515"/>
      <c r="F140" s="515"/>
      <c r="G140" s="515"/>
      <c r="H140" s="515"/>
      <c r="I140" s="515"/>
      <c r="J140" s="515"/>
      <c r="K140" s="515"/>
      <c r="L140" s="515"/>
      <c r="M140" s="605"/>
      <c r="N140" s="108"/>
      <c r="O140" s="79"/>
      <c r="P140" s="57"/>
      <c r="Q140" s="79"/>
      <c r="R140" s="57"/>
      <c r="S140" s="79"/>
      <c r="T140" s="57"/>
      <c r="U140" s="79"/>
      <c r="V140" s="57"/>
      <c r="W140" s="79"/>
      <c r="X140" s="60"/>
      <c r="Y140" s="15"/>
      <c r="Z140" s="23"/>
      <c r="AC140" s="36"/>
    </row>
    <row r="141" spans="1:29" s="12" customFormat="1" ht="15" customHeight="1">
      <c r="A141" s="22"/>
      <c r="B141" s="22"/>
      <c r="C141" s="536"/>
      <c r="D141" s="537"/>
      <c r="E141" s="537"/>
      <c r="F141" s="537"/>
      <c r="G141" s="537"/>
      <c r="H141" s="537"/>
      <c r="I141" s="537"/>
      <c r="J141" s="537"/>
      <c r="K141" s="537"/>
      <c r="L141" s="537"/>
      <c r="M141" s="593"/>
      <c r="N141" s="540">
        <v>0</v>
      </c>
      <c r="O141" s="723"/>
      <c r="P141" s="540">
        <v>0</v>
      </c>
      <c r="Q141" s="723"/>
      <c r="R141" s="540">
        <v>0</v>
      </c>
      <c r="S141" s="723"/>
      <c r="T141" s="540">
        <v>0</v>
      </c>
      <c r="U141" s="723"/>
      <c r="V141" s="540">
        <v>0</v>
      </c>
      <c r="W141" s="723"/>
      <c r="X141" s="40">
        <f t="shared" ref="X141:X146" si="62">SUM(N141+P141+R141+T141+V141)</f>
        <v>0</v>
      </c>
      <c r="Y141" s="15"/>
      <c r="Z141" s="23"/>
      <c r="AC141" s="36"/>
    </row>
    <row r="142" spans="1:29" s="12" customFormat="1" ht="15" customHeight="1">
      <c r="A142" s="22"/>
      <c r="B142" s="22"/>
      <c r="C142" s="536"/>
      <c r="D142" s="537"/>
      <c r="E142" s="537"/>
      <c r="F142" s="537"/>
      <c r="G142" s="537"/>
      <c r="H142" s="537"/>
      <c r="I142" s="537"/>
      <c r="J142" s="537"/>
      <c r="K142" s="537"/>
      <c r="L142" s="537"/>
      <c r="M142" s="593"/>
      <c r="N142" s="540">
        <v>0</v>
      </c>
      <c r="O142" s="723"/>
      <c r="P142" s="540">
        <v>0</v>
      </c>
      <c r="Q142" s="723"/>
      <c r="R142" s="540">
        <v>0</v>
      </c>
      <c r="S142" s="723"/>
      <c r="T142" s="540">
        <v>0</v>
      </c>
      <c r="U142" s="723"/>
      <c r="V142" s="540">
        <v>0</v>
      </c>
      <c r="W142" s="723"/>
      <c r="X142" s="40">
        <f t="shared" si="62"/>
        <v>0</v>
      </c>
      <c r="Y142" s="15"/>
      <c r="Z142" s="23"/>
    </row>
    <row r="143" spans="1:29" s="12" customFormat="1" ht="15" customHeight="1">
      <c r="A143" s="22"/>
      <c r="B143" s="22"/>
      <c r="C143" s="536"/>
      <c r="D143" s="537"/>
      <c r="E143" s="537"/>
      <c r="F143" s="537"/>
      <c r="G143" s="537"/>
      <c r="H143" s="537"/>
      <c r="I143" s="537"/>
      <c r="J143" s="537"/>
      <c r="K143" s="537"/>
      <c r="L143" s="537"/>
      <c r="M143" s="593"/>
      <c r="N143" s="540">
        <v>0</v>
      </c>
      <c r="O143" s="723"/>
      <c r="P143" s="540">
        <v>0</v>
      </c>
      <c r="Q143" s="723"/>
      <c r="R143" s="540">
        <v>0</v>
      </c>
      <c r="S143" s="723"/>
      <c r="T143" s="540">
        <v>0</v>
      </c>
      <c r="U143" s="723"/>
      <c r="V143" s="540">
        <v>0</v>
      </c>
      <c r="W143" s="723"/>
      <c r="X143" s="40">
        <f t="shared" si="62"/>
        <v>0</v>
      </c>
      <c r="Y143" s="15"/>
      <c r="Z143" s="23"/>
    </row>
    <row r="144" spans="1:29" s="12" customFormat="1" ht="15" customHeight="1">
      <c r="A144" s="22"/>
      <c r="B144" s="22"/>
      <c r="C144" s="600"/>
      <c r="D144" s="537"/>
      <c r="E144" s="537"/>
      <c r="F144" s="537"/>
      <c r="G144" s="537"/>
      <c r="H144" s="537"/>
      <c r="I144" s="537"/>
      <c r="J144" s="537"/>
      <c r="K144" s="537"/>
      <c r="L144" s="537"/>
      <c r="M144" s="593"/>
      <c r="N144" s="540">
        <v>0</v>
      </c>
      <c r="O144" s="723"/>
      <c r="P144" s="540">
        <v>0</v>
      </c>
      <c r="Q144" s="723"/>
      <c r="R144" s="540">
        <v>0</v>
      </c>
      <c r="S144" s="723"/>
      <c r="T144" s="540">
        <v>0</v>
      </c>
      <c r="U144" s="723"/>
      <c r="V144" s="540">
        <v>0</v>
      </c>
      <c r="W144" s="723"/>
      <c r="X144" s="40">
        <f t="shared" si="62"/>
        <v>0</v>
      </c>
      <c r="Y144" s="15"/>
      <c r="Z144" s="23"/>
      <c r="AC144" s="36"/>
    </row>
    <row r="145" spans="1:35" s="12" customFormat="1" ht="15" customHeight="1">
      <c r="A145" s="22"/>
      <c r="B145" s="22"/>
      <c r="C145" s="536"/>
      <c r="D145" s="537"/>
      <c r="E145" s="537"/>
      <c r="F145" s="537"/>
      <c r="G145" s="537"/>
      <c r="H145" s="537"/>
      <c r="I145" s="537"/>
      <c r="J145" s="537"/>
      <c r="K145" s="537"/>
      <c r="L145" s="537"/>
      <c r="M145" s="593"/>
      <c r="N145" s="540">
        <v>0</v>
      </c>
      <c r="O145" s="723"/>
      <c r="P145" s="540">
        <v>0</v>
      </c>
      <c r="Q145" s="723"/>
      <c r="R145" s="540">
        <v>0</v>
      </c>
      <c r="S145" s="723"/>
      <c r="T145" s="540">
        <v>0</v>
      </c>
      <c r="U145" s="723"/>
      <c r="V145" s="540">
        <v>0</v>
      </c>
      <c r="W145" s="723"/>
      <c r="X145" s="40">
        <f t="shared" si="62"/>
        <v>0</v>
      </c>
      <c r="Y145" s="15"/>
      <c r="Z145" s="23"/>
    </row>
    <row r="146" spans="1:35" s="12" customFormat="1" ht="15" customHeight="1">
      <c r="A146" s="22"/>
      <c r="B146" s="22"/>
      <c r="C146" s="590"/>
      <c r="D146" s="591"/>
      <c r="E146" s="591"/>
      <c r="F146" s="591"/>
      <c r="G146" s="591"/>
      <c r="H146" s="591"/>
      <c r="I146" s="591"/>
      <c r="J146" s="591"/>
      <c r="K146" s="591"/>
      <c r="L146" s="591"/>
      <c r="M146" s="592"/>
      <c r="N146" s="540">
        <v>0</v>
      </c>
      <c r="O146" s="723"/>
      <c r="P146" s="540">
        <v>0</v>
      </c>
      <c r="Q146" s="723"/>
      <c r="R146" s="540">
        <v>0</v>
      </c>
      <c r="S146" s="723"/>
      <c r="T146" s="540">
        <v>0</v>
      </c>
      <c r="U146" s="723"/>
      <c r="V146" s="540">
        <v>0</v>
      </c>
      <c r="W146" s="723"/>
      <c r="X146" s="40">
        <f t="shared" si="62"/>
        <v>0</v>
      </c>
      <c r="Y146" s="15"/>
      <c r="Z146" s="23"/>
    </row>
    <row r="147" spans="1:35" s="12" customFormat="1" ht="15" customHeight="1">
      <c r="A147" s="22"/>
      <c r="B147" s="22"/>
      <c r="C147" s="72"/>
      <c r="D147" s="73"/>
      <c r="E147" s="73"/>
      <c r="F147" s="73"/>
      <c r="G147" s="73"/>
      <c r="H147" s="73"/>
      <c r="I147" s="73"/>
      <c r="J147" s="73"/>
      <c r="K147" s="601" t="s">
        <v>205</v>
      </c>
      <c r="L147" s="722"/>
      <c r="M147" s="722"/>
      <c r="N147" s="526">
        <f>SUM(N141:N146)</f>
        <v>0</v>
      </c>
      <c r="O147" s="527"/>
      <c r="P147" s="526">
        <f>SUM(P141:P146)</f>
        <v>0</v>
      </c>
      <c r="Q147" s="527"/>
      <c r="R147" s="526">
        <f>SUM(R141:R146)</f>
        <v>0</v>
      </c>
      <c r="S147" s="527"/>
      <c r="T147" s="526">
        <f>SUM(T141:T146)</f>
        <v>0</v>
      </c>
      <c r="U147" s="527"/>
      <c r="V147" s="526">
        <f>SUM(V141:V146)</f>
        <v>0</v>
      </c>
      <c r="W147" s="527"/>
      <c r="X147" s="178">
        <f>SUM(X141:X146)</f>
        <v>0</v>
      </c>
      <c r="Y147" s="15"/>
      <c r="Z147" s="140">
        <f>SUM(N147+P147+R147+T147+V147)</f>
        <v>0</v>
      </c>
    </row>
    <row r="148" spans="1:35" ht="15" customHeight="1">
      <c r="A148" s="22">
        <v>6000</v>
      </c>
      <c r="B148" s="22"/>
      <c r="C148" s="110" t="s">
        <v>213</v>
      </c>
      <c r="D148" s="42"/>
      <c r="E148" s="597"/>
      <c r="F148" s="597"/>
      <c r="G148" s="597"/>
      <c r="H148" s="597"/>
      <c r="I148" s="597"/>
      <c r="J148" s="596" t="s">
        <v>354</v>
      </c>
      <c r="K148" s="42"/>
      <c r="L148" s="111"/>
      <c r="M148" s="37"/>
      <c r="N148" s="88"/>
      <c r="O148" s="59"/>
      <c r="P148" s="88"/>
      <c r="Q148" s="59"/>
      <c r="R148" s="88"/>
      <c r="S148" s="59"/>
      <c r="T148" s="88"/>
      <c r="U148" s="59"/>
      <c r="V148" s="88"/>
      <c r="W148" s="59"/>
      <c r="X148" s="60"/>
      <c r="Y148" s="41"/>
      <c r="Z148" s="23"/>
    </row>
    <row r="149" spans="1:35" s="12" customFormat="1" ht="22.5">
      <c r="A149" s="22"/>
      <c r="B149" s="22"/>
      <c r="C149" s="133" t="s">
        <v>30</v>
      </c>
      <c r="D149" s="183" t="s">
        <v>27</v>
      </c>
      <c r="E149" s="561"/>
      <c r="F149" s="560"/>
      <c r="G149" s="560"/>
      <c r="H149" s="560"/>
      <c r="I149" s="560"/>
      <c r="J149" s="519"/>
      <c r="K149" s="145" t="s">
        <v>164</v>
      </c>
      <c r="L149" s="134" t="s">
        <v>17</v>
      </c>
      <c r="M149" s="14"/>
      <c r="N149" s="112"/>
      <c r="O149" s="59"/>
      <c r="P149" s="112"/>
      <c r="Q149" s="59"/>
      <c r="R149" s="112"/>
      <c r="S149" s="59"/>
      <c r="T149" s="112"/>
      <c r="U149" s="59"/>
      <c r="V149" s="112"/>
      <c r="W149" s="59"/>
      <c r="X149" s="60"/>
      <c r="Y149" s="15"/>
      <c r="Z149" s="23"/>
    </row>
    <row r="150" spans="1:35" s="12" customFormat="1" ht="15" customHeight="1">
      <c r="A150" s="22"/>
      <c r="B150" s="22"/>
      <c r="C150" s="231"/>
      <c r="D150" s="183" t="s">
        <v>31</v>
      </c>
      <c r="E150" s="561"/>
      <c r="F150" s="560"/>
      <c r="G150" s="560"/>
      <c r="H150" s="560"/>
      <c r="I150" s="560"/>
      <c r="J150" s="184">
        <v>513</v>
      </c>
      <c r="K150" s="81"/>
      <c r="L150" s="198">
        <f>C150*J150*K150</f>
        <v>0</v>
      </c>
      <c r="M150" s="14"/>
      <c r="N150" s="540">
        <v>0</v>
      </c>
      <c r="O150" s="723"/>
      <c r="P150" s="540">
        <v>0</v>
      </c>
      <c r="Q150" s="723"/>
      <c r="R150" s="540">
        <v>0</v>
      </c>
      <c r="S150" s="723"/>
      <c r="T150" s="540">
        <v>0</v>
      </c>
      <c r="U150" s="723"/>
      <c r="V150" s="540">
        <v>0</v>
      </c>
      <c r="W150" s="723"/>
      <c r="X150" s="40">
        <f>SUM(N150+P150+R150+T150+V150)</f>
        <v>0</v>
      </c>
      <c r="Y150" s="15"/>
      <c r="Z150" s="23"/>
    </row>
    <row r="151" spans="1:35" s="12" customFormat="1" ht="15" customHeight="1">
      <c r="A151" s="22"/>
      <c r="B151" s="22"/>
      <c r="C151" s="231"/>
      <c r="D151" s="183" t="s">
        <v>32</v>
      </c>
      <c r="E151" s="598"/>
      <c r="F151" s="599"/>
      <c r="G151" s="599"/>
      <c r="H151" s="599"/>
      <c r="I151" s="599"/>
      <c r="J151" s="184">
        <v>1079</v>
      </c>
      <c r="K151" s="81"/>
      <c r="L151" s="198">
        <f>C151*J151*K151</f>
        <v>0</v>
      </c>
      <c r="M151" s="14"/>
      <c r="N151" s="547">
        <v>0</v>
      </c>
      <c r="O151" s="726"/>
      <c r="P151" s="547">
        <v>0</v>
      </c>
      <c r="Q151" s="726"/>
      <c r="R151" s="547">
        <v>0</v>
      </c>
      <c r="S151" s="726"/>
      <c r="T151" s="547">
        <v>0</v>
      </c>
      <c r="U151" s="726"/>
      <c r="V151" s="547">
        <v>0</v>
      </c>
      <c r="W151" s="726"/>
      <c r="X151" s="40">
        <f>SUM(N151+P151+R151+T151+V151)</f>
        <v>0</v>
      </c>
      <c r="Y151" s="15"/>
      <c r="Z151" s="23"/>
    </row>
    <row r="152" spans="1:35" s="53" customFormat="1" ht="15" customHeight="1">
      <c r="A152" s="142"/>
      <c r="B152" s="142"/>
      <c r="C152" s="84"/>
      <c r="D152" s="85"/>
      <c r="E152" s="155"/>
      <c r="F152" s="155"/>
      <c r="G152" s="155"/>
      <c r="H152" s="155"/>
      <c r="I152" s="155"/>
      <c r="J152" s="155"/>
      <c r="K152" s="155"/>
      <c r="L152" s="155"/>
      <c r="M152" s="156" t="s">
        <v>206</v>
      </c>
      <c r="N152" s="526">
        <f>SUM(N150:N151)</f>
        <v>0</v>
      </c>
      <c r="O152" s="527"/>
      <c r="P152" s="526">
        <f>SUM(P150:P151)</f>
        <v>0</v>
      </c>
      <c r="Q152" s="527"/>
      <c r="R152" s="526">
        <f>SUM(R150:R151)</f>
        <v>0</v>
      </c>
      <c r="S152" s="527"/>
      <c r="T152" s="526">
        <f>SUM(T150:T151)</f>
        <v>0</v>
      </c>
      <c r="U152" s="527"/>
      <c r="V152" s="526">
        <f>SUM(V150:V151)</f>
        <v>0</v>
      </c>
      <c r="W152" s="527"/>
      <c r="X152" s="178">
        <f>SUM(X150:X151)</f>
        <v>0</v>
      </c>
      <c r="Y152" s="86"/>
      <c r="Z152" s="141">
        <f>SUM(N152+P152+R152+T152+V152)</f>
        <v>0</v>
      </c>
      <c r="AC152" s="36"/>
    </row>
    <row r="153" spans="1:35" ht="15" customHeight="1" thickBot="1">
      <c r="C153" s="80"/>
      <c r="D153" s="81"/>
      <c r="E153" s="581"/>
      <c r="F153" s="594"/>
      <c r="G153" s="594"/>
      <c r="H153" s="594"/>
      <c r="I153" s="594"/>
      <c r="J153" s="594"/>
      <c r="K153" s="594"/>
      <c r="L153" s="594"/>
      <c r="M153" s="594"/>
      <c r="N153" s="88"/>
      <c r="O153" s="89"/>
      <c r="P153" s="88"/>
      <c r="Q153" s="89"/>
      <c r="R153" s="88"/>
      <c r="S153" s="89"/>
      <c r="T153" s="88"/>
      <c r="U153" s="89"/>
      <c r="V153" s="88"/>
      <c r="W153" s="89"/>
      <c r="X153" s="45"/>
      <c r="Y153" s="41"/>
      <c r="Z153" s="23"/>
      <c r="AC153" s="87"/>
    </row>
    <row r="154" spans="1:35" ht="15" customHeight="1">
      <c r="C154" s="90" t="s">
        <v>138</v>
      </c>
      <c r="D154" s="91"/>
      <c r="E154" s="91"/>
      <c r="F154" s="91"/>
      <c r="G154" s="91"/>
      <c r="H154" s="91"/>
      <c r="I154" s="91"/>
      <c r="J154" s="91"/>
      <c r="K154" s="91"/>
      <c r="L154" s="91"/>
      <c r="M154" s="92"/>
      <c r="N154" s="522">
        <f>N73+N85+N110+N129+N139+N147+N152</f>
        <v>0</v>
      </c>
      <c r="O154" s="523"/>
      <c r="P154" s="522">
        <f>P73+P85+P110+P129+P139+P147+P152</f>
        <v>0</v>
      </c>
      <c r="Q154" s="523"/>
      <c r="R154" s="522">
        <f>R73+R85+R110+R129+R139+R147+R152</f>
        <v>0</v>
      </c>
      <c r="S154" s="523"/>
      <c r="T154" s="522">
        <f>T73+T85+T110+T129+T139+T147+T152</f>
        <v>0</v>
      </c>
      <c r="U154" s="523"/>
      <c r="V154" s="522">
        <f>V73+V85+V110+V129+V139+V147+V152</f>
        <v>0</v>
      </c>
      <c r="W154" s="523"/>
      <c r="X154" s="181">
        <f>X73+X85+X110+X129+X139+X147+X152</f>
        <v>0</v>
      </c>
      <c r="Y154" s="15"/>
      <c r="Z154" s="140">
        <f>SUM(N154+P154+R154+T154+V154)</f>
        <v>0</v>
      </c>
      <c r="AB154" s="534" t="s">
        <v>137</v>
      </c>
      <c r="AC154" s="730"/>
      <c r="AD154" s="730"/>
      <c r="AE154" s="730"/>
      <c r="AF154" s="730"/>
      <c r="AG154" s="730"/>
      <c r="AH154" s="731"/>
    </row>
    <row r="155" spans="1:35" ht="26.25" customHeight="1">
      <c r="A155" s="78" t="s">
        <v>3</v>
      </c>
      <c r="B155" s="78"/>
      <c r="C155" s="514" t="s">
        <v>136</v>
      </c>
      <c r="D155" s="515"/>
      <c r="E155" s="515"/>
      <c r="F155" s="515"/>
      <c r="G155" s="515"/>
      <c r="H155" s="515"/>
      <c r="I155" s="515"/>
      <c r="J155" s="515"/>
      <c r="K155" s="515"/>
      <c r="L155" s="515"/>
      <c r="M155" s="605"/>
      <c r="N155" s="88"/>
      <c r="O155" s="102"/>
      <c r="P155" s="80"/>
      <c r="Q155" s="102"/>
      <c r="R155" s="80"/>
      <c r="S155" s="102"/>
      <c r="T155" s="80"/>
      <c r="U155" s="102"/>
      <c r="V155" s="80"/>
      <c r="W155" s="102"/>
      <c r="X155" s="103"/>
      <c r="Z155" s="103"/>
      <c r="AB155" s="280" t="s">
        <v>123</v>
      </c>
      <c r="AC155" s="281" t="s">
        <v>18</v>
      </c>
      <c r="AD155" s="281" t="s">
        <v>19</v>
      </c>
      <c r="AE155" s="281" t="s">
        <v>20</v>
      </c>
      <c r="AF155" s="281" t="s">
        <v>63</v>
      </c>
      <c r="AG155" s="282" t="s">
        <v>64</v>
      </c>
      <c r="AH155" s="265" t="s">
        <v>17</v>
      </c>
    </row>
    <row r="156" spans="1:35" ht="15" customHeight="1">
      <c r="C156" s="80" t="str">
        <f>C124</f>
        <v>Subaward #1</v>
      </c>
      <c r="D156" s="620"/>
      <c r="E156" s="617"/>
      <c r="F156" s="617"/>
      <c r="G156" s="617"/>
      <c r="H156" s="617"/>
      <c r="I156" s="617"/>
      <c r="J156" s="617"/>
      <c r="K156" s="617"/>
      <c r="L156" s="617"/>
      <c r="M156" s="618"/>
      <c r="N156" s="540">
        <v>0</v>
      </c>
      <c r="O156" s="723"/>
      <c r="P156" s="540">
        <v>0</v>
      </c>
      <c r="Q156" s="723"/>
      <c r="R156" s="540">
        <v>0</v>
      </c>
      <c r="S156" s="723"/>
      <c r="T156" s="540">
        <v>0</v>
      </c>
      <c r="U156" s="723"/>
      <c r="V156" s="540">
        <v>0</v>
      </c>
      <c r="W156" s="723"/>
      <c r="X156" s="40">
        <f>SUM(N156+P156+R156+T156+V156)</f>
        <v>0</v>
      </c>
      <c r="Z156" s="103"/>
      <c r="AB156" s="266" t="str">
        <f>C124</f>
        <v>Subaward #1</v>
      </c>
      <c r="AC156" s="267">
        <f>N124+N156</f>
        <v>0</v>
      </c>
      <c r="AD156" s="267">
        <f>P124+P156</f>
        <v>0</v>
      </c>
      <c r="AE156" s="267">
        <f>R124+R156</f>
        <v>0</v>
      </c>
      <c r="AF156" s="267">
        <f>T124+T156</f>
        <v>0</v>
      </c>
      <c r="AG156" s="268">
        <f>V124+V156</f>
        <v>0</v>
      </c>
      <c r="AH156" s="269">
        <f>AC156+AD156+AE156+AF156+AG156</f>
        <v>0</v>
      </c>
    </row>
    <row r="157" spans="1:35" ht="15" customHeight="1">
      <c r="C157" s="80" t="str">
        <f>C125</f>
        <v>Subaward #2</v>
      </c>
      <c r="D157" s="620"/>
      <c r="E157" s="617"/>
      <c r="F157" s="617"/>
      <c r="G157" s="617"/>
      <c r="H157" s="617"/>
      <c r="I157" s="617"/>
      <c r="J157" s="617"/>
      <c r="K157" s="617"/>
      <c r="L157" s="617"/>
      <c r="M157" s="618"/>
      <c r="N157" s="540">
        <v>0</v>
      </c>
      <c r="O157" s="723"/>
      <c r="P157" s="540">
        <v>0</v>
      </c>
      <c r="Q157" s="723"/>
      <c r="R157" s="540">
        <v>0</v>
      </c>
      <c r="S157" s="723"/>
      <c r="T157" s="540">
        <v>0</v>
      </c>
      <c r="U157" s="723"/>
      <c r="V157" s="540">
        <v>0</v>
      </c>
      <c r="W157" s="723"/>
      <c r="X157" s="40">
        <f>SUM(N157+P157+R157+T157+V157)</f>
        <v>0</v>
      </c>
      <c r="Z157" s="103"/>
      <c r="AB157" s="270" t="str">
        <f>C125</f>
        <v>Subaward #2</v>
      </c>
      <c r="AC157" s="271">
        <f>N125+N157</f>
        <v>0</v>
      </c>
      <c r="AD157" s="271">
        <f>P125+P157</f>
        <v>0</v>
      </c>
      <c r="AE157" s="271">
        <f>R125+R157</f>
        <v>0</v>
      </c>
      <c r="AF157" s="271">
        <f>T125+T157</f>
        <v>0</v>
      </c>
      <c r="AG157" s="272">
        <f>V125+V157</f>
        <v>0</v>
      </c>
      <c r="AH157" s="269">
        <f>AC157+AD157+AE157+AF157+AG157</f>
        <v>0</v>
      </c>
    </row>
    <row r="158" spans="1:35" ht="15" customHeight="1">
      <c r="C158" s="80" t="str">
        <f>C126</f>
        <v>Subaward #3</v>
      </c>
      <c r="D158" s="616"/>
      <c r="E158" s="617"/>
      <c r="F158" s="617"/>
      <c r="G158" s="617"/>
      <c r="H158" s="617"/>
      <c r="I158" s="617"/>
      <c r="J158" s="617"/>
      <c r="K158" s="617"/>
      <c r="L158" s="617"/>
      <c r="M158" s="618"/>
      <c r="N158" s="540">
        <v>0</v>
      </c>
      <c r="O158" s="723"/>
      <c r="P158" s="540">
        <v>0</v>
      </c>
      <c r="Q158" s="723"/>
      <c r="R158" s="540">
        <v>0</v>
      </c>
      <c r="S158" s="723"/>
      <c r="T158" s="540">
        <v>0</v>
      </c>
      <c r="U158" s="723"/>
      <c r="V158" s="540">
        <v>0</v>
      </c>
      <c r="W158" s="723"/>
      <c r="X158" s="40">
        <f>SUM(N158+P158+R158+T158+V158)</f>
        <v>0</v>
      </c>
      <c r="Y158" s="15"/>
      <c r="Z158" s="23"/>
      <c r="AB158" s="270" t="str">
        <f>C126</f>
        <v>Subaward #3</v>
      </c>
      <c r="AC158" s="271">
        <f>N126+N158</f>
        <v>0</v>
      </c>
      <c r="AD158" s="271">
        <f>P126+P158</f>
        <v>0</v>
      </c>
      <c r="AE158" s="271">
        <f>R126+R158</f>
        <v>0</v>
      </c>
      <c r="AF158" s="271">
        <f>T126+T158</f>
        <v>0</v>
      </c>
      <c r="AG158" s="272">
        <f>V126+V158</f>
        <v>0</v>
      </c>
      <c r="AH158" s="269">
        <f>AC158+AD158+AE158+AF158+AG158</f>
        <v>0</v>
      </c>
    </row>
    <row r="159" spans="1:35" ht="15" customHeight="1">
      <c r="C159" s="80" t="str">
        <f>C127</f>
        <v>Subaward #4</v>
      </c>
      <c r="D159" s="606"/>
      <c r="E159" s="607"/>
      <c r="F159" s="607"/>
      <c r="G159" s="607"/>
      <c r="H159" s="607"/>
      <c r="I159" s="607"/>
      <c r="J159" s="607"/>
      <c r="K159" s="607"/>
      <c r="L159" s="607"/>
      <c r="M159" s="608"/>
      <c r="N159" s="540">
        <v>0</v>
      </c>
      <c r="O159" s="723"/>
      <c r="P159" s="540">
        <v>0</v>
      </c>
      <c r="Q159" s="723"/>
      <c r="R159" s="540">
        <v>0</v>
      </c>
      <c r="S159" s="723"/>
      <c r="T159" s="540">
        <v>0</v>
      </c>
      <c r="U159" s="723"/>
      <c r="V159" s="540">
        <v>0</v>
      </c>
      <c r="W159" s="723"/>
      <c r="X159" s="40">
        <f>SUM(N159+P159+R159+T159+V159)</f>
        <v>0</v>
      </c>
      <c r="Y159" s="15"/>
      <c r="Z159" s="23"/>
      <c r="AB159" s="273" t="str">
        <f>C127</f>
        <v>Subaward #4</v>
      </c>
      <c r="AC159" s="274">
        <f>N127+N159</f>
        <v>0</v>
      </c>
      <c r="AD159" s="274">
        <f>P127+P159</f>
        <v>0</v>
      </c>
      <c r="AE159" s="274">
        <f>R127+R159</f>
        <v>0</v>
      </c>
      <c r="AF159" s="274">
        <f>T127+T159</f>
        <v>0</v>
      </c>
      <c r="AG159" s="275">
        <f>V127+V159</f>
        <v>0</v>
      </c>
      <c r="AH159" s="269">
        <f>AC159+AD159+AE159+AF159+AG159</f>
        <v>0</v>
      </c>
    </row>
    <row r="160" spans="1:35" ht="15" customHeight="1" thickBot="1">
      <c r="C160" s="106"/>
      <c r="D160" s="107"/>
      <c r="E160" s="107"/>
      <c r="F160" s="619" t="s">
        <v>207</v>
      </c>
      <c r="G160" s="594"/>
      <c r="H160" s="594"/>
      <c r="I160" s="594"/>
      <c r="J160" s="594"/>
      <c r="K160" s="594"/>
      <c r="L160" s="594"/>
      <c r="M160" s="594"/>
      <c r="N160" s="526">
        <f>SUM(N156:N159)</f>
        <v>0</v>
      </c>
      <c r="O160" s="527"/>
      <c r="P160" s="526">
        <f>SUM(P156:P159)</f>
        <v>0</v>
      </c>
      <c r="Q160" s="527"/>
      <c r="R160" s="526">
        <f>SUM(R156:R159)</f>
        <v>0</v>
      </c>
      <c r="S160" s="527"/>
      <c r="T160" s="526">
        <f>SUM(T156:T159)</f>
        <v>0</v>
      </c>
      <c r="U160" s="527"/>
      <c r="V160" s="526">
        <f>SUM(V156:V159)</f>
        <v>0</v>
      </c>
      <c r="W160" s="527"/>
      <c r="X160" s="178">
        <f>SUM(X156:X159)</f>
        <v>0</v>
      </c>
      <c r="Y160" s="15"/>
      <c r="Z160" s="140">
        <f>SUM(N160+P160+R160+T160+V160)</f>
        <v>0</v>
      </c>
      <c r="AB160" s="276" t="s">
        <v>124</v>
      </c>
      <c r="AC160" s="277">
        <f t="shared" ref="AC160:AH160" si="63">SUM(AC156:AC159)</f>
        <v>0</v>
      </c>
      <c r="AD160" s="277">
        <f t="shared" si="63"/>
        <v>0</v>
      </c>
      <c r="AE160" s="277">
        <f t="shared" si="63"/>
        <v>0</v>
      </c>
      <c r="AF160" s="277">
        <f t="shared" si="63"/>
        <v>0</v>
      </c>
      <c r="AG160" s="278">
        <f t="shared" si="63"/>
        <v>0</v>
      </c>
      <c r="AH160" s="283">
        <f t="shared" si="63"/>
        <v>0</v>
      </c>
      <c r="AI160" s="125"/>
    </row>
    <row r="161" spans="1:29" s="53" customFormat="1" ht="15" customHeight="1">
      <c r="A161" s="142"/>
      <c r="B161" s="142"/>
      <c r="C161" s="99" t="s">
        <v>127</v>
      </c>
      <c r="D161" s="100"/>
      <c r="E161" s="101"/>
      <c r="F161" s="101"/>
      <c r="G161" s="101"/>
      <c r="H161" s="91"/>
      <c r="I161" s="615"/>
      <c r="J161" s="728"/>
      <c r="K161" s="728"/>
      <c r="L161" s="728"/>
      <c r="M161" s="232"/>
      <c r="N161" s="522">
        <f>N154+N160</f>
        <v>0</v>
      </c>
      <c r="O161" s="523"/>
      <c r="P161" s="522">
        <f>P154+P160</f>
        <v>0</v>
      </c>
      <c r="Q161" s="523"/>
      <c r="R161" s="522">
        <f>R154+R160</f>
        <v>0</v>
      </c>
      <c r="S161" s="523"/>
      <c r="T161" s="522">
        <f>T154+T160</f>
        <v>0</v>
      </c>
      <c r="U161" s="523"/>
      <c r="V161" s="522">
        <f>V154+V160</f>
        <v>0</v>
      </c>
      <c r="W161" s="523"/>
      <c r="X161" s="181">
        <f>X154+X160</f>
        <v>0</v>
      </c>
      <c r="Y161" s="74"/>
      <c r="Z161" s="141">
        <f>SUM(N161+P161+R161+T161+V161)</f>
        <v>0</v>
      </c>
    </row>
    <row r="162" spans="1:29" s="53" customFormat="1" ht="15" customHeight="1">
      <c r="A162" s="142"/>
      <c r="B162" s="142"/>
      <c r="C162" s="240"/>
      <c r="D162" s="241"/>
      <c r="E162" s="242"/>
      <c r="F162" s="242"/>
      <c r="G162" s="242"/>
      <c r="H162" s="243"/>
      <c r="I162" s="243"/>
      <c r="J162" s="244"/>
      <c r="K162" s="244"/>
      <c r="L162" s="244"/>
      <c r="M162" s="245"/>
      <c r="N162" s="246"/>
      <c r="O162" s="247"/>
      <c r="P162" s="246"/>
      <c r="Q162" s="247"/>
      <c r="R162" s="246"/>
      <c r="S162" s="247"/>
      <c r="T162" s="246"/>
      <c r="U162" s="247"/>
      <c r="V162" s="246"/>
      <c r="W162" s="247"/>
      <c r="X162" s="248"/>
      <c r="Y162" s="74"/>
      <c r="Z162" s="141"/>
    </row>
    <row r="163" spans="1:29" s="53" customFormat="1" ht="15.75" customHeight="1">
      <c r="A163" s="142"/>
      <c r="B163" s="142"/>
      <c r="C163" s="121" t="s">
        <v>128</v>
      </c>
      <c r="D163" s="91"/>
      <c r="E163" s="91"/>
      <c r="F163" s="91"/>
      <c r="G163" s="91"/>
      <c r="H163" s="91"/>
      <c r="I163" s="91"/>
      <c r="J163" s="582"/>
      <c r="K163" s="583"/>
      <c r="L163" s="583"/>
      <c r="M163" s="583"/>
      <c r="N163" s="531"/>
      <c r="O163" s="527"/>
      <c r="P163" s="531"/>
      <c r="Q163" s="527"/>
      <c r="R163" s="531"/>
      <c r="S163" s="527"/>
      <c r="T163" s="531"/>
      <c r="U163" s="527"/>
      <c r="V163" s="531"/>
      <c r="W163" s="527"/>
      <c r="X163" s="181"/>
      <c r="Y163" s="118"/>
      <c r="Z163" s="141"/>
      <c r="AC163" s="36"/>
    </row>
    <row r="164" spans="1:29" s="53" customFormat="1" ht="15.75" customHeight="1">
      <c r="A164" s="142"/>
      <c r="B164" s="142"/>
      <c r="C164" s="251" t="s">
        <v>131</v>
      </c>
      <c r="D164" s="243"/>
      <c r="E164" s="243"/>
      <c r="F164" s="243"/>
      <c r="G164" s="243"/>
      <c r="H164" s="243"/>
      <c r="I164" s="243"/>
      <c r="J164" s="252"/>
      <c r="K164" s="253"/>
      <c r="L164" s="253"/>
      <c r="M164" s="254"/>
      <c r="N164" s="725"/>
      <c r="O164" s="527"/>
      <c r="P164" s="725"/>
      <c r="Q164" s="527"/>
      <c r="R164" s="725"/>
      <c r="S164" s="527"/>
      <c r="T164" s="725"/>
      <c r="U164" s="527"/>
      <c r="V164" s="725"/>
      <c r="W164" s="527"/>
      <c r="X164" s="248">
        <f>N164+P164+R164+T164+V164</f>
        <v>0</v>
      </c>
      <c r="Y164" s="118"/>
      <c r="Z164" s="141"/>
      <c r="AC164" s="36"/>
    </row>
    <row r="165" spans="1:29" s="53" customFormat="1" ht="15.75" customHeight="1">
      <c r="A165" s="142"/>
      <c r="B165" s="142"/>
      <c r="C165" s="251" t="s">
        <v>133</v>
      </c>
      <c r="D165" s="243"/>
      <c r="E165" s="243"/>
      <c r="F165" s="243"/>
      <c r="G165" s="243"/>
      <c r="H165" s="243"/>
      <c r="I165" s="243"/>
      <c r="J165" s="252"/>
      <c r="K165" s="253"/>
      <c r="L165" s="253"/>
      <c r="M165" s="254"/>
      <c r="N165" s="725"/>
      <c r="O165" s="527"/>
      <c r="P165" s="725"/>
      <c r="Q165" s="527"/>
      <c r="R165" s="725"/>
      <c r="S165" s="527"/>
      <c r="T165" s="725"/>
      <c r="U165" s="527"/>
      <c r="V165" s="725"/>
      <c r="W165" s="527"/>
      <c r="X165" s="248">
        <f>N165+P165+R165+T165+V165</f>
        <v>0</v>
      </c>
      <c r="Y165" s="118"/>
      <c r="Z165" s="141"/>
      <c r="AC165" s="36"/>
    </row>
    <row r="166" spans="1:29" s="53" customFormat="1" ht="15.75" customHeight="1">
      <c r="A166" s="142"/>
      <c r="B166" s="142"/>
      <c r="C166" s="251" t="s">
        <v>130</v>
      </c>
      <c r="D166" s="243"/>
      <c r="E166" s="243"/>
      <c r="F166" s="243"/>
      <c r="G166" s="243"/>
      <c r="H166" s="243"/>
      <c r="I166" s="243"/>
      <c r="J166" s="252"/>
      <c r="K166" s="253"/>
      <c r="L166" s="253"/>
      <c r="M166" s="254"/>
      <c r="N166" s="725"/>
      <c r="O166" s="527"/>
      <c r="P166" s="725"/>
      <c r="Q166" s="527"/>
      <c r="R166" s="725"/>
      <c r="S166" s="527"/>
      <c r="T166" s="725"/>
      <c r="U166" s="527"/>
      <c r="V166" s="725"/>
      <c r="W166" s="527"/>
      <c r="X166" s="248">
        <f>N166+P166+R166+T166+V166</f>
        <v>0</v>
      </c>
      <c r="Y166" s="118"/>
      <c r="Z166" s="141"/>
      <c r="AC166" s="36"/>
    </row>
    <row r="167" spans="1:29" s="53" customFormat="1" ht="15.75" customHeight="1">
      <c r="A167" s="142"/>
      <c r="B167" s="142"/>
      <c r="C167" s="251" t="s">
        <v>132</v>
      </c>
      <c r="D167" s="243"/>
      <c r="E167" s="243"/>
      <c r="F167" s="243"/>
      <c r="G167" s="243"/>
      <c r="H167" s="243"/>
      <c r="I167" s="243"/>
      <c r="J167" s="252"/>
      <c r="K167" s="253"/>
      <c r="L167" s="253"/>
      <c r="M167" s="254"/>
      <c r="N167" s="725"/>
      <c r="O167" s="527"/>
      <c r="P167" s="725"/>
      <c r="Q167" s="527"/>
      <c r="R167" s="725"/>
      <c r="S167" s="527"/>
      <c r="T167" s="725"/>
      <c r="U167" s="527"/>
      <c r="V167" s="725"/>
      <c r="W167" s="527"/>
      <c r="X167" s="248">
        <f>N167+P167+R167+T167+V167</f>
        <v>0</v>
      </c>
      <c r="Y167" s="118"/>
      <c r="Z167" s="141"/>
      <c r="AC167" s="36"/>
    </row>
    <row r="168" spans="1:29" ht="15" customHeight="1">
      <c r="C168" s="90" t="s">
        <v>129</v>
      </c>
      <c r="D168" s="91"/>
      <c r="E168" s="91"/>
      <c r="F168" s="91"/>
      <c r="G168" s="91"/>
      <c r="H168" s="91"/>
      <c r="I168" s="91"/>
      <c r="J168" s="91"/>
      <c r="K168" s="91"/>
      <c r="L168" s="91"/>
      <c r="M168" s="92"/>
      <c r="N168" s="522">
        <f>N161-SUM(N164:N167)</f>
        <v>0</v>
      </c>
      <c r="O168" s="523"/>
      <c r="P168" s="522">
        <f>P161-SUM(P164:P167)</f>
        <v>0</v>
      </c>
      <c r="Q168" s="523"/>
      <c r="R168" s="522">
        <f>R161-SUM(R164:R167)</f>
        <v>0</v>
      </c>
      <c r="S168" s="523"/>
      <c r="T168" s="522">
        <f>T161-SUM(T164:T167)</f>
        <v>0</v>
      </c>
      <c r="U168" s="523"/>
      <c r="V168" s="522">
        <f>V161-SUM(V164:V167)</f>
        <v>0</v>
      </c>
      <c r="W168" s="523"/>
      <c r="X168" s="181">
        <f>X161-SUM(X164:X167)</f>
        <v>0</v>
      </c>
      <c r="Y168" s="120"/>
      <c r="Z168" s="140">
        <f>SUM(N168+P168+R168+T168+V168)</f>
        <v>0</v>
      </c>
    </row>
    <row r="169" spans="1:29" ht="15" customHeight="1">
      <c r="C169" s="185"/>
      <c r="D169" s="186"/>
      <c r="E169" s="581"/>
      <c r="F169" s="581"/>
      <c r="G169" s="581"/>
      <c r="H169" s="581"/>
      <c r="I169" s="581"/>
      <c r="J169" s="581"/>
      <c r="K169" s="581"/>
      <c r="L169" s="581"/>
      <c r="M169" s="581"/>
      <c r="N169" s="203"/>
      <c r="O169" s="204"/>
      <c r="P169" s="203"/>
      <c r="Q169" s="204"/>
      <c r="R169" s="203"/>
      <c r="S169" s="204"/>
      <c r="T169" s="203"/>
      <c r="U169" s="204"/>
      <c r="V169" s="203"/>
      <c r="W169" s="204"/>
      <c r="X169" s="187"/>
      <c r="Y169" s="36"/>
      <c r="Z169" s="23"/>
    </row>
    <row r="170" spans="1:29" ht="15" customHeight="1">
      <c r="C170" s="121" t="s">
        <v>135</v>
      </c>
      <c r="D170" s="249"/>
      <c r="E170" s="250"/>
      <c r="F170" s="250"/>
      <c r="G170" s="250"/>
      <c r="H170" s="615" t="s">
        <v>16</v>
      </c>
      <c r="I170" s="727"/>
      <c r="J170" s="727"/>
      <c r="K170" s="727"/>
      <c r="L170" s="727"/>
      <c r="M170" s="232">
        <f>VLOOKUP(H170,F_A,2,0)</f>
        <v>0</v>
      </c>
      <c r="N170" s="522">
        <f>N168*M170</f>
        <v>0</v>
      </c>
      <c r="O170" s="523"/>
      <c r="P170" s="522">
        <f>P168*M170</f>
        <v>0</v>
      </c>
      <c r="Q170" s="523"/>
      <c r="R170" s="522">
        <f>R168*M170</f>
        <v>0</v>
      </c>
      <c r="S170" s="523"/>
      <c r="T170" s="522">
        <f>T168*M170</f>
        <v>0</v>
      </c>
      <c r="U170" s="523"/>
      <c r="V170" s="522">
        <f>V168*M170</f>
        <v>0</v>
      </c>
      <c r="W170" s="523"/>
      <c r="X170" s="255">
        <f>X168*M170</f>
        <v>0</v>
      </c>
      <c r="Y170" s="36"/>
      <c r="Z170" s="23">
        <f>N170+P170+R170+T170+V170</f>
        <v>0</v>
      </c>
    </row>
    <row r="171" spans="1:29" ht="15" customHeight="1">
      <c r="C171" s="185"/>
      <c r="D171" s="186"/>
      <c r="E171" s="233"/>
      <c r="F171" s="233"/>
      <c r="G171" s="233"/>
      <c r="H171" s="233"/>
      <c r="I171" s="233"/>
      <c r="J171" s="233"/>
      <c r="K171" s="233"/>
      <c r="L171" s="233"/>
      <c r="M171" s="233"/>
      <c r="N171" s="203"/>
      <c r="O171" s="204"/>
      <c r="P171" s="203"/>
      <c r="Q171" s="204"/>
      <c r="R171" s="203"/>
      <c r="S171" s="204"/>
      <c r="T171" s="203"/>
      <c r="U171" s="204"/>
      <c r="V171" s="203"/>
      <c r="W171" s="204"/>
      <c r="X171" s="187"/>
      <c r="Y171" s="36"/>
      <c r="Z171" s="23"/>
    </row>
    <row r="172" spans="1:29" ht="15" customHeight="1" thickBot="1">
      <c r="C172" s="121" t="s">
        <v>134</v>
      </c>
      <c r="D172" s="122"/>
      <c r="E172" s="122"/>
      <c r="F172" s="122"/>
      <c r="G172" s="122"/>
      <c r="H172" s="122"/>
      <c r="I172" s="122"/>
      <c r="J172" s="122"/>
      <c r="K172" s="122"/>
      <c r="L172" s="122"/>
      <c r="M172" s="101"/>
      <c r="N172" s="522">
        <f>N161+N170</f>
        <v>0</v>
      </c>
      <c r="O172" s="523"/>
      <c r="P172" s="522">
        <f>P161+P170</f>
        <v>0</v>
      </c>
      <c r="Q172" s="523"/>
      <c r="R172" s="522">
        <f>R161+R170</f>
        <v>0</v>
      </c>
      <c r="S172" s="523"/>
      <c r="T172" s="522">
        <f>T161+T170</f>
        <v>0</v>
      </c>
      <c r="U172" s="523"/>
      <c r="V172" s="522">
        <f>V161+V170</f>
        <v>0</v>
      </c>
      <c r="W172" s="523"/>
      <c r="X172" s="181">
        <f>X161+X170</f>
        <v>0</v>
      </c>
      <c r="Y172" s="36"/>
      <c r="Z172" s="139">
        <f>SUM(N172+P172+R172+T172+V172)</f>
        <v>0</v>
      </c>
    </row>
    <row r="173" spans="1:29" ht="17.100000000000001" customHeight="1">
      <c r="C173" s="53"/>
      <c r="D173" s="53"/>
      <c r="M173" s="55"/>
      <c r="N173" s="81"/>
      <c r="O173" s="81"/>
      <c r="Q173" s="81"/>
      <c r="S173" s="81"/>
      <c r="U173" s="81"/>
      <c r="W173" s="81"/>
      <c r="Y173" s="12"/>
    </row>
    <row r="174" spans="1:29" ht="17.100000000000001" customHeight="1">
      <c r="M174" s="55"/>
      <c r="N174" s="81"/>
      <c r="O174" s="81"/>
      <c r="Q174" s="81"/>
      <c r="S174" s="81"/>
      <c r="U174" s="81"/>
      <c r="W174" s="81"/>
      <c r="Y174" s="12"/>
    </row>
    <row r="175" spans="1:29" ht="17.100000000000001" customHeight="1">
      <c r="C175" s="257" t="s">
        <v>231</v>
      </c>
      <c r="M175" s="36"/>
      <c r="N175" s="36"/>
      <c r="O175" s="36"/>
      <c r="P175" s="36"/>
      <c r="Q175" s="36"/>
      <c r="R175" s="36"/>
      <c r="S175" s="36"/>
      <c r="T175" s="36"/>
      <c r="U175" s="36"/>
      <c r="V175" s="36"/>
      <c r="W175" s="36"/>
      <c r="X175" s="36"/>
      <c r="Y175" s="36"/>
    </row>
    <row r="176" spans="1:29" ht="17.100000000000001" customHeight="1">
      <c r="C176" s="257" t="s">
        <v>246</v>
      </c>
      <c r="M176" s="36"/>
      <c r="N176" s="36"/>
      <c r="O176" s="36"/>
      <c r="P176" s="36"/>
      <c r="Q176" s="36"/>
      <c r="R176" s="36"/>
      <c r="S176" s="36"/>
      <c r="T176" s="36"/>
      <c r="U176" s="36"/>
      <c r="V176" s="36"/>
      <c r="W176" s="36"/>
      <c r="X176" s="36"/>
      <c r="Y176" s="36"/>
    </row>
    <row r="177" spans="1:29" ht="17.100000000000001" customHeight="1">
      <c r="C177" s="258" t="s">
        <v>232</v>
      </c>
      <c r="D177" s="256"/>
      <c r="E177" s="256"/>
      <c r="F177" s="256"/>
      <c r="G177" s="256"/>
      <c r="H177" s="256"/>
      <c r="I177" s="256"/>
      <c r="J177" s="256"/>
      <c r="K177" s="256"/>
      <c r="L177" s="123"/>
      <c r="M177" s="36"/>
      <c r="N177" s="36"/>
      <c r="O177" s="36"/>
      <c r="P177" s="36"/>
      <c r="Q177" s="36"/>
      <c r="R177" s="36"/>
      <c r="S177" s="36"/>
      <c r="T177" s="36"/>
      <c r="U177" s="36"/>
      <c r="V177" s="36"/>
      <c r="W177" s="36"/>
      <c r="X177" s="36"/>
      <c r="Y177" s="36"/>
    </row>
    <row r="178" spans="1:29" s="115" customFormat="1" ht="17.100000000000001" customHeight="1">
      <c r="A178" s="144"/>
      <c r="B178" s="144"/>
      <c r="C178" s="258" t="s">
        <v>344</v>
      </c>
      <c r="D178" s="148"/>
      <c r="E178" s="148"/>
      <c r="F178" s="148"/>
      <c r="G178" s="148"/>
      <c r="H178" s="148"/>
      <c r="I178" s="148"/>
      <c r="J178" s="148"/>
      <c r="K178" s="148"/>
      <c r="L178" s="124"/>
      <c r="AC178" s="36"/>
    </row>
    <row r="179" spans="1:29" ht="17.100000000000001" customHeight="1">
      <c r="C179" s="260" t="s">
        <v>234</v>
      </c>
      <c r="D179" s="14"/>
      <c r="E179" s="14"/>
      <c r="F179" s="14"/>
      <c r="G179" s="14"/>
      <c r="H179" s="14"/>
      <c r="I179" s="14"/>
      <c r="J179" s="14"/>
      <c r="K179" s="14"/>
      <c r="L179" s="14"/>
      <c r="M179" s="36"/>
      <c r="N179" s="36"/>
      <c r="O179" s="36"/>
      <c r="P179" s="36"/>
      <c r="Q179" s="36"/>
      <c r="R179" s="36"/>
      <c r="S179" s="36"/>
      <c r="T179" s="36"/>
      <c r="U179" s="36"/>
      <c r="V179" s="36"/>
      <c r="W179" s="36"/>
      <c r="X179" s="36"/>
      <c r="Y179" s="36"/>
    </row>
    <row r="180" spans="1:29" ht="17.100000000000001" customHeight="1">
      <c r="C180" s="259" t="s">
        <v>233</v>
      </c>
      <c r="E180" s="14"/>
      <c r="F180" s="14"/>
      <c r="G180" s="14"/>
      <c r="H180" s="14"/>
      <c r="I180" s="14"/>
      <c r="J180" s="14"/>
      <c r="K180" s="14"/>
      <c r="L180" s="14"/>
      <c r="M180" s="36"/>
      <c r="N180" s="36"/>
      <c r="O180" s="125" t="s">
        <v>62</v>
      </c>
      <c r="P180" s="36"/>
      <c r="Q180" s="36"/>
      <c r="R180" s="36"/>
      <c r="S180" s="36"/>
      <c r="T180" s="36"/>
      <c r="U180" s="36"/>
      <c r="V180" s="36"/>
      <c r="W180" s="36"/>
      <c r="X180" s="36"/>
      <c r="Y180" s="36"/>
    </row>
    <row r="181" spans="1:29" ht="17.100000000000001" customHeight="1">
      <c r="C181" s="259" t="s">
        <v>346</v>
      </c>
      <c r="D181" s="14"/>
      <c r="E181" s="14"/>
      <c r="F181" s="14"/>
      <c r="G181" s="14"/>
      <c r="H181" s="14"/>
      <c r="I181" s="14"/>
      <c r="J181" s="14"/>
      <c r="K181" s="14"/>
      <c r="L181" s="14"/>
      <c r="M181" s="36"/>
      <c r="N181" s="36"/>
      <c r="O181" s="36"/>
      <c r="P181" s="36"/>
      <c r="Q181" s="36"/>
      <c r="R181" s="36"/>
      <c r="S181" s="36"/>
      <c r="T181" s="36"/>
      <c r="U181" s="36"/>
      <c r="V181" s="36"/>
      <c r="W181" s="36"/>
      <c r="X181" s="36"/>
      <c r="Y181" s="36"/>
    </row>
    <row r="182" spans="1:29" ht="17.100000000000001" customHeight="1">
      <c r="C182" s="260" t="s">
        <v>345</v>
      </c>
      <c r="D182" s="14"/>
      <c r="E182" s="14"/>
      <c r="F182" s="14"/>
      <c r="G182" s="14"/>
      <c r="H182" s="14"/>
      <c r="I182" s="14"/>
      <c r="J182" s="14"/>
      <c r="K182" s="14"/>
      <c r="L182" s="14"/>
      <c r="M182" s="36"/>
      <c r="N182" s="36"/>
      <c r="O182" s="36"/>
      <c r="P182" s="36"/>
      <c r="Q182" s="36"/>
      <c r="R182" s="36"/>
      <c r="S182" s="36"/>
      <c r="T182" s="36"/>
      <c r="U182" s="36"/>
      <c r="V182" s="36"/>
      <c r="W182" s="36"/>
      <c r="X182" s="36"/>
      <c r="Y182" s="36"/>
    </row>
    <row r="183" spans="1:29" ht="17.100000000000001" customHeight="1">
      <c r="C183" s="504" t="s">
        <v>353</v>
      </c>
      <c r="D183" s="14"/>
      <c r="E183" s="14"/>
      <c r="F183" s="14"/>
      <c r="G183" s="14"/>
      <c r="H183" s="14"/>
      <c r="I183" s="14"/>
      <c r="J183" s="14"/>
      <c r="K183" s="14"/>
      <c r="L183" s="14"/>
      <c r="M183" s="36"/>
      <c r="N183" s="36"/>
      <c r="O183" s="503" t="s">
        <v>356</v>
      </c>
      <c r="P183" s="36"/>
      <c r="Q183" s="36"/>
      <c r="R183" s="36"/>
      <c r="S183" s="36"/>
      <c r="T183" s="36"/>
      <c r="U183" s="36"/>
      <c r="V183" s="36"/>
      <c r="W183" s="36"/>
      <c r="X183" s="36"/>
      <c r="Y183" s="36"/>
    </row>
    <row r="184" spans="1:29" ht="17.100000000000001" customHeight="1">
      <c r="C184" s="260"/>
      <c r="D184" s="14"/>
      <c r="E184" s="14"/>
      <c r="F184" s="14"/>
      <c r="G184" s="14"/>
      <c r="H184" s="14"/>
      <c r="I184" s="14"/>
      <c r="J184" s="14"/>
      <c r="K184" s="14"/>
      <c r="L184" s="14"/>
      <c r="M184" s="36"/>
      <c r="N184" s="36"/>
      <c r="O184" s="36"/>
      <c r="P184" s="36"/>
      <c r="Q184" s="36"/>
      <c r="R184" s="36"/>
      <c r="S184" s="36"/>
      <c r="T184" s="36"/>
      <c r="U184" s="36"/>
      <c r="V184" s="36"/>
      <c r="W184" s="36"/>
      <c r="X184" s="36"/>
      <c r="Y184" s="36"/>
    </row>
    <row r="185" spans="1:29" ht="17.100000000000001" customHeight="1">
      <c r="C185" s="259"/>
      <c r="D185" s="14"/>
      <c r="E185" s="14"/>
      <c r="F185" s="14"/>
      <c r="G185" s="14"/>
      <c r="H185" s="14"/>
      <c r="I185" s="14"/>
      <c r="J185" s="14"/>
      <c r="K185" s="14"/>
      <c r="L185" s="14"/>
      <c r="M185" s="36"/>
      <c r="N185" s="36"/>
      <c r="O185" s="36"/>
      <c r="P185" s="36"/>
      <c r="Q185" s="36"/>
      <c r="R185" s="36"/>
      <c r="S185" s="36"/>
      <c r="T185" s="36"/>
      <c r="U185" s="36"/>
      <c r="V185" s="36"/>
      <c r="W185" s="36"/>
      <c r="X185" s="36"/>
      <c r="Y185" s="36"/>
    </row>
    <row r="186" spans="1:29" ht="17.100000000000001" customHeight="1">
      <c r="C186" s="14"/>
      <c r="D186" s="14"/>
      <c r="E186" s="14"/>
      <c r="F186" s="14"/>
      <c r="G186" s="14"/>
      <c r="H186" s="14"/>
      <c r="I186" s="14"/>
      <c r="J186" s="14"/>
      <c r="K186" s="14"/>
      <c r="L186" s="14"/>
      <c r="M186" s="36"/>
      <c r="N186" s="36"/>
      <c r="O186" s="36"/>
      <c r="P186" s="36"/>
      <c r="Q186" s="36"/>
      <c r="R186" s="36"/>
      <c r="S186" s="36"/>
      <c r="T186" s="36"/>
      <c r="U186" s="36"/>
      <c r="V186" s="36"/>
      <c r="W186" s="36"/>
      <c r="X186" s="36"/>
      <c r="Y186" s="36"/>
    </row>
    <row r="187" spans="1:29" ht="17.100000000000001" customHeight="1">
      <c r="C187" s="14"/>
      <c r="D187" s="14"/>
      <c r="E187" s="14"/>
      <c r="F187" s="14"/>
      <c r="G187" s="14"/>
      <c r="H187" s="14"/>
      <c r="I187" s="14"/>
      <c r="J187" s="14"/>
      <c r="K187" s="14"/>
      <c r="L187" s="14"/>
      <c r="M187" s="36"/>
      <c r="N187" s="36"/>
      <c r="O187" s="36"/>
      <c r="P187" s="36"/>
      <c r="Q187" s="36"/>
      <c r="R187" s="36"/>
      <c r="S187" s="36"/>
      <c r="T187" s="36"/>
      <c r="U187" s="36"/>
      <c r="V187" s="36"/>
      <c r="W187" s="36"/>
      <c r="X187" s="36"/>
      <c r="Y187" s="36"/>
    </row>
    <row r="188" spans="1:29" ht="17.100000000000001" customHeight="1">
      <c r="C188" s="14"/>
      <c r="D188" s="14"/>
      <c r="E188" s="14"/>
      <c r="F188" s="14"/>
      <c r="G188" s="14"/>
      <c r="H188" s="14"/>
      <c r="I188" s="14"/>
      <c r="J188" s="14"/>
      <c r="K188" s="14"/>
      <c r="L188" s="14"/>
      <c r="M188" s="36"/>
      <c r="N188" s="36"/>
      <c r="O188" s="36"/>
      <c r="P188" s="36"/>
      <c r="Q188" s="36"/>
      <c r="R188" s="36"/>
      <c r="S188" s="36"/>
      <c r="T188" s="36"/>
      <c r="U188" s="36"/>
      <c r="V188" s="36"/>
      <c r="W188" s="36"/>
      <c r="X188" s="36"/>
      <c r="Y188" s="36"/>
    </row>
    <row r="189" spans="1:29" ht="17.100000000000001" customHeight="1">
      <c r="C189" s="14"/>
      <c r="D189" s="14"/>
      <c r="E189" s="14"/>
      <c r="F189" s="14"/>
      <c r="G189" s="14"/>
      <c r="H189" s="14"/>
      <c r="I189" s="14"/>
      <c r="J189" s="14"/>
      <c r="K189" s="14"/>
      <c r="L189" s="14"/>
      <c r="M189" s="36"/>
      <c r="N189" s="36"/>
      <c r="O189" s="36"/>
      <c r="P189" s="36"/>
      <c r="Q189" s="36"/>
      <c r="R189" s="36"/>
      <c r="S189" s="36"/>
      <c r="T189" s="36"/>
      <c r="U189" s="36"/>
      <c r="V189" s="36"/>
      <c r="W189" s="36"/>
      <c r="X189" s="36"/>
      <c r="Y189" s="36"/>
    </row>
    <row r="190" spans="1:29" ht="17.100000000000001" customHeight="1">
      <c r="C190" s="14"/>
      <c r="D190" s="14"/>
      <c r="E190" s="14"/>
      <c r="F190" s="14"/>
      <c r="G190" s="14"/>
      <c r="H190" s="14"/>
      <c r="I190" s="14"/>
      <c r="J190" s="14"/>
      <c r="K190" s="14"/>
      <c r="L190" s="14"/>
      <c r="M190" s="36"/>
      <c r="N190" s="36"/>
      <c r="O190" s="36"/>
      <c r="P190" s="36"/>
      <c r="Q190" s="36"/>
      <c r="R190" s="36"/>
      <c r="S190" s="36"/>
      <c r="T190" s="36"/>
      <c r="U190" s="36"/>
      <c r="V190" s="36"/>
      <c r="W190" s="36"/>
      <c r="X190" s="36"/>
      <c r="Y190" s="36"/>
    </row>
    <row r="191" spans="1:29" ht="17.100000000000001" customHeight="1">
      <c r="C191" s="14"/>
      <c r="D191" s="14"/>
      <c r="E191" s="14"/>
      <c r="F191" s="14"/>
      <c r="G191" s="14"/>
      <c r="H191" s="14"/>
      <c r="I191" s="14"/>
      <c r="J191" s="14"/>
      <c r="K191" s="14"/>
      <c r="L191" s="14"/>
      <c r="M191" s="36"/>
      <c r="N191" s="36"/>
      <c r="O191" s="36"/>
      <c r="P191" s="36"/>
      <c r="Q191" s="36"/>
      <c r="R191" s="36"/>
      <c r="S191" s="36"/>
      <c r="T191" s="36"/>
      <c r="U191" s="36"/>
      <c r="V191" s="36"/>
      <c r="W191" s="36"/>
      <c r="X191" s="36"/>
      <c r="Y191" s="36"/>
    </row>
    <row r="192" spans="1:29" ht="17.100000000000001" customHeight="1">
      <c r="C192" s="14"/>
      <c r="D192" s="14"/>
      <c r="E192" s="14"/>
      <c r="F192" s="14"/>
      <c r="G192" s="14"/>
      <c r="H192" s="14"/>
      <c r="I192" s="14"/>
      <c r="J192" s="14"/>
      <c r="K192" s="14"/>
      <c r="L192" s="14"/>
      <c r="M192" s="36"/>
      <c r="N192" s="36"/>
      <c r="O192" s="36"/>
      <c r="P192" s="36"/>
      <c r="Q192" s="36"/>
      <c r="R192" s="36"/>
      <c r="S192" s="36"/>
      <c r="T192" s="36"/>
      <c r="U192" s="36"/>
      <c r="V192" s="36"/>
      <c r="W192" s="36"/>
      <c r="X192" s="36"/>
      <c r="Y192" s="36"/>
    </row>
    <row r="193" spans="3:25" ht="17.100000000000001" customHeight="1">
      <c r="C193" s="14"/>
      <c r="D193" s="14"/>
      <c r="E193" s="14"/>
      <c r="F193" s="14"/>
      <c r="G193" s="14"/>
      <c r="H193" s="14"/>
      <c r="I193" s="14"/>
      <c r="J193" s="14"/>
      <c r="K193" s="14"/>
      <c r="L193" s="14"/>
      <c r="M193" s="36"/>
      <c r="N193" s="36"/>
      <c r="O193" s="36"/>
      <c r="P193" s="36"/>
      <c r="Q193" s="36"/>
      <c r="R193" s="36"/>
      <c r="S193" s="126"/>
      <c r="T193" s="36"/>
      <c r="U193" s="36"/>
      <c r="V193" s="36"/>
      <c r="W193" s="36"/>
      <c r="X193" s="36"/>
      <c r="Y193" s="36"/>
    </row>
    <row r="194" spans="3:25" ht="17.100000000000001" customHeight="1">
      <c r="C194" s="14"/>
      <c r="D194" s="14"/>
      <c r="E194" s="14"/>
      <c r="F194" s="14"/>
      <c r="G194" s="14"/>
      <c r="H194" s="14"/>
      <c r="I194" s="14"/>
      <c r="J194" s="14"/>
      <c r="K194" s="14"/>
      <c r="L194" s="14"/>
      <c r="M194" s="36"/>
      <c r="N194" s="36"/>
      <c r="O194" s="36"/>
      <c r="P194" s="36"/>
      <c r="Q194" s="36"/>
      <c r="R194" s="36"/>
      <c r="S194" s="36"/>
      <c r="T194" s="36"/>
      <c r="U194" s="36"/>
      <c r="V194" s="36"/>
      <c r="W194" s="36"/>
      <c r="X194" s="36"/>
      <c r="Y194" s="36"/>
    </row>
    <row r="195" spans="3:25" ht="17.100000000000001" customHeight="1">
      <c r="C195" s="14"/>
      <c r="D195" s="14"/>
      <c r="E195" s="14"/>
      <c r="F195" s="14"/>
      <c r="G195" s="14"/>
      <c r="H195" s="14"/>
      <c r="I195" s="14"/>
      <c r="J195" s="14"/>
      <c r="K195" s="14"/>
      <c r="L195" s="14"/>
      <c r="M195" s="36"/>
      <c r="N195" s="36"/>
      <c r="O195" s="36"/>
      <c r="P195" s="36"/>
      <c r="Q195" s="36"/>
      <c r="R195" s="36"/>
      <c r="S195" s="36"/>
      <c r="T195" s="36"/>
      <c r="U195" s="36"/>
      <c r="V195" s="36"/>
      <c r="W195" s="36"/>
      <c r="X195" s="36"/>
      <c r="Y195" s="36"/>
    </row>
    <row r="196" spans="3:25" ht="17.100000000000001" customHeight="1">
      <c r="C196" s="14"/>
      <c r="D196" s="14"/>
      <c r="E196" s="14"/>
      <c r="F196" s="14"/>
      <c r="G196" s="14"/>
      <c r="H196" s="14"/>
      <c r="I196" s="14"/>
      <c r="J196" s="14"/>
      <c r="K196" s="14"/>
      <c r="L196" s="14"/>
      <c r="M196" s="36"/>
      <c r="N196" s="36"/>
      <c r="O196" s="36"/>
      <c r="P196" s="36"/>
      <c r="Q196" s="36"/>
      <c r="R196" s="36"/>
      <c r="S196" s="36"/>
      <c r="T196" s="36"/>
      <c r="U196" s="36"/>
      <c r="V196" s="36"/>
      <c r="W196" s="36"/>
      <c r="X196" s="36"/>
      <c r="Y196" s="36"/>
    </row>
    <row r="197" spans="3:25" ht="17.100000000000001" customHeight="1">
      <c r="C197" s="14"/>
      <c r="D197" s="14"/>
      <c r="E197" s="14"/>
      <c r="F197" s="14"/>
      <c r="G197" s="14"/>
      <c r="H197" s="14"/>
      <c r="I197" s="14"/>
      <c r="J197" s="14"/>
      <c r="K197" s="14"/>
      <c r="L197" s="14"/>
      <c r="M197" s="36"/>
      <c r="N197" s="36"/>
      <c r="O197" s="36"/>
      <c r="P197" s="36"/>
      <c r="Q197" s="36"/>
      <c r="R197" s="36"/>
      <c r="S197" s="36"/>
      <c r="T197" s="36"/>
      <c r="U197" s="36"/>
      <c r="V197" s="36"/>
      <c r="W197" s="36"/>
      <c r="X197" s="36"/>
      <c r="Y197" s="36"/>
    </row>
    <row r="198" spans="3:25" ht="17.100000000000001" customHeight="1">
      <c r="C198" s="14"/>
      <c r="D198" s="14"/>
      <c r="E198" s="14"/>
      <c r="F198" s="14"/>
      <c r="G198" s="14"/>
      <c r="H198" s="14"/>
      <c r="I198" s="14"/>
      <c r="J198" s="14"/>
      <c r="K198" s="14"/>
      <c r="L198" s="14"/>
      <c r="M198" s="36"/>
      <c r="N198" s="36"/>
      <c r="O198" s="36"/>
      <c r="P198" s="36"/>
      <c r="Q198" s="36"/>
      <c r="R198" s="36"/>
      <c r="S198" s="36"/>
      <c r="T198" s="36"/>
      <c r="U198" s="36"/>
      <c r="V198" s="36"/>
      <c r="W198" s="36"/>
      <c r="X198" s="36"/>
      <c r="Y198" s="36"/>
    </row>
    <row r="200" spans="3:25" ht="17.100000000000001" customHeight="1">
      <c r="C200" s="128" t="s">
        <v>62</v>
      </c>
      <c r="D200" s="128"/>
      <c r="E200" s="128"/>
      <c r="F200" s="128"/>
      <c r="G200" s="128"/>
      <c r="H200" s="128"/>
      <c r="I200" s="128"/>
      <c r="J200" s="128"/>
      <c r="K200" s="128"/>
      <c r="L200" s="128"/>
      <c r="M200" s="129"/>
      <c r="N200" s="129"/>
      <c r="O200" s="129"/>
      <c r="P200" s="129"/>
      <c r="Q200" s="129"/>
      <c r="R200" s="129"/>
      <c r="S200" s="129"/>
      <c r="U200" s="129"/>
      <c r="W200" s="129"/>
    </row>
    <row r="201" spans="3:25" ht="17.100000000000001" customHeight="1">
      <c r="C201" s="130" t="s">
        <v>62</v>
      </c>
      <c r="D201" s="130"/>
      <c r="E201" s="130"/>
      <c r="F201" s="130"/>
      <c r="G201" s="130"/>
      <c r="H201" s="130"/>
      <c r="I201" s="130"/>
      <c r="J201" s="130"/>
      <c r="K201" s="130"/>
      <c r="L201" s="130"/>
      <c r="M201" s="129" t="s">
        <v>62</v>
      </c>
      <c r="N201" s="129" t="s">
        <v>62</v>
      </c>
      <c r="O201" s="129"/>
      <c r="P201" s="129" t="s">
        <v>62</v>
      </c>
      <c r="Q201" s="129"/>
      <c r="R201" s="129" t="s">
        <v>62</v>
      </c>
      <c r="S201" s="129"/>
      <c r="U201" s="129"/>
      <c r="W201" s="129"/>
    </row>
    <row r="202" spans="3:25" ht="17.100000000000001" customHeight="1">
      <c r="C202" s="130" t="s">
        <v>62</v>
      </c>
      <c r="D202" s="130"/>
      <c r="E202" s="130"/>
      <c r="F202" s="130"/>
      <c r="G202" s="130"/>
      <c r="H202" s="130"/>
      <c r="I202" s="130"/>
      <c r="J202" s="130"/>
      <c r="K202" s="130"/>
      <c r="L202" s="130"/>
      <c r="M202" s="129" t="s">
        <v>62</v>
      </c>
      <c r="N202" s="129" t="s">
        <v>62</v>
      </c>
      <c r="O202" s="129"/>
      <c r="P202" s="129" t="s">
        <v>62</v>
      </c>
      <c r="Q202" s="129"/>
      <c r="R202" s="129" t="s">
        <v>62</v>
      </c>
      <c r="S202" s="129"/>
      <c r="U202" s="129"/>
      <c r="W202" s="129"/>
    </row>
    <row r="203" spans="3:25" ht="17.100000000000001" customHeight="1">
      <c r="C203" s="130" t="s">
        <v>62</v>
      </c>
      <c r="D203" s="130"/>
      <c r="E203" s="130"/>
      <c r="F203" s="130"/>
      <c r="G203" s="130"/>
      <c r="H203" s="130"/>
      <c r="I203" s="130"/>
      <c r="J203" s="130"/>
      <c r="K203" s="130"/>
      <c r="L203" s="130"/>
      <c r="M203" s="129"/>
      <c r="N203" s="129"/>
      <c r="O203" s="129"/>
      <c r="P203" s="129"/>
      <c r="Q203" s="129"/>
      <c r="R203" s="129" t="s">
        <v>62</v>
      </c>
      <c r="S203" s="129"/>
      <c r="U203" s="129"/>
      <c r="W203" s="129"/>
    </row>
    <row r="204" spans="3:25" ht="17.100000000000001" customHeight="1">
      <c r="C204" s="131"/>
      <c r="D204" s="131"/>
      <c r="E204" s="131"/>
      <c r="F204" s="131"/>
      <c r="G204" s="131"/>
      <c r="H204" s="131"/>
      <c r="I204" s="131"/>
      <c r="J204" s="131"/>
      <c r="K204" s="131"/>
      <c r="L204" s="131"/>
      <c r="M204" s="129" t="s">
        <v>62</v>
      </c>
      <c r="N204" s="129" t="s">
        <v>62</v>
      </c>
      <c r="O204" s="129"/>
      <c r="P204" s="129" t="s">
        <v>62</v>
      </c>
      <c r="Q204" s="129"/>
      <c r="R204" s="129" t="s">
        <v>62</v>
      </c>
      <c r="S204" s="129"/>
      <c r="U204" s="129"/>
      <c r="W204" s="129"/>
    </row>
  </sheetData>
  <sheetProtection formatCells="0" formatColumns="0" formatRows="0" insertColumns="0" insertRows="0" insertHyperlinks="0" deleteColumns="0" deleteRows="0" selectLockedCells="1"/>
  <mergeCells count="567">
    <mergeCell ref="Y3:AA3"/>
    <mergeCell ref="Y4:AA4"/>
    <mergeCell ref="E3:I3"/>
    <mergeCell ref="E4:I4"/>
    <mergeCell ref="E5:I5"/>
    <mergeCell ref="E6:I6"/>
    <mergeCell ref="Y5:AA5"/>
    <mergeCell ref="T113:U113"/>
    <mergeCell ref="T114:U114"/>
    <mergeCell ref="R105:S105"/>
    <mergeCell ref="R113:S113"/>
    <mergeCell ref="R114:S114"/>
    <mergeCell ref="R107:S107"/>
    <mergeCell ref="T71:U71"/>
    <mergeCell ref="R82:S82"/>
    <mergeCell ref="E7:I7"/>
    <mergeCell ref="E8:I8"/>
    <mergeCell ref="R83:S83"/>
    <mergeCell ref="R103:S103"/>
    <mergeCell ref="V84:W84"/>
    <mergeCell ref="T84:U84"/>
    <mergeCell ref="V85:W85"/>
    <mergeCell ref="T85:U85"/>
    <mergeCell ref="P103:Q103"/>
    <mergeCell ref="R84:S84"/>
    <mergeCell ref="R85:S85"/>
    <mergeCell ref="R89:S89"/>
    <mergeCell ref="R90:S90"/>
    <mergeCell ref="R91:S91"/>
    <mergeCell ref="T99:U99"/>
    <mergeCell ref="T82:U82"/>
    <mergeCell ref="N43:O43"/>
    <mergeCell ref="P43:Q43"/>
    <mergeCell ref="R43:S43"/>
    <mergeCell ref="R71:S71"/>
    <mergeCell ref="N73:O73"/>
    <mergeCell ref="P73:Q73"/>
    <mergeCell ref="R73:S73"/>
    <mergeCell ref="N71:O71"/>
    <mergeCell ref="P71:Q71"/>
    <mergeCell ref="T43:U43"/>
    <mergeCell ref="R88:S88"/>
    <mergeCell ref="N96:O96"/>
    <mergeCell ref="N97:O97"/>
    <mergeCell ref="P99:Q99"/>
    <mergeCell ref="R92:S92"/>
    <mergeCell ref="R98:S98"/>
    <mergeCell ref="R97:S97"/>
    <mergeCell ref="V43:W43"/>
    <mergeCell ref="V71:W71"/>
    <mergeCell ref="V73:W73"/>
    <mergeCell ref="T112:U112"/>
    <mergeCell ref="T73:U73"/>
    <mergeCell ref="T104:U104"/>
    <mergeCell ref="T108:U108"/>
    <mergeCell ref="T83:U83"/>
    <mergeCell ref="V82:W82"/>
    <mergeCell ref="V83:W83"/>
    <mergeCell ref="V112:W112"/>
    <mergeCell ref="T93:U93"/>
    <mergeCell ref="T94:U94"/>
    <mergeCell ref="T110:U110"/>
    <mergeCell ref="T103:U103"/>
    <mergeCell ref="T109:U109"/>
    <mergeCell ref="T107:U107"/>
    <mergeCell ref="T106:U106"/>
    <mergeCell ref="V97:W97"/>
    <mergeCell ref="V100:W100"/>
    <mergeCell ref="V98:W98"/>
    <mergeCell ref="T105:U105"/>
    <mergeCell ref="T100:U100"/>
    <mergeCell ref="V96:W96"/>
    <mergeCell ref="N165:O165"/>
    <mergeCell ref="R104:S104"/>
    <mergeCell ref="R106:S106"/>
    <mergeCell ref="P107:Q107"/>
    <mergeCell ref="P108:Q108"/>
    <mergeCell ref="R151:S151"/>
    <mergeCell ref="P156:Q156"/>
    <mergeCell ref="R156:S156"/>
    <mergeCell ref="R152:S152"/>
    <mergeCell ref="R143:S143"/>
    <mergeCell ref="P125:Q125"/>
    <mergeCell ref="P127:Q127"/>
    <mergeCell ref="P135:Q135"/>
    <mergeCell ref="R115:S115"/>
    <mergeCell ref="R116:S116"/>
    <mergeCell ref="R121:S121"/>
    <mergeCell ref="P121:Q121"/>
    <mergeCell ref="R124:S124"/>
    <mergeCell ref="R110:S110"/>
    <mergeCell ref="R112:S112"/>
    <mergeCell ref="P152:Q152"/>
    <mergeCell ref="R165:S165"/>
    <mergeCell ref="R138:S138"/>
    <mergeCell ref="R137:S137"/>
    <mergeCell ref="V167:W167"/>
    <mergeCell ref="P159:Q159"/>
    <mergeCell ref="N154:O154"/>
    <mergeCell ref="T172:U172"/>
    <mergeCell ref="N172:O172"/>
    <mergeCell ref="P166:Q166"/>
    <mergeCell ref="R172:S172"/>
    <mergeCell ref="P172:Q172"/>
    <mergeCell ref="T170:U170"/>
    <mergeCell ref="P157:Q157"/>
    <mergeCell ref="R157:S157"/>
    <mergeCell ref="T160:U160"/>
    <mergeCell ref="R161:S161"/>
    <mergeCell ref="V172:W172"/>
    <mergeCell ref="V168:W168"/>
    <mergeCell ref="N167:O167"/>
    <mergeCell ref="V163:W163"/>
    <mergeCell ref="N168:O168"/>
    <mergeCell ref="P168:Q168"/>
    <mergeCell ref="R168:S168"/>
    <mergeCell ref="P163:Q163"/>
    <mergeCell ref="N163:O163"/>
    <mergeCell ref="P167:Q167"/>
    <mergeCell ref="V170:W170"/>
    <mergeCell ref="V166:W166"/>
    <mergeCell ref="R147:S147"/>
    <mergeCell ref="R144:S144"/>
    <mergeCell ref="R146:S146"/>
    <mergeCell ref="R145:S145"/>
    <mergeCell ref="P139:Q139"/>
    <mergeCell ref="AB154:AH154"/>
    <mergeCell ref="N144:O144"/>
    <mergeCell ref="N139:O139"/>
    <mergeCell ref="R142:S142"/>
    <mergeCell ref="P142:Q142"/>
    <mergeCell ref="T161:U161"/>
    <mergeCell ref="T165:U165"/>
    <mergeCell ref="T159:U159"/>
    <mergeCell ref="V159:W159"/>
    <mergeCell ref="T163:U163"/>
    <mergeCell ref="V164:W164"/>
    <mergeCell ref="V160:W160"/>
    <mergeCell ref="V165:W165"/>
    <mergeCell ref="V161:W161"/>
    <mergeCell ref="V152:W152"/>
    <mergeCell ref="T141:U141"/>
    <mergeCell ref="T143:U143"/>
    <mergeCell ref="R141:S141"/>
    <mergeCell ref="P151:Q151"/>
    <mergeCell ref="T154:U154"/>
    <mergeCell ref="T152:U152"/>
    <mergeCell ref="P154:Q154"/>
    <mergeCell ref="R154:S154"/>
    <mergeCell ref="P143:Q143"/>
    <mergeCell ref="P141:Q141"/>
    <mergeCell ref="R150:S150"/>
    <mergeCell ref="P150:Q150"/>
    <mergeCell ref="P133:Q133"/>
    <mergeCell ref="P132:Q132"/>
    <mergeCell ref="R132:S132"/>
    <mergeCell ref="N133:O133"/>
    <mergeCell ref="R128:S128"/>
    <mergeCell ref="R133:S133"/>
    <mergeCell ref="R129:S129"/>
    <mergeCell ref="P138:Q138"/>
    <mergeCell ref="P134:Q134"/>
    <mergeCell ref="R135:S135"/>
    <mergeCell ref="P136:Q136"/>
    <mergeCell ref="R134:S134"/>
    <mergeCell ref="R136:S136"/>
    <mergeCell ref="T157:U157"/>
    <mergeCell ref="P122:Q122"/>
    <mergeCell ref="R122:S122"/>
    <mergeCell ref="V128:W128"/>
    <mergeCell ref="E131:M131"/>
    <mergeCell ref="T124:U124"/>
    <mergeCell ref="T125:U125"/>
    <mergeCell ref="T126:U126"/>
    <mergeCell ref="T131:U131"/>
    <mergeCell ref="T128:U128"/>
    <mergeCell ref="T127:U127"/>
    <mergeCell ref="P129:Q129"/>
    <mergeCell ref="R126:S126"/>
    <mergeCell ref="P128:Q128"/>
    <mergeCell ref="V131:W131"/>
    <mergeCell ref="N125:O125"/>
    <mergeCell ref="N126:O126"/>
    <mergeCell ref="N128:O128"/>
    <mergeCell ref="P131:Q131"/>
    <mergeCell ref="R131:S131"/>
    <mergeCell ref="V124:W124"/>
    <mergeCell ref="E124:M124"/>
    <mergeCell ref="E125:M125"/>
    <mergeCell ref="J122:M122"/>
    <mergeCell ref="V138:W138"/>
    <mergeCell ref="V154:W154"/>
    <mergeCell ref="V141:W141"/>
    <mergeCell ref="V142:W142"/>
    <mergeCell ref="T144:U144"/>
    <mergeCell ref="V150:W150"/>
    <mergeCell ref="T147:U147"/>
    <mergeCell ref="T150:U150"/>
    <mergeCell ref="T142:U142"/>
    <mergeCell ref="T138:U138"/>
    <mergeCell ref="T146:U146"/>
    <mergeCell ref="T151:U151"/>
    <mergeCell ref="H170:L170"/>
    <mergeCell ref="N170:O170"/>
    <mergeCell ref="P170:Q170"/>
    <mergeCell ref="R170:S170"/>
    <mergeCell ref="N159:O159"/>
    <mergeCell ref="T164:U164"/>
    <mergeCell ref="N161:O161"/>
    <mergeCell ref="N160:O160"/>
    <mergeCell ref="P160:Q160"/>
    <mergeCell ref="P161:Q161"/>
    <mergeCell ref="R159:S159"/>
    <mergeCell ref="R160:S160"/>
    <mergeCell ref="T167:U167"/>
    <mergeCell ref="R164:S164"/>
    <mergeCell ref="E169:M169"/>
    <mergeCell ref="J163:M163"/>
    <mergeCell ref="I161:L161"/>
    <mergeCell ref="F160:M160"/>
    <mergeCell ref="N166:O166"/>
    <mergeCell ref="P164:Q164"/>
    <mergeCell ref="P165:Q165"/>
    <mergeCell ref="R167:S167"/>
    <mergeCell ref="T166:U166"/>
    <mergeCell ref="R163:S163"/>
    <mergeCell ref="N164:O164"/>
    <mergeCell ref="T168:U168"/>
    <mergeCell ref="R166:S166"/>
    <mergeCell ref="V145:W145"/>
    <mergeCell ref="V146:W146"/>
    <mergeCell ref="V143:W143"/>
    <mergeCell ref="T139:U139"/>
    <mergeCell ref="V139:W139"/>
    <mergeCell ref="T145:U145"/>
    <mergeCell ref="V147:W147"/>
    <mergeCell ref="V144:W144"/>
    <mergeCell ref="N151:O151"/>
    <mergeCell ref="N152:O152"/>
    <mergeCell ref="N157:O157"/>
    <mergeCell ref="N158:O158"/>
    <mergeCell ref="P158:Q158"/>
    <mergeCell ref="R158:S158"/>
    <mergeCell ref="R139:S139"/>
    <mergeCell ref="V158:W158"/>
    <mergeCell ref="V156:W156"/>
    <mergeCell ref="V157:W157"/>
    <mergeCell ref="V151:W151"/>
    <mergeCell ref="T158:U158"/>
    <mergeCell ref="T156:U156"/>
    <mergeCell ref="V137:W137"/>
    <mergeCell ref="V126:W126"/>
    <mergeCell ref="T129:U129"/>
    <mergeCell ref="T134:U134"/>
    <mergeCell ref="T121:U121"/>
    <mergeCell ref="T136:U136"/>
    <mergeCell ref="T132:U132"/>
    <mergeCell ref="V136:W136"/>
    <mergeCell ref="V135:W135"/>
    <mergeCell ref="V134:W134"/>
    <mergeCell ref="T133:U133"/>
    <mergeCell ref="V133:W133"/>
    <mergeCell ref="V125:W125"/>
    <mergeCell ref="V132:W132"/>
    <mergeCell ref="T122:U122"/>
    <mergeCell ref="V121:W121"/>
    <mergeCell ref="V129:W129"/>
    <mergeCell ref="T137:U137"/>
    <mergeCell ref="T135:U135"/>
    <mergeCell ref="N116:O116"/>
    <mergeCell ref="N117:O117"/>
    <mergeCell ref="N119:O119"/>
    <mergeCell ref="T120:U120"/>
    <mergeCell ref="R117:S117"/>
    <mergeCell ref="R118:S118"/>
    <mergeCell ref="R119:S119"/>
    <mergeCell ref="P118:Q118"/>
    <mergeCell ref="R120:S120"/>
    <mergeCell ref="T116:U116"/>
    <mergeCell ref="T117:U117"/>
    <mergeCell ref="T118:U118"/>
    <mergeCell ref="P97:Q97"/>
    <mergeCell ref="R108:S108"/>
    <mergeCell ref="R109:S109"/>
    <mergeCell ref="P100:Q100"/>
    <mergeCell ref="P104:Q104"/>
    <mergeCell ref="P105:Q105"/>
    <mergeCell ref="P106:Q106"/>
    <mergeCell ref="P109:Q109"/>
    <mergeCell ref="P98:Q98"/>
    <mergeCell ref="R99:S99"/>
    <mergeCell ref="V114:W114"/>
    <mergeCell ref="P114:Q114"/>
    <mergeCell ref="P115:Q115"/>
    <mergeCell ref="P116:Q116"/>
    <mergeCell ref="P117:Q117"/>
    <mergeCell ref="T115:U115"/>
    <mergeCell ref="V127:W127"/>
    <mergeCell ref="T119:U119"/>
    <mergeCell ref="P119:Q119"/>
    <mergeCell ref="V122:W122"/>
    <mergeCell ref="P124:Q124"/>
    <mergeCell ref="V120:W120"/>
    <mergeCell ref="V115:W115"/>
    <mergeCell ref="V118:W118"/>
    <mergeCell ref="V119:W119"/>
    <mergeCell ref="V116:W116"/>
    <mergeCell ref="V117:W117"/>
    <mergeCell ref="P126:Q126"/>
    <mergeCell ref="R125:S125"/>
    <mergeCell ref="R127:S127"/>
    <mergeCell ref="R93:S93"/>
    <mergeCell ref="V113:W113"/>
    <mergeCell ref="V103:W103"/>
    <mergeCell ref="V104:W104"/>
    <mergeCell ref="V105:W105"/>
    <mergeCell ref="V106:W106"/>
    <mergeCell ref="V107:W107"/>
    <mergeCell ref="V108:W108"/>
    <mergeCell ref="V109:W109"/>
    <mergeCell ref="V110:W110"/>
    <mergeCell ref="V99:W99"/>
    <mergeCell ref="T96:U96"/>
    <mergeCell ref="T98:U98"/>
    <mergeCell ref="T97:U97"/>
    <mergeCell ref="T95:U95"/>
    <mergeCell ref="V95:W95"/>
    <mergeCell ref="V93:W93"/>
    <mergeCell ref="V94:W94"/>
    <mergeCell ref="R94:S94"/>
    <mergeCell ref="R95:S95"/>
    <mergeCell ref="R100:S100"/>
    <mergeCell ref="R96:S96"/>
    <mergeCell ref="V92:W92"/>
    <mergeCell ref="T88:U88"/>
    <mergeCell ref="T89:U89"/>
    <mergeCell ref="T90:U90"/>
    <mergeCell ref="T91:U91"/>
    <mergeCell ref="T92:U92"/>
    <mergeCell ref="V88:W88"/>
    <mergeCell ref="V89:W89"/>
    <mergeCell ref="V90:W90"/>
    <mergeCell ref="V91:W91"/>
    <mergeCell ref="P96:Q96"/>
    <mergeCell ref="P93:Q93"/>
    <mergeCell ref="P94:Q94"/>
    <mergeCell ref="P95:Q95"/>
    <mergeCell ref="N84:O84"/>
    <mergeCell ref="E75:J75"/>
    <mergeCell ref="E86:I86"/>
    <mergeCell ref="P91:Q91"/>
    <mergeCell ref="P92:Q92"/>
    <mergeCell ref="N83:O83"/>
    <mergeCell ref="N82:O82"/>
    <mergeCell ref="N89:O89"/>
    <mergeCell ref="N88:O88"/>
    <mergeCell ref="N90:O90"/>
    <mergeCell ref="N91:O91"/>
    <mergeCell ref="P89:Q89"/>
    <mergeCell ref="P90:Q90"/>
    <mergeCell ref="P88:Q88"/>
    <mergeCell ref="N93:O93"/>
    <mergeCell ref="N94:O94"/>
    <mergeCell ref="N85:O85"/>
    <mergeCell ref="P82:Q82"/>
    <mergeCell ref="P83:Q83"/>
    <mergeCell ref="E48:J48"/>
    <mergeCell ref="E49:J49"/>
    <mergeCell ref="E41:I41"/>
    <mergeCell ref="E76:J76"/>
    <mergeCell ref="C74:I74"/>
    <mergeCell ref="J79:M79"/>
    <mergeCell ref="P84:Q84"/>
    <mergeCell ref="P85:Q85"/>
    <mergeCell ref="E54:J54"/>
    <mergeCell ref="E53:J53"/>
    <mergeCell ref="E55:J55"/>
    <mergeCell ref="E56:J56"/>
    <mergeCell ref="E57:J57"/>
    <mergeCell ref="E58:J58"/>
    <mergeCell ref="J84:M84"/>
    <mergeCell ref="D68:L68"/>
    <mergeCell ref="E59:J59"/>
    <mergeCell ref="E60:J60"/>
    <mergeCell ref="E61:J61"/>
    <mergeCell ref="E52:J52"/>
    <mergeCell ref="J51:M51"/>
    <mergeCell ref="E51:I51"/>
    <mergeCell ref="E42:I42"/>
    <mergeCell ref="E50:J50"/>
    <mergeCell ref="E9:I9"/>
    <mergeCell ref="E10:I10"/>
    <mergeCell ref="E11:I11"/>
    <mergeCell ref="E13:J13"/>
    <mergeCell ref="E12:J12"/>
    <mergeCell ref="E47:J47"/>
    <mergeCell ref="E37:J37"/>
    <mergeCell ref="E38:J38"/>
    <mergeCell ref="E45:J45"/>
    <mergeCell ref="J41:M41"/>
    <mergeCell ref="E14:J14"/>
    <mergeCell ref="E27:J27"/>
    <mergeCell ref="E28:J28"/>
    <mergeCell ref="E20:I20"/>
    <mergeCell ref="E21:M21"/>
    <mergeCell ref="E29:J29"/>
    <mergeCell ref="E23:J23"/>
    <mergeCell ref="E34:J34"/>
    <mergeCell ref="E35:J35"/>
    <mergeCell ref="E36:J36"/>
    <mergeCell ref="E30:J30"/>
    <mergeCell ref="E31:J31"/>
    <mergeCell ref="E32:J32"/>
    <mergeCell ref="E33:J33"/>
    <mergeCell ref="E119:M119"/>
    <mergeCell ref="J69:M69"/>
    <mergeCell ref="E64:J64"/>
    <mergeCell ref="E65:J65"/>
    <mergeCell ref="E66:J66"/>
    <mergeCell ref="E67:J67"/>
    <mergeCell ref="E72:M72"/>
    <mergeCell ref="J78:M78"/>
    <mergeCell ref="J80:M80"/>
    <mergeCell ref="C78:I80"/>
    <mergeCell ref="D85:M85"/>
    <mergeCell ref="E77:J77"/>
    <mergeCell ref="C82:K82"/>
    <mergeCell ref="C83:K83"/>
    <mergeCell ref="C84:I84"/>
    <mergeCell ref="C81:K81"/>
    <mergeCell ref="E115:M115"/>
    <mergeCell ref="E113:M113"/>
    <mergeCell ref="C113:D113"/>
    <mergeCell ref="C115:D115"/>
    <mergeCell ref="C119:D119"/>
    <mergeCell ref="C114:D114"/>
    <mergeCell ref="C116:D116"/>
    <mergeCell ref="C117:D117"/>
    <mergeCell ref="N113:O113"/>
    <mergeCell ref="N104:O104"/>
    <mergeCell ref="N105:O105"/>
    <mergeCell ref="P113:Q113"/>
    <mergeCell ref="P112:Q112"/>
    <mergeCell ref="P110:Q110"/>
    <mergeCell ref="P144:Q144"/>
    <mergeCell ref="P147:Q147"/>
    <mergeCell ref="P145:Q145"/>
    <mergeCell ref="P146:Q146"/>
    <mergeCell ref="N110:O110"/>
    <mergeCell ref="N106:O106"/>
    <mergeCell ref="N107:O107"/>
    <mergeCell ref="N108:O108"/>
    <mergeCell ref="N112:O112"/>
    <mergeCell ref="N114:O114"/>
    <mergeCell ref="N115:O115"/>
    <mergeCell ref="N121:O121"/>
    <mergeCell ref="N118:O118"/>
    <mergeCell ref="N120:O120"/>
    <mergeCell ref="P120:Q120"/>
    <mergeCell ref="N136:O136"/>
    <mergeCell ref="P137:Q137"/>
    <mergeCell ref="N141:O141"/>
    <mergeCell ref="N98:O98"/>
    <mergeCell ref="N99:O99"/>
    <mergeCell ref="N92:O92"/>
    <mergeCell ref="N95:O95"/>
    <mergeCell ref="E112:M112"/>
    <mergeCell ref="E111:M111"/>
    <mergeCell ref="J109:M109"/>
    <mergeCell ref="C111:D111"/>
    <mergeCell ref="C112:D112"/>
    <mergeCell ref="E101:I101"/>
    <mergeCell ref="N100:O100"/>
    <mergeCell ref="N103:O103"/>
    <mergeCell ref="N109:O109"/>
    <mergeCell ref="J100:M100"/>
    <mergeCell ref="E15:J15"/>
    <mergeCell ref="E16:J16"/>
    <mergeCell ref="E17:J17"/>
    <mergeCell ref="E26:J26"/>
    <mergeCell ref="E22:M22"/>
    <mergeCell ref="J20:M20"/>
    <mergeCell ref="E24:J24"/>
    <mergeCell ref="E25:J25"/>
    <mergeCell ref="E18:J18"/>
    <mergeCell ref="E19:J19"/>
    <mergeCell ref="E62:J62"/>
    <mergeCell ref="E63:J63"/>
    <mergeCell ref="E44:I44"/>
    <mergeCell ref="E40:J40"/>
    <mergeCell ref="E39:J39"/>
    <mergeCell ref="E46:J46"/>
    <mergeCell ref="C155:M155"/>
    <mergeCell ref="E151:I151"/>
    <mergeCell ref="N156:O156"/>
    <mergeCell ref="E153:M153"/>
    <mergeCell ref="C146:M146"/>
    <mergeCell ref="E149:I149"/>
    <mergeCell ref="E148:I148"/>
    <mergeCell ref="E135:M135"/>
    <mergeCell ref="E136:M136"/>
    <mergeCell ref="E137:M137"/>
    <mergeCell ref="N135:O135"/>
    <mergeCell ref="D140:M140"/>
    <mergeCell ref="C141:M141"/>
    <mergeCell ref="D156:M156"/>
    <mergeCell ref="N143:O143"/>
    <mergeCell ref="N146:O146"/>
    <mergeCell ref="N150:O150"/>
    <mergeCell ref="C120:D120"/>
    <mergeCell ref="A122:A123"/>
    <mergeCell ref="C138:D138"/>
    <mergeCell ref="C134:D134"/>
    <mergeCell ref="C135:D135"/>
    <mergeCell ref="C136:D136"/>
    <mergeCell ref="C127:D127"/>
    <mergeCell ref="C124:D124"/>
    <mergeCell ref="C125:D125"/>
    <mergeCell ref="C131:D131"/>
    <mergeCell ref="C137:D137"/>
    <mergeCell ref="C132:D132"/>
    <mergeCell ref="C133:D133"/>
    <mergeCell ref="C123:D123"/>
    <mergeCell ref="C122:D122"/>
    <mergeCell ref="E132:M132"/>
    <mergeCell ref="E133:M133"/>
    <mergeCell ref="N147:O147"/>
    <mergeCell ref="N145:O145"/>
    <mergeCell ref="N122:O122"/>
    <mergeCell ref="N134:O134"/>
    <mergeCell ref="J128:M128"/>
    <mergeCell ref="E138:M138"/>
    <mergeCell ref="C144:M144"/>
    <mergeCell ref="C142:M142"/>
    <mergeCell ref="E134:M134"/>
    <mergeCell ref="N124:O124"/>
    <mergeCell ref="N131:O131"/>
    <mergeCell ref="N129:O129"/>
    <mergeCell ref="N127:O127"/>
    <mergeCell ref="N142:O142"/>
    <mergeCell ref="N137:O137"/>
    <mergeCell ref="N138:O138"/>
    <mergeCell ref="N132:O132"/>
    <mergeCell ref="D157:M157"/>
    <mergeCell ref="D158:M158"/>
    <mergeCell ref="D159:M159"/>
    <mergeCell ref="K147:M147"/>
    <mergeCell ref="J148:J149"/>
    <mergeCell ref="E150:I150"/>
    <mergeCell ref="C145:M145"/>
    <mergeCell ref="C143:M143"/>
    <mergeCell ref="E114:M114"/>
    <mergeCell ref="E116:M116"/>
    <mergeCell ref="E117:M117"/>
    <mergeCell ref="E118:M118"/>
    <mergeCell ref="E122:I122"/>
    <mergeCell ref="E130:M130"/>
    <mergeCell ref="E120:M120"/>
    <mergeCell ref="E126:M126"/>
    <mergeCell ref="E121:M121"/>
    <mergeCell ref="E123:M123"/>
    <mergeCell ref="C121:D121"/>
    <mergeCell ref="C130:D130"/>
    <mergeCell ref="C126:D126"/>
    <mergeCell ref="C128:I128"/>
    <mergeCell ref="E127:M127"/>
    <mergeCell ref="C118:D118"/>
  </mergeCells>
  <phoneticPr fontId="0" type="noConversion"/>
  <dataValidations count="9">
    <dataValidation type="list" allowBlank="1" showInputMessage="1" showErrorMessage="1" sqref="I161:L162 H170">
      <formula1>Activity</formula1>
    </dataValidation>
    <dataValidation type="list" allowBlank="1" showInputMessage="1" showErrorMessage="1" sqref="C131:C138 D131">
      <formula1>Commodity</formula1>
    </dataValidation>
    <dataValidation type="list" allowBlank="1" showInputMessage="1" showErrorMessage="1" sqref="E76:J77">
      <formula1>Fabrication</formula1>
    </dataValidation>
    <dataValidation type="list" allowBlank="1" showInputMessage="1" showErrorMessage="1" sqref="C112:C122">
      <formula1>Contractual</formula1>
    </dataValidation>
    <dataValidation type="list" allowBlank="1" showInputMessage="1" showErrorMessage="1" sqref="C103:C108 C88:C99">
      <formula1>Travel</formula1>
    </dataValidation>
    <dataValidation type="list" allowBlank="1" showInputMessage="1" showErrorMessage="1" sqref="E35:J40">
      <formula1>Student</formula1>
    </dataValidation>
    <dataValidation type="list" allowBlank="1" showInputMessage="1" showErrorMessage="1" sqref="E24:J31">
      <formula1>OtherPersonnel</formula1>
    </dataValidation>
    <dataValidation showDropDown="1" showInputMessage="1" showErrorMessage="1" sqref="D14"/>
    <dataValidation type="list" allowBlank="1" showInputMessage="1" showErrorMessage="1" sqref="E14:J19">
      <formula1>SeniorPersonnel</formula1>
    </dataValidation>
  </dataValidations>
  <printOptions horizontalCentered="1"/>
  <pageMargins left="0" right="0" top="0.79" bottom="0.25" header="0.25" footer="0.25"/>
  <pageSetup scale="30" orientation="portrait" r:id="rId1"/>
  <headerFooter alignWithMargins="0">
    <oddHeader>&amp;C&amp;"Arial,Bold"&amp;14
UNIVERSITY OF ALASKA ANCHORAGE</oddHeader>
  </headerFooter>
  <colBreaks count="1" manualBreakCount="1">
    <brk id="25" min="2" max="174" man="1"/>
  </colBreaks>
  <ignoredErrors>
    <ignoredError sqref="W44:W46 X51:X73 Z69 O76:X77 N82:X85 C76:C77 N122:X129 N139:X147 N156:X159 L150:L151 W72 N160:X160 N168:X172 X14:X19 O44:O46 N103:N104 P43:P45 O26:O31 Q44:Q46 R43:R45 S44:S46 T43:T45 U44:U46 V43:V45 V71:V73 O50:O70 O72 P51:P73 Q50:Q70 Q72 R51:R73 S50:S70 S72 T51:T73 U50:U70 U72 V51:V70 W50:W70 N154:N155 N152:N153 O152:O155 Q152:X155 P152:P154 P155 O48 Q48 S48 U48 W48 N43 Z51 N71 N73 W35:W40 N161:X161 T41 S41 R41 Q41 P41 O41 W20:W23 X25 P15:P19 O14:O19 O20:O23 U20:U23 Q20:Q23 U41 S20:S23 R20:R23 T20:T23 V20:V23 P20:P23 W41 X20:X23 X35:X40 X24 X26:X31 O25 P26:P31 P24 P25 O24 O32:O34 Q32:Q34 S32:S34 U32:U34 W32:W34 P32:P34 R32:R34 T32:T34 V32:V34 V41 X32:X34 X41 P35:P40 R35:R40 T35:T40 V35:V40 O35:O40 Q35:Q40 S35:S40 U35:U40 M170 C14:C31 O78:X79 V109:V110 T100:T102 U100:U102 P109:P110 W100:W102 Q109:Q110 R109:R110 V100:V102 S109:S110 T109:T110 Q100:Q102 U109:U110 X89 N100:N102 W109:W110 P100:P102 S100:S102 R100:R102 O109:O110 X105:X108 X90:X99 X88 N90:N99 O90:O99 O88 N89 O89 N88 O100:O102 N109:N110 X103:X104 X109:X110 X100:X102 O103:O104 Q103 N105:N108 O105:O108 P103 AC156:AH160 AB156:AB160 X42:X48 V42 W42 U42 O42 P42 Q42 R42 S42 T42 AE14:AE41 Q14:R14 R15:R19 Q15:Q19 T14 V14 S15:W19 S14 W14 U14 R24 T24 V24 Q25:W31 Q24 W24 U24 S24 Q88 U88 W88 P89:W99 P88 V88 R88:T88 P104:W108 U103 W103 S103 R103 T103 V103" unlockedFormula="1"/>
    <ignoredError sqref="X49:X50 O47 O49 Q47 P46:P48 Q49 P49:P50 S47 R46:R48 S49 R49:R50 U47 T46:T48 U49 T49:T50 W47 V46:V48 V49:V50 W49" formula="1"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4"/>
    <pageSetUpPr fitToPage="1"/>
  </sheetPr>
  <dimension ref="A1:AE189"/>
  <sheetViews>
    <sheetView topLeftCell="A133" zoomScaleNormal="100" workbookViewId="0">
      <selection activeCell="H156" sqref="H156:L156"/>
    </sheetView>
  </sheetViews>
  <sheetFormatPr defaultColWidth="20.83203125" defaultRowHeight="17.100000000000001" customHeight="1"/>
  <cols>
    <col min="1" max="1" width="5.5" style="67" customWidth="1"/>
    <col min="2" max="2" width="2" style="67" customWidth="1"/>
    <col min="3" max="3" width="30.5" style="36" customWidth="1"/>
    <col min="4" max="4" width="29" style="36" customWidth="1"/>
    <col min="5" max="9" width="3.1640625" style="36" customWidth="1"/>
    <col min="10" max="10" width="10.1640625" style="36" customWidth="1"/>
    <col min="11" max="11" width="6.83203125" style="36" customWidth="1"/>
    <col min="12" max="12" width="7.33203125" style="36" customWidth="1"/>
    <col min="13" max="13" width="7" style="39" customWidth="1"/>
    <col min="14" max="14" width="6.83203125" style="127" customWidth="1"/>
    <col min="15" max="15" width="11.83203125" style="127" customWidth="1"/>
    <col min="16" max="16" width="6.83203125" style="81" customWidth="1"/>
    <col min="17" max="17" width="11.83203125" style="127" customWidth="1"/>
    <col min="18" max="18" width="6.83203125" style="81" customWidth="1"/>
    <col min="19" max="19" width="11.83203125" style="127" customWidth="1"/>
    <col min="20" max="20" width="6.83203125" style="81" customWidth="1"/>
    <col min="21" max="21" width="11.83203125" style="127" customWidth="1"/>
    <col min="22" max="22" width="6.83203125" style="81" customWidth="1"/>
    <col min="23" max="23" width="11.83203125" style="127" customWidth="1"/>
    <col min="24" max="24" width="12.33203125" style="81" customWidth="1"/>
    <col min="25" max="25" width="4.33203125" style="14" customWidth="1"/>
    <col min="26" max="26" width="12.33203125" style="36" customWidth="1"/>
    <col min="27" max="27" width="4.33203125" style="36" customWidth="1"/>
    <col min="28" max="28" width="25.83203125" style="36" customWidth="1"/>
    <col min="29" max="34" width="12.83203125" style="36" customWidth="1"/>
    <col min="35" max="16384" width="20.83203125" style="36"/>
  </cols>
  <sheetData>
    <row r="1" spans="1:31" s="12" customFormat="1" ht="19.5" customHeight="1">
      <c r="A1" s="22"/>
      <c r="B1" s="22"/>
      <c r="C1" s="502" t="s">
        <v>355</v>
      </c>
      <c r="J1" s="13"/>
      <c r="K1" s="13"/>
      <c r="L1" s="13"/>
      <c r="M1" s="14"/>
      <c r="N1" s="14"/>
      <c r="O1" s="14"/>
      <c r="P1" s="14"/>
      <c r="Q1" s="14"/>
      <c r="R1" s="14"/>
      <c r="S1" s="14"/>
      <c r="T1" s="14"/>
      <c r="U1" s="14"/>
      <c r="W1" s="14"/>
      <c r="X1" s="33"/>
      <c r="Y1" s="732"/>
      <c r="Z1" s="539"/>
      <c r="AA1" s="539"/>
    </row>
    <row r="2" spans="1:31" s="12" customFormat="1" ht="14.1" customHeight="1">
      <c r="A2" s="22"/>
      <c r="B2" s="22"/>
      <c r="J2" s="13"/>
      <c r="K2" s="13"/>
      <c r="L2" s="13"/>
      <c r="M2" s="14"/>
      <c r="N2" s="14"/>
      <c r="O2" s="14"/>
      <c r="P2" s="14"/>
      <c r="Q2" s="14"/>
      <c r="R2" s="14"/>
      <c r="S2" s="14"/>
      <c r="T2" s="14"/>
      <c r="U2" s="14"/>
      <c r="V2" s="14"/>
      <c r="W2" s="14"/>
      <c r="Y2" s="732"/>
      <c r="Z2" s="539"/>
      <c r="AA2" s="539"/>
    </row>
    <row r="3" spans="1:31" s="12" customFormat="1" ht="14.1" customHeight="1">
      <c r="A3" s="22"/>
      <c r="B3" s="22"/>
      <c r="C3" s="447" t="s">
        <v>34</v>
      </c>
      <c r="D3" s="447"/>
      <c r="E3" s="459"/>
      <c r="F3" s="459"/>
      <c r="G3" s="459"/>
      <c r="H3" s="459"/>
      <c r="I3" s="459"/>
      <c r="J3" s="13"/>
      <c r="K3" s="13"/>
      <c r="L3" s="13"/>
      <c r="M3" s="14"/>
      <c r="N3" s="16"/>
      <c r="O3" s="14"/>
      <c r="P3" s="16"/>
      <c r="Q3" s="14"/>
      <c r="R3" s="16"/>
      <c r="S3" s="14"/>
      <c r="T3" s="16"/>
      <c r="U3" s="14"/>
      <c r="V3" s="16"/>
      <c r="W3" s="14"/>
      <c r="X3" s="33"/>
      <c r="Y3" s="732"/>
      <c r="Z3" s="539"/>
      <c r="AA3" s="539"/>
    </row>
    <row r="4" spans="1:31" s="12" customFormat="1" ht="14.1" customHeight="1">
      <c r="A4" s="22"/>
      <c r="B4" s="22"/>
      <c r="C4" s="452" t="s">
        <v>38</v>
      </c>
      <c r="D4" s="452"/>
      <c r="E4" s="460"/>
      <c r="F4" s="460"/>
      <c r="G4" s="460"/>
      <c r="H4" s="460"/>
      <c r="I4" s="460"/>
      <c r="J4" s="14"/>
      <c r="K4" s="14"/>
      <c r="L4" s="14"/>
      <c r="Y4" s="15"/>
    </row>
    <row r="5" spans="1:31" s="12" customFormat="1" ht="14.1" customHeight="1">
      <c r="A5" s="22"/>
      <c r="B5" s="22"/>
      <c r="C5" s="453" t="s">
        <v>36</v>
      </c>
      <c r="D5" s="452"/>
      <c r="E5" s="460"/>
      <c r="F5" s="460"/>
      <c r="G5" s="460"/>
      <c r="H5" s="460"/>
      <c r="I5" s="460"/>
      <c r="J5" s="14"/>
      <c r="K5" s="14"/>
      <c r="L5" s="14"/>
      <c r="Y5" s="15"/>
    </row>
    <row r="6" spans="1:31" s="12" customFormat="1" ht="14.1" customHeight="1">
      <c r="A6" s="22"/>
      <c r="B6" s="22"/>
      <c r="C6" s="454" t="s">
        <v>37</v>
      </c>
      <c r="D6" s="453"/>
      <c r="E6" s="460"/>
      <c r="F6" s="460"/>
      <c r="G6" s="460"/>
      <c r="H6" s="460"/>
      <c r="I6" s="460"/>
      <c r="J6" s="14"/>
      <c r="K6" s="14"/>
      <c r="L6" s="14"/>
      <c r="Y6" s="15"/>
    </row>
    <row r="7" spans="1:31" s="12" customFormat="1" ht="14.1" customHeight="1" thickBot="1">
      <c r="A7" s="22"/>
      <c r="B7" s="22"/>
      <c r="C7" s="450"/>
      <c r="D7" s="451"/>
      <c r="E7" s="735"/>
      <c r="F7" s="735"/>
      <c r="G7" s="735"/>
      <c r="H7" s="735"/>
      <c r="I7" s="735"/>
      <c r="J7" s="14"/>
      <c r="K7" s="14"/>
      <c r="L7" s="14"/>
      <c r="Y7" s="15"/>
    </row>
    <row r="8" spans="1:31" s="12" customFormat="1" ht="14.1" customHeight="1" thickBot="1">
      <c r="A8" s="22"/>
      <c r="B8" s="22"/>
      <c r="C8" s="448" t="s">
        <v>75</v>
      </c>
      <c r="D8" s="449"/>
      <c r="E8" s="737"/>
      <c r="F8" s="737"/>
      <c r="G8" s="737"/>
      <c r="H8" s="737"/>
      <c r="I8" s="737"/>
      <c r="J8" s="14"/>
      <c r="K8" s="14"/>
      <c r="L8" s="14"/>
      <c r="Y8" s="15"/>
    </row>
    <row r="9" spans="1:31" s="12" customFormat="1" ht="13.5" customHeight="1" thickBot="1">
      <c r="A9" s="22"/>
      <c r="B9" s="22"/>
      <c r="C9" s="18"/>
      <c r="D9" s="17"/>
      <c r="E9" s="575"/>
      <c r="F9" s="575"/>
      <c r="G9" s="575"/>
      <c r="H9" s="575"/>
      <c r="I9" s="575"/>
      <c r="J9" s="17"/>
      <c r="K9" s="17"/>
      <c r="L9" s="17"/>
      <c r="M9" s="18"/>
      <c r="N9" s="18"/>
      <c r="O9" s="18"/>
      <c r="P9" s="18"/>
      <c r="Q9" s="18"/>
      <c r="R9" s="18"/>
      <c r="S9" s="18"/>
      <c r="T9" s="18"/>
      <c r="U9" s="18"/>
      <c r="V9" s="18"/>
      <c r="W9" s="18"/>
      <c r="X9" s="19" t="s">
        <v>62</v>
      </c>
      <c r="Y9" s="15"/>
      <c r="Z9" s="20" t="s">
        <v>33</v>
      </c>
    </row>
    <row r="10" spans="1:31" s="22" customFormat="1" ht="14.1" customHeight="1">
      <c r="C10" s="322"/>
      <c r="D10" s="323"/>
      <c r="E10" s="724"/>
      <c r="F10" s="724"/>
      <c r="G10" s="724"/>
      <c r="H10" s="724"/>
      <c r="I10" s="724"/>
      <c r="J10" s="323"/>
      <c r="K10" s="323"/>
      <c r="L10" s="323"/>
      <c r="M10" s="324"/>
      <c r="N10" s="325"/>
      <c r="O10" s="311" t="s">
        <v>18</v>
      </c>
      <c r="P10" s="325"/>
      <c r="Q10" s="311" t="s">
        <v>19</v>
      </c>
      <c r="R10" s="325"/>
      <c r="S10" s="311" t="s">
        <v>20</v>
      </c>
      <c r="T10" s="325"/>
      <c r="U10" s="311" t="s">
        <v>63</v>
      </c>
      <c r="V10" s="325"/>
      <c r="W10" s="311" t="s">
        <v>64</v>
      </c>
      <c r="X10" s="314"/>
      <c r="Y10" s="326"/>
      <c r="Z10" s="327"/>
    </row>
    <row r="11" spans="1:31" s="12" customFormat="1" ht="21.75" customHeight="1" thickBot="1">
      <c r="A11" s="22" t="s">
        <v>210</v>
      </c>
      <c r="B11" s="22"/>
      <c r="C11" s="152" t="s">
        <v>51</v>
      </c>
      <c r="D11" s="153"/>
      <c r="E11" s="570"/>
      <c r="F11" s="570"/>
      <c r="G11" s="570"/>
      <c r="H11" s="570"/>
      <c r="I11" s="570"/>
      <c r="J11" s="153"/>
      <c r="K11" s="153"/>
      <c r="L11" s="153"/>
      <c r="M11" s="189"/>
      <c r="N11" s="27" t="s">
        <v>40</v>
      </c>
      <c r="O11" s="190"/>
      <c r="P11" s="27" t="s">
        <v>40</v>
      </c>
      <c r="Q11" s="190"/>
      <c r="R11" s="27" t="s">
        <v>40</v>
      </c>
      <c r="S11" s="190"/>
      <c r="T11" s="27" t="s">
        <v>40</v>
      </c>
      <c r="U11" s="190"/>
      <c r="V11" s="27" t="s">
        <v>40</v>
      </c>
      <c r="W11" s="190"/>
      <c r="X11" s="28" t="s">
        <v>209</v>
      </c>
      <c r="Y11" s="120"/>
      <c r="Z11" s="23"/>
    </row>
    <row r="12" spans="1:31" s="12" customFormat="1" ht="27.75" customHeight="1">
      <c r="A12" s="22">
        <v>1000</v>
      </c>
      <c r="B12" s="22"/>
      <c r="C12" s="26" t="s">
        <v>318</v>
      </c>
      <c r="D12" s="14"/>
      <c r="E12" s="573"/>
      <c r="F12" s="574"/>
      <c r="G12" s="574"/>
      <c r="H12" s="574"/>
      <c r="I12" s="574"/>
      <c r="J12" s="574"/>
      <c r="K12" s="29" t="s">
        <v>39</v>
      </c>
      <c r="L12" s="29" t="s">
        <v>21</v>
      </c>
      <c r="M12" s="14"/>
      <c r="N12" s="21"/>
      <c r="O12" s="30"/>
      <c r="P12" s="25"/>
      <c r="Q12" s="30"/>
      <c r="R12" s="25"/>
      <c r="S12" s="30"/>
      <c r="T12" s="25"/>
      <c r="U12" s="30"/>
      <c r="V12" s="25"/>
      <c r="W12" s="30"/>
      <c r="X12" s="31"/>
      <c r="Y12" s="15"/>
      <c r="Z12" s="23"/>
      <c r="AC12" s="333" t="s">
        <v>105</v>
      </c>
      <c r="AD12" s="334" t="s">
        <v>106</v>
      </c>
      <c r="AE12" s="335" t="s">
        <v>107</v>
      </c>
    </row>
    <row r="13" spans="1:31" s="12" customFormat="1" ht="15" customHeight="1">
      <c r="A13" s="22"/>
      <c r="B13" s="22"/>
      <c r="C13" s="32" t="s">
        <v>35</v>
      </c>
      <c r="D13" s="201" t="s">
        <v>113</v>
      </c>
      <c r="E13" s="696"/>
      <c r="F13" s="572"/>
      <c r="G13" s="572"/>
      <c r="H13" s="572"/>
      <c r="I13" s="572"/>
      <c r="J13" s="572"/>
      <c r="K13" s="34"/>
      <c r="L13" s="33"/>
      <c r="M13" s="14"/>
      <c r="N13" s="35"/>
      <c r="O13" s="30"/>
      <c r="P13" s="35"/>
      <c r="Q13" s="30"/>
      <c r="R13" s="35"/>
      <c r="S13" s="30"/>
      <c r="T13" s="35"/>
      <c r="U13" s="30"/>
      <c r="V13" s="35"/>
      <c r="W13" s="30"/>
      <c r="X13" s="31"/>
      <c r="Y13" s="15"/>
      <c r="Z13" s="23"/>
      <c r="AB13" s="36"/>
      <c r="AC13" s="336"/>
      <c r="AD13" s="337"/>
      <c r="AE13" s="338"/>
    </row>
    <row r="14" spans="1:31" ht="15" customHeight="1">
      <c r="C14" s="50">
        <f t="shared" ref="C14:C19" si="0">N14+P14+R14+T14+V14</f>
        <v>0</v>
      </c>
      <c r="D14" s="37"/>
      <c r="E14" s="556" t="s">
        <v>114</v>
      </c>
      <c r="F14" s="697"/>
      <c r="G14" s="697"/>
      <c r="H14" s="697"/>
      <c r="I14" s="697"/>
      <c r="J14" s="697"/>
      <c r="K14" s="38">
        <v>0</v>
      </c>
      <c r="L14" s="208">
        <f t="shared" ref="L14:L19" si="1">VLOOKUP(E14,Leave_Benefits,2,0)</f>
        <v>0</v>
      </c>
      <c r="M14" s="37"/>
      <c r="N14" s="164">
        <v>0</v>
      </c>
      <c r="O14" s="82">
        <f t="shared" ref="O14:O19" si="2">K14*(1+L14)*(N14)</f>
        <v>0</v>
      </c>
      <c r="P14" s="164">
        <v>0</v>
      </c>
      <c r="Q14" s="82">
        <f t="shared" ref="Q14:Q19" si="3">K14*(1+L14)*(P14)*1.025</f>
        <v>0</v>
      </c>
      <c r="R14" s="164">
        <v>0</v>
      </c>
      <c r="S14" s="82">
        <f t="shared" ref="S14:S19" si="4">K14*(1+L14)*(R14)*1.025*1.025</f>
        <v>0</v>
      </c>
      <c r="T14" s="164">
        <v>0</v>
      </c>
      <c r="U14" s="82">
        <f t="shared" ref="U14:U19" si="5">K14*(1+L14)*(T14)*1.025*1.025*1.025</f>
        <v>0</v>
      </c>
      <c r="V14" s="164">
        <v>0</v>
      </c>
      <c r="W14" s="82">
        <f t="shared" ref="W14:W19" si="6">K14*(1+L14)*(V14)*1.025*1.025*1.025*1.025</f>
        <v>0</v>
      </c>
      <c r="X14" s="40">
        <f t="shared" ref="X14:X19" si="7">O14+Q14+S14+U14+W14</f>
        <v>0</v>
      </c>
      <c r="Y14" s="41"/>
      <c r="Z14" s="23"/>
      <c r="AC14" s="341"/>
      <c r="AD14" s="342"/>
      <c r="AE14" s="343">
        <f>AC14*AD14</f>
        <v>0</v>
      </c>
    </row>
    <row r="15" spans="1:31" ht="15" customHeight="1">
      <c r="C15" s="50">
        <f t="shared" si="0"/>
        <v>0</v>
      </c>
      <c r="D15" s="37"/>
      <c r="E15" s="697" t="s">
        <v>114</v>
      </c>
      <c r="F15" s="697"/>
      <c r="G15" s="697"/>
      <c r="H15" s="697"/>
      <c r="I15" s="697"/>
      <c r="J15" s="697"/>
      <c r="K15" s="38">
        <v>0</v>
      </c>
      <c r="L15" s="208">
        <f t="shared" si="1"/>
        <v>0</v>
      </c>
      <c r="M15" s="37"/>
      <c r="N15" s="164">
        <v>0</v>
      </c>
      <c r="O15" s="82">
        <f t="shared" si="2"/>
        <v>0</v>
      </c>
      <c r="P15" s="164">
        <v>0</v>
      </c>
      <c r="Q15" s="82">
        <f t="shared" si="3"/>
        <v>0</v>
      </c>
      <c r="R15" s="164">
        <v>0</v>
      </c>
      <c r="S15" s="82">
        <f t="shared" si="4"/>
        <v>0</v>
      </c>
      <c r="T15" s="164">
        <v>0</v>
      </c>
      <c r="U15" s="82">
        <f t="shared" si="5"/>
        <v>0</v>
      </c>
      <c r="V15" s="164">
        <v>0</v>
      </c>
      <c r="W15" s="82">
        <f t="shared" si="6"/>
        <v>0</v>
      </c>
      <c r="X15" s="40">
        <f t="shared" si="7"/>
        <v>0</v>
      </c>
      <c r="Y15" s="41"/>
      <c r="Z15" s="23"/>
      <c r="AC15" s="341"/>
      <c r="AD15" s="342"/>
      <c r="AE15" s="343">
        <f t="shared" ref="AE15:AE41" si="8">AC15*AD15</f>
        <v>0</v>
      </c>
    </row>
    <row r="16" spans="1:31" ht="15" customHeight="1">
      <c r="C16" s="50">
        <f t="shared" si="0"/>
        <v>0</v>
      </c>
      <c r="D16" s="37"/>
      <c r="E16" s="556" t="s">
        <v>114</v>
      </c>
      <c r="F16" s="697"/>
      <c r="G16" s="697"/>
      <c r="H16" s="697"/>
      <c r="I16" s="697"/>
      <c r="J16" s="697"/>
      <c r="K16" s="38">
        <v>0</v>
      </c>
      <c r="L16" s="208">
        <f t="shared" si="1"/>
        <v>0</v>
      </c>
      <c r="M16" s="37"/>
      <c r="N16" s="164">
        <v>0</v>
      </c>
      <c r="O16" s="82">
        <f t="shared" si="2"/>
        <v>0</v>
      </c>
      <c r="P16" s="164">
        <v>0</v>
      </c>
      <c r="Q16" s="82">
        <f t="shared" si="3"/>
        <v>0</v>
      </c>
      <c r="R16" s="164">
        <v>0</v>
      </c>
      <c r="S16" s="82">
        <f t="shared" si="4"/>
        <v>0</v>
      </c>
      <c r="T16" s="164">
        <v>0</v>
      </c>
      <c r="U16" s="82">
        <f t="shared" si="5"/>
        <v>0</v>
      </c>
      <c r="V16" s="164">
        <v>0</v>
      </c>
      <c r="W16" s="82">
        <f t="shared" si="6"/>
        <v>0</v>
      </c>
      <c r="X16" s="40">
        <f t="shared" si="7"/>
        <v>0</v>
      </c>
      <c r="Y16" s="41"/>
      <c r="Z16" s="23"/>
      <c r="AC16" s="341"/>
      <c r="AD16" s="342"/>
      <c r="AE16" s="343">
        <f t="shared" si="8"/>
        <v>0</v>
      </c>
    </row>
    <row r="17" spans="1:31" ht="15" customHeight="1">
      <c r="C17" s="50">
        <f t="shared" si="0"/>
        <v>0</v>
      </c>
      <c r="D17" s="37"/>
      <c r="E17" s="697" t="s">
        <v>114</v>
      </c>
      <c r="F17" s="697"/>
      <c r="G17" s="697"/>
      <c r="H17" s="697"/>
      <c r="I17" s="697"/>
      <c r="J17" s="697"/>
      <c r="K17" s="38">
        <v>0</v>
      </c>
      <c r="L17" s="208">
        <f t="shared" si="1"/>
        <v>0</v>
      </c>
      <c r="M17" s="37"/>
      <c r="N17" s="164">
        <v>0</v>
      </c>
      <c r="O17" s="82">
        <f t="shared" si="2"/>
        <v>0</v>
      </c>
      <c r="P17" s="164">
        <v>0</v>
      </c>
      <c r="Q17" s="82">
        <f t="shared" si="3"/>
        <v>0</v>
      </c>
      <c r="R17" s="164">
        <v>0</v>
      </c>
      <c r="S17" s="82">
        <f t="shared" si="4"/>
        <v>0</v>
      </c>
      <c r="T17" s="164">
        <v>0</v>
      </c>
      <c r="U17" s="82">
        <f t="shared" si="5"/>
        <v>0</v>
      </c>
      <c r="V17" s="164">
        <v>0</v>
      </c>
      <c r="W17" s="82">
        <f t="shared" si="6"/>
        <v>0</v>
      </c>
      <c r="X17" s="40">
        <f t="shared" si="7"/>
        <v>0</v>
      </c>
      <c r="Y17" s="41"/>
      <c r="Z17" s="23"/>
      <c r="AC17" s="341"/>
      <c r="AD17" s="342"/>
      <c r="AE17" s="343">
        <f t="shared" si="8"/>
        <v>0</v>
      </c>
    </row>
    <row r="18" spans="1:31" ht="15" customHeight="1">
      <c r="C18" s="50">
        <f t="shared" si="0"/>
        <v>0</v>
      </c>
      <c r="D18" s="37"/>
      <c r="E18" s="556" t="s">
        <v>114</v>
      </c>
      <c r="F18" s="697"/>
      <c r="G18" s="697"/>
      <c r="H18" s="697"/>
      <c r="I18" s="697"/>
      <c r="J18" s="697"/>
      <c r="K18" s="38">
        <v>0</v>
      </c>
      <c r="L18" s="208">
        <f t="shared" si="1"/>
        <v>0</v>
      </c>
      <c r="M18" s="37"/>
      <c r="N18" s="164">
        <v>0</v>
      </c>
      <c r="O18" s="82">
        <f t="shared" si="2"/>
        <v>0</v>
      </c>
      <c r="P18" s="164">
        <v>0</v>
      </c>
      <c r="Q18" s="82">
        <f t="shared" si="3"/>
        <v>0</v>
      </c>
      <c r="R18" s="164">
        <v>0</v>
      </c>
      <c r="S18" s="82">
        <f t="shared" si="4"/>
        <v>0</v>
      </c>
      <c r="T18" s="164">
        <v>0</v>
      </c>
      <c r="U18" s="82">
        <f t="shared" si="5"/>
        <v>0</v>
      </c>
      <c r="V18" s="164">
        <v>0</v>
      </c>
      <c r="W18" s="82">
        <f t="shared" si="6"/>
        <v>0</v>
      </c>
      <c r="X18" s="40">
        <f t="shared" si="7"/>
        <v>0</v>
      </c>
      <c r="Y18" s="41"/>
      <c r="Z18" s="23"/>
      <c r="AC18" s="341"/>
      <c r="AD18" s="342"/>
      <c r="AE18" s="343">
        <f t="shared" si="8"/>
        <v>0</v>
      </c>
    </row>
    <row r="19" spans="1:31" ht="16.5" customHeight="1">
      <c r="C19" s="50">
        <f t="shared" si="0"/>
        <v>0</v>
      </c>
      <c r="D19" s="37"/>
      <c r="E19" s="697" t="s">
        <v>114</v>
      </c>
      <c r="F19" s="697"/>
      <c r="G19" s="697"/>
      <c r="H19" s="697"/>
      <c r="I19" s="697"/>
      <c r="J19" s="697"/>
      <c r="K19" s="38">
        <v>0</v>
      </c>
      <c r="L19" s="208">
        <f t="shared" si="1"/>
        <v>0</v>
      </c>
      <c r="M19" s="37"/>
      <c r="N19" s="164">
        <v>0</v>
      </c>
      <c r="O19" s="82">
        <f t="shared" si="2"/>
        <v>0</v>
      </c>
      <c r="P19" s="164">
        <v>0</v>
      </c>
      <c r="Q19" s="82">
        <f t="shared" si="3"/>
        <v>0</v>
      </c>
      <c r="R19" s="164">
        <v>0</v>
      </c>
      <c r="S19" s="82">
        <f t="shared" si="4"/>
        <v>0</v>
      </c>
      <c r="T19" s="164">
        <v>0</v>
      </c>
      <c r="U19" s="82">
        <f t="shared" si="5"/>
        <v>0</v>
      </c>
      <c r="V19" s="164">
        <v>0</v>
      </c>
      <c r="W19" s="82">
        <f t="shared" si="6"/>
        <v>0</v>
      </c>
      <c r="X19" s="40">
        <f t="shared" si="7"/>
        <v>0</v>
      </c>
      <c r="Y19" s="41"/>
      <c r="Z19" s="23"/>
      <c r="AC19" s="341"/>
      <c r="AD19" s="342"/>
      <c r="AE19" s="343">
        <f t="shared" si="8"/>
        <v>0</v>
      </c>
    </row>
    <row r="20" spans="1:31" s="12" customFormat="1" ht="15" customHeight="1">
      <c r="A20" s="22"/>
      <c r="B20" s="22"/>
      <c r="C20" s="64"/>
      <c r="D20" s="225"/>
      <c r="E20" s="559"/>
      <c r="F20" s="559"/>
      <c r="G20" s="559"/>
      <c r="H20" s="559"/>
      <c r="I20" s="559"/>
      <c r="J20" s="566" t="s">
        <v>194</v>
      </c>
      <c r="K20" s="567"/>
      <c r="L20" s="567"/>
      <c r="M20" s="568"/>
      <c r="N20" s="318"/>
      <c r="O20" s="317">
        <f>SUM(ROUNDUP(SUM(O14:O19),0))</f>
        <v>0</v>
      </c>
      <c r="P20" s="318"/>
      <c r="Q20" s="317">
        <f>SUM(ROUNDUP(SUM(Q14:Q19),0))</f>
        <v>0</v>
      </c>
      <c r="R20" s="318"/>
      <c r="S20" s="317">
        <f>SUM(ROUNDUP(SUM(S14:S19),0))</f>
        <v>0</v>
      </c>
      <c r="T20" s="318"/>
      <c r="U20" s="317">
        <f>SUM(ROUNDUP(SUM(U14:U19),0))</f>
        <v>0</v>
      </c>
      <c r="V20" s="318"/>
      <c r="W20" s="317">
        <f>SUM(ROUNDUP(SUM(W14:W19),0))</f>
        <v>0</v>
      </c>
      <c r="X20" s="319">
        <f>SUM(ROUNDUP(SUM(X14:X19),0))</f>
        <v>0</v>
      </c>
      <c r="Y20" s="15"/>
      <c r="Z20" s="206">
        <f>SUM(O20+Q20+S20+U20+W20)</f>
        <v>0</v>
      </c>
      <c r="AC20" s="339"/>
      <c r="AD20" s="103"/>
      <c r="AE20" s="338"/>
    </row>
    <row r="21" spans="1:31" s="12" customFormat="1" ht="6.75" customHeight="1">
      <c r="A21" s="22"/>
      <c r="B21" s="22"/>
      <c r="C21" s="64"/>
      <c r="D21" s="225"/>
      <c r="E21" s="559"/>
      <c r="F21" s="560"/>
      <c r="G21" s="560"/>
      <c r="H21" s="560"/>
      <c r="I21" s="560"/>
      <c r="J21" s="560"/>
      <c r="K21" s="560"/>
      <c r="L21" s="560"/>
      <c r="M21" s="560"/>
      <c r="N21" s="149"/>
      <c r="O21" s="65"/>
      <c r="P21" s="149"/>
      <c r="Q21" s="65"/>
      <c r="R21" s="149"/>
      <c r="S21" s="65"/>
      <c r="T21" s="149"/>
      <c r="U21" s="65"/>
      <c r="V21" s="149"/>
      <c r="W21" s="65"/>
      <c r="X21" s="60"/>
      <c r="Y21" s="15"/>
      <c r="Z21" s="140"/>
      <c r="AC21" s="336"/>
      <c r="AD21" s="340"/>
      <c r="AE21" s="338"/>
    </row>
    <row r="22" spans="1:31" s="12" customFormat="1" ht="15" customHeight="1">
      <c r="A22" s="22">
        <v>1000</v>
      </c>
      <c r="B22" s="22"/>
      <c r="C22" s="24" t="s">
        <v>319</v>
      </c>
      <c r="D22" s="226"/>
      <c r="E22" s="564"/>
      <c r="F22" s="560"/>
      <c r="G22" s="560"/>
      <c r="H22" s="560"/>
      <c r="I22" s="560"/>
      <c r="J22" s="560"/>
      <c r="K22" s="560"/>
      <c r="L22" s="560"/>
      <c r="M22" s="560"/>
      <c r="N22" s="43"/>
      <c r="O22" s="66"/>
      <c r="P22" s="43"/>
      <c r="Q22" s="44"/>
      <c r="R22" s="43"/>
      <c r="S22" s="44"/>
      <c r="T22" s="43"/>
      <c r="U22" s="44"/>
      <c r="V22" s="43"/>
      <c r="W22" s="44"/>
      <c r="X22" s="45"/>
      <c r="Y22" s="15"/>
      <c r="Z22" s="23"/>
      <c r="AC22" s="336"/>
      <c r="AD22" s="340"/>
      <c r="AE22" s="338"/>
    </row>
    <row r="23" spans="1:31" s="12" customFormat="1" ht="15" customHeight="1">
      <c r="A23" s="22"/>
      <c r="B23" s="22"/>
      <c r="C23" s="46" t="s">
        <v>35</v>
      </c>
      <c r="D23" s="37"/>
      <c r="E23" s="562"/>
      <c r="F23" s="563"/>
      <c r="G23" s="563"/>
      <c r="H23" s="563"/>
      <c r="I23" s="563"/>
      <c r="J23" s="563"/>
      <c r="K23" s="132"/>
      <c r="L23" s="33"/>
      <c r="M23" s="14"/>
      <c r="N23" s="43"/>
      <c r="O23" s="66"/>
      <c r="P23" s="43"/>
      <c r="Q23" s="44"/>
      <c r="R23" s="43"/>
      <c r="S23" s="44"/>
      <c r="T23" s="43"/>
      <c r="U23" s="44"/>
      <c r="V23" s="43"/>
      <c r="W23" s="44"/>
      <c r="X23" s="45"/>
      <c r="Y23" s="15"/>
      <c r="Z23" s="23"/>
      <c r="AC23" s="336"/>
      <c r="AD23" s="340"/>
      <c r="AE23" s="338"/>
    </row>
    <row r="24" spans="1:31" s="12" customFormat="1" ht="15" customHeight="1">
      <c r="A24" s="22"/>
      <c r="B24" s="22"/>
      <c r="C24" s="48">
        <f t="shared" ref="C24:C31" si="9">N24+P24+R24+T24+V24</f>
        <v>0</v>
      </c>
      <c r="D24" s="37"/>
      <c r="E24" s="558" t="s">
        <v>114</v>
      </c>
      <c r="F24" s="517"/>
      <c r="G24" s="517"/>
      <c r="H24" s="517"/>
      <c r="I24" s="517"/>
      <c r="J24" s="517"/>
      <c r="K24" s="38">
        <v>0</v>
      </c>
      <c r="L24" s="209">
        <f t="shared" ref="L24:L31" si="10">VLOOKUP(E24,Leave_Benefits,2,0)</f>
        <v>0</v>
      </c>
      <c r="M24" s="14"/>
      <c r="N24" s="164">
        <v>0</v>
      </c>
      <c r="O24" s="82">
        <f>K24*(1+L24)*(N24)</f>
        <v>0</v>
      </c>
      <c r="P24" s="164">
        <v>0</v>
      </c>
      <c r="Q24" s="82">
        <f>K24*(1+L24)*(P24)*1.025</f>
        <v>0</v>
      </c>
      <c r="R24" s="164">
        <v>0</v>
      </c>
      <c r="S24" s="82">
        <f>K24*(1+L24)*(R24)*1.025*1.025</f>
        <v>0</v>
      </c>
      <c r="T24" s="164">
        <v>0</v>
      </c>
      <c r="U24" s="82">
        <f>K24*(1+L24)*(T24)*1.025*1.025*1.025</f>
        <v>0</v>
      </c>
      <c r="V24" s="164">
        <v>0</v>
      </c>
      <c r="W24" s="82">
        <f>K24*(1+L24)*(V24)*1.025*1.025*1.025*1.025</f>
        <v>0</v>
      </c>
      <c r="X24" s="40">
        <f t="shared" ref="X24:X31" si="11">O24+Q24+S24+U24+W24</f>
        <v>0</v>
      </c>
      <c r="Y24" s="15"/>
      <c r="Z24" s="23"/>
      <c r="AC24" s="336"/>
      <c r="AD24" s="340"/>
      <c r="AE24" s="338"/>
    </row>
    <row r="25" spans="1:31" s="12" customFormat="1" ht="15" customHeight="1">
      <c r="A25" s="22"/>
      <c r="B25" s="22"/>
      <c r="C25" s="50">
        <f t="shared" si="9"/>
        <v>0</v>
      </c>
      <c r="D25" s="37"/>
      <c r="E25" s="558" t="s">
        <v>114</v>
      </c>
      <c r="F25" s="517"/>
      <c r="G25" s="517"/>
      <c r="H25" s="517"/>
      <c r="I25" s="517"/>
      <c r="J25" s="517"/>
      <c r="K25" s="38">
        <v>0</v>
      </c>
      <c r="L25" s="209">
        <f t="shared" si="10"/>
        <v>0</v>
      </c>
      <c r="M25" s="14"/>
      <c r="N25" s="164">
        <v>0</v>
      </c>
      <c r="O25" s="82">
        <f t="shared" ref="O25:O31" si="12">K25*(1+L25)*(N25)</f>
        <v>0</v>
      </c>
      <c r="P25" s="164">
        <v>0</v>
      </c>
      <c r="Q25" s="82">
        <f t="shared" ref="Q25:Q31" si="13">K25*(1+L25)*(P25)*1.025</f>
        <v>0</v>
      </c>
      <c r="R25" s="164">
        <v>0</v>
      </c>
      <c r="S25" s="82">
        <f t="shared" ref="S25:S31" si="14">K25*(1+L25)*(R25)*1.025*1.025</f>
        <v>0</v>
      </c>
      <c r="T25" s="164">
        <v>0</v>
      </c>
      <c r="U25" s="82">
        <f t="shared" ref="U25:U31" si="15">K25*(1+L25)*(T25)*1.025*1.025*1.025</f>
        <v>0</v>
      </c>
      <c r="V25" s="164">
        <v>0</v>
      </c>
      <c r="W25" s="82">
        <f t="shared" ref="W25:W31" si="16">K25*(1+L25)*(V25)*1.025*1.025*1.025*1.025</f>
        <v>0</v>
      </c>
      <c r="X25" s="40">
        <f t="shared" si="11"/>
        <v>0</v>
      </c>
      <c r="Y25" s="15"/>
      <c r="Z25" s="23"/>
      <c r="AC25" s="344"/>
      <c r="AD25" s="345"/>
      <c r="AE25" s="343">
        <f t="shared" si="8"/>
        <v>0</v>
      </c>
    </row>
    <row r="26" spans="1:31" s="12" customFormat="1" ht="15" customHeight="1">
      <c r="A26" s="22"/>
      <c r="B26" s="22"/>
      <c r="C26" s="50">
        <f t="shared" si="9"/>
        <v>0</v>
      </c>
      <c r="D26" s="37"/>
      <c r="E26" s="558" t="s">
        <v>114</v>
      </c>
      <c r="F26" s="517"/>
      <c r="G26" s="517"/>
      <c r="H26" s="517"/>
      <c r="I26" s="517"/>
      <c r="J26" s="517"/>
      <c r="K26" s="38">
        <v>0</v>
      </c>
      <c r="L26" s="209">
        <f t="shared" si="10"/>
        <v>0</v>
      </c>
      <c r="M26" s="14"/>
      <c r="N26" s="164">
        <v>0</v>
      </c>
      <c r="O26" s="82">
        <f t="shared" si="12"/>
        <v>0</v>
      </c>
      <c r="P26" s="164">
        <v>0</v>
      </c>
      <c r="Q26" s="82">
        <f t="shared" si="13"/>
        <v>0</v>
      </c>
      <c r="R26" s="164">
        <v>0</v>
      </c>
      <c r="S26" s="82">
        <f t="shared" si="14"/>
        <v>0</v>
      </c>
      <c r="T26" s="164">
        <v>0</v>
      </c>
      <c r="U26" s="82">
        <f t="shared" si="15"/>
        <v>0</v>
      </c>
      <c r="V26" s="164">
        <v>0</v>
      </c>
      <c r="W26" s="82">
        <f t="shared" si="16"/>
        <v>0</v>
      </c>
      <c r="X26" s="40">
        <f t="shared" si="11"/>
        <v>0</v>
      </c>
      <c r="Y26" s="15"/>
      <c r="Z26" s="23"/>
      <c r="AC26" s="344"/>
      <c r="AD26" s="345"/>
      <c r="AE26" s="343">
        <f t="shared" si="8"/>
        <v>0</v>
      </c>
    </row>
    <row r="27" spans="1:31" s="12" customFormat="1" ht="15" customHeight="1">
      <c r="A27" s="22"/>
      <c r="B27" s="22"/>
      <c r="C27" s="50">
        <f t="shared" si="9"/>
        <v>0</v>
      </c>
      <c r="D27" s="37"/>
      <c r="E27" s="558" t="s">
        <v>114</v>
      </c>
      <c r="F27" s="517"/>
      <c r="G27" s="517"/>
      <c r="H27" s="517"/>
      <c r="I27" s="517"/>
      <c r="J27" s="517"/>
      <c r="K27" s="38">
        <v>0</v>
      </c>
      <c r="L27" s="209">
        <f t="shared" si="10"/>
        <v>0</v>
      </c>
      <c r="M27" s="14"/>
      <c r="N27" s="164">
        <v>0</v>
      </c>
      <c r="O27" s="82">
        <f t="shared" si="12"/>
        <v>0</v>
      </c>
      <c r="P27" s="164">
        <v>0</v>
      </c>
      <c r="Q27" s="82">
        <f t="shared" si="13"/>
        <v>0</v>
      </c>
      <c r="R27" s="164">
        <v>0</v>
      </c>
      <c r="S27" s="82">
        <f t="shared" si="14"/>
        <v>0</v>
      </c>
      <c r="T27" s="164">
        <v>0</v>
      </c>
      <c r="U27" s="82">
        <f t="shared" si="15"/>
        <v>0</v>
      </c>
      <c r="V27" s="164">
        <v>0</v>
      </c>
      <c r="W27" s="82">
        <f t="shared" si="16"/>
        <v>0</v>
      </c>
      <c r="X27" s="40">
        <f t="shared" si="11"/>
        <v>0</v>
      </c>
      <c r="Y27" s="15"/>
      <c r="Z27" s="23"/>
      <c r="AC27" s="344"/>
      <c r="AD27" s="345"/>
      <c r="AE27" s="343">
        <f t="shared" si="8"/>
        <v>0</v>
      </c>
    </row>
    <row r="28" spans="1:31" ht="15" customHeight="1">
      <c r="C28" s="50">
        <f t="shared" si="9"/>
        <v>0</v>
      </c>
      <c r="D28" s="37"/>
      <c r="E28" s="558" t="s">
        <v>114</v>
      </c>
      <c r="F28" s="517"/>
      <c r="G28" s="517"/>
      <c r="H28" s="517"/>
      <c r="I28" s="517"/>
      <c r="J28" s="517"/>
      <c r="K28" s="38">
        <v>0</v>
      </c>
      <c r="L28" s="209">
        <f t="shared" si="10"/>
        <v>0</v>
      </c>
      <c r="M28" s="37"/>
      <c r="N28" s="164">
        <v>0</v>
      </c>
      <c r="O28" s="82">
        <f t="shared" si="12"/>
        <v>0</v>
      </c>
      <c r="P28" s="164">
        <v>0</v>
      </c>
      <c r="Q28" s="82">
        <f t="shared" si="13"/>
        <v>0</v>
      </c>
      <c r="R28" s="164">
        <v>0</v>
      </c>
      <c r="S28" s="82">
        <f t="shared" si="14"/>
        <v>0</v>
      </c>
      <c r="T28" s="164">
        <v>0</v>
      </c>
      <c r="U28" s="82">
        <f t="shared" si="15"/>
        <v>0</v>
      </c>
      <c r="V28" s="164">
        <v>0</v>
      </c>
      <c r="W28" s="82">
        <f t="shared" si="16"/>
        <v>0</v>
      </c>
      <c r="X28" s="40">
        <f t="shared" si="11"/>
        <v>0</v>
      </c>
      <c r="Y28" s="41"/>
      <c r="Z28" s="23"/>
      <c r="AC28" s="344"/>
      <c r="AD28" s="345"/>
      <c r="AE28" s="343">
        <f t="shared" si="8"/>
        <v>0</v>
      </c>
    </row>
    <row r="29" spans="1:31" ht="15" customHeight="1">
      <c r="C29" s="50">
        <f t="shared" si="9"/>
        <v>0</v>
      </c>
      <c r="D29" s="37"/>
      <c r="E29" s="558" t="s">
        <v>114</v>
      </c>
      <c r="F29" s="517"/>
      <c r="G29" s="517"/>
      <c r="H29" s="517"/>
      <c r="I29" s="517"/>
      <c r="J29" s="517"/>
      <c r="K29" s="38">
        <v>0</v>
      </c>
      <c r="L29" s="209">
        <f t="shared" si="10"/>
        <v>0</v>
      </c>
      <c r="M29" s="37"/>
      <c r="N29" s="164">
        <v>0</v>
      </c>
      <c r="O29" s="82">
        <f t="shared" si="12"/>
        <v>0</v>
      </c>
      <c r="P29" s="164">
        <v>0</v>
      </c>
      <c r="Q29" s="82">
        <f t="shared" si="13"/>
        <v>0</v>
      </c>
      <c r="R29" s="164">
        <v>0</v>
      </c>
      <c r="S29" s="82">
        <f t="shared" si="14"/>
        <v>0</v>
      </c>
      <c r="T29" s="164">
        <v>0</v>
      </c>
      <c r="U29" s="82">
        <f t="shared" si="15"/>
        <v>0</v>
      </c>
      <c r="V29" s="164">
        <v>0</v>
      </c>
      <c r="W29" s="82">
        <f t="shared" si="16"/>
        <v>0</v>
      </c>
      <c r="X29" s="40">
        <f t="shared" si="11"/>
        <v>0</v>
      </c>
      <c r="Y29" s="41"/>
      <c r="Z29" s="23"/>
      <c r="AC29" s="341"/>
      <c r="AD29" s="342"/>
      <c r="AE29" s="343">
        <f t="shared" si="8"/>
        <v>0</v>
      </c>
    </row>
    <row r="30" spans="1:31" ht="15" customHeight="1">
      <c r="C30" s="50">
        <f t="shared" si="9"/>
        <v>0</v>
      </c>
      <c r="D30" s="37"/>
      <c r="E30" s="558" t="s">
        <v>114</v>
      </c>
      <c r="F30" s="517"/>
      <c r="G30" s="517"/>
      <c r="H30" s="517"/>
      <c r="I30" s="517"/>
      <c r="J30" s="517"/>
      <c r="K30" s="38">
        <v>0</v>
      </c>
      <c r="L30" s="209">
        <f t="shared" si="10"/>
        <v>0</v>
      </c>
      <c r="M30" s="37"/>
      <c r="N30" s="164">
        <v>0</v>
      </c>
      <c r="O30" s="82">
        <f t="shared" si="12"/>
        <v>0</v>
      </c>
      <c r="P30" s="164">
        <v>0</v>
      </c>
      <c r="Q30" s="82">
        <f t="shared" si="13"/>
        <v>0</v>
      </c>
      <c r="R30" s="164">
        <v>0</v>
      </c>
      <c r="S30" s="82">
        <f t="shared" si="14"/>
        <v>0</v>
      </c>
      <c r="T30" s="164">
        <v>0</v>
      </c>
      <c r="U30" s="82">
        <f t="shared" si="15"/>
        <v>0</v>
      </c>
      <c r="V30" s="164">
        <v>0</v>
      </c>
      <c r="W30" s="82">
        <f t="shared" si="16"/>
        <v>0</v>
      </c>
      <c r="X30" s="40">
        <f t="shared" si="11"/>
        <v>0</v>
      </c>
      <c r="Y30" s="41"/>
      <c r="Z30" s="23"/>
      <c r="AC30" s="341"/>
      <c r="AD30" s="342"/>
      <c r="AE30" s="343">
        <f t="shared" si="8"/>
        <v>0</v>
      </c>
    </row>
    <row r="31" spans="1:31" ht="15" customHeight="1">
      <c r="C31" s="50">
        <f t="shared" si="9"/>
        <v>0</v>
      </c>
      <c r="D31" s="49"/>
      <c r="E31" s="558" t="s">
        <v>114</v>
      </c>
      <c r="F31" s="517"/>
      <c r="G31" s="517"/>
      <c r="H31" s="517"/>
      <c r="I31" s="517"/>
      <c r="J31" s="517"/>
      <c r="K31" s="38">
        <v>0</v>
      </c>
      <c r="L31" s="209">
        <f t="shared" si="10"/>
        <v>0</v>
      </c>
      <c r="M31" s="37"/>
      <c r="N31" s="164">
        <v>0</v>
      </c>
      <c r="O31" s="82">
        <f t="shared" si="12"/>
        <v>0</v>
      </c>
      <c r="P31" s="164">
        <v>0</v>
      </c>
      <c r="Q31" s="82">
        <f t="shared" si="13"/>
        <v>0</v>
      </c>
      <c r="R31" s="164">
        <v>0</v>
      </c>
      <c r="S31" s="82">
        <f t="shared" si="14"/>
        <v>0</v>
      </c>
      <c r="T31" s="164">
        <v>0</v>
      </c>
      <c r="U31" s="82">
        <f t="shared" si="15"/>
        <v>0</v>
      </c>
      <c r="V31" s="164">
        <v>0</v>
      </c>
      <c r="W31" s="82">
        <f t="shared" si="16"/>
        <v>0</v>
      </c>
      <c r="X31" s="40">
        <f t="shared" si="11"/>
        <v>0</v>
      </c>
      <c r="Y31" s="41"/>
      <c r="Z31" s="23"/>
      <c r="AC31" s="341"/>
      <c r="AD31" s="342"/>
      <c r="AE31" s="343">
        <f t="shared" si="8"/>
        <v>0</v>
      </c>
    </row>
    <row r="32" spans="1:31" ht="17.100000000000001" customHeight="1">
      <c r="C32" s="80"/>
      <c r="D32" s="37"/>
      <c r="E32" s="555"/>
      <c r="F32" s="555"/>
      <c r="G32" s="555"/>
      <c r="H32" s="555"/>
      <c r="I32" s="555"/>
      <c r="J32" s="539"/>
      <c r="K32" s="81"/>
      <c r="L32" s="81"/>
      <c r="M32" s="37"/>
      <c r="N32" s="88"/>
      <c r="O32" s="102"/>
      <c r="P32" s="80"/>
      <c r="Q32" s="102"/>
      <c r="R32" s="80"/>
      <c r="S32" s="102"/>
      <c r="T32" s="80"/>
      <c r="U32" s="102"/>
      <c r="V32" s="80"/>
      <c r="W32" s="102"/>
      <c r="X32" s="103"/>
      <c r="Z32" s="80"/>
      <c r="AA32" s="80"/>
      <c r="AC32" s="341"/>
      <c r="AD32" s="342"/>
      <c r="AE32" s="343">
        <f t="shared" si="8"/>
        <v>0</v>
      </c>
    </row>
    <row r="33" spans="1:31" ht="15" customHeight="1">
      <c r="A33" s="22">
        <v>1000</v>
      </c>
      <c r="C33" s="202" t="s">
        <v>320</v>
      </c>
      <c r="D33" s="37"/>
      <c r="E33" s="561"/>
      <c r="F33" s="561"/>
      <c r="G33" s="561"/>
      <c r="H33" s="561"/>
      <c r="I33" s="561"/>
      <c r="J33" s="539"/>
      <c r="K33" s="81"/>
      <c r="L33" s="81"/>
      <c r="M33" s="37"/>
      <c r="N33" s="58"/>
      <c r="O33" s="177"/>
      <c r="P33" s="58"/>
      <c r="Q33" s="177"/>
      <c r="R33" s="58"/>
      <c r="S33" s="177"/>
      <c r="T33" s="58"/>
      <c r="U33" s="177"/>
      <c r="V33" s="58"/>
      <c r="W33" s="177"/>
      <c r="X33" s="60"/>
      <c r="Y33" s="41"/>
      <c r="Z33" s="23"/>
      <c r="AC33" s="339"/>
      <c r="AD33" s="103"/>
      <c r="AE33" s="338"/>
    </row>
    <row r="34" spans="1:31" ht="15" customHeight="1">
      <c r="C34" s="51" t="s">
        <v>30</v>
      </c>
      <c r="D34" s="37"/>
      <c r="E34" s="565"/>
      <c r="F34" s="565"/>
      <c r="G34" s="565"/>
      <c r="H34" s="565"/>
      <c r="I34" s="565"/>
      <c r="J34" s="563"/>
      <c r="K34" s="81"/>
      <c r="L34" s="81"/>
      <c r="M34" s="37"/>
      <c r="N34" s="58"/>
      <c r="O34" s="177"/>
      <c r="P34" s="58"/>
      <c r="Q34" s="177"/>
      <c r="R34" s="58"/>
      <c r="S34" s="177"/>
      <c r="T34" s="58"/>
      <c r="U34" s="177"/>
      <c r="V34" s="58"/>
      <c r="W34" s="177"/>
      <c r="X34" s="60"/>
      <c r="Y34" s="41"/>
      <c r="Z34" s="23"/>
      <c r="AC34" s="339"/>
      <c r="AD34" s="103"/>
      <c r="AE34" s="338"/>
    </row>
    <row r="35" spans="1:31" ht="15" customHeight="1">
      <c r="C35" s="51">
        <v>1</v>
      </c>
      <c r="D35" s="49"/>
      <c r="E35" s="516" t="s">
        <v>114</v>
      </c>
      <c r="F35" s="517"/>
      <c r="G35" s="517"/>
      <c r="H35" s="517"/>
      <c r="I35" s="517"/>
      <c r="J35" s="517"/>
      <c r="K35" s="52">
        <v>0</v>
      </c>
      <c r="L35" s="210">
        <f t="shared" ref="L35:L40" si="17">VLOOKUP(E35,Leave_Benefits,2,0)</f>
        <v>0</v>
      </c>
      <c r="M35" s="37"/>
      <c r="N35" s="164">
        <v>0</v>
      </c>
      <c r="O35" s="82">
        <f t="shared" ref="O35:O40" si="18">K35*(N35)*(C35)</f>
        <v>0</v>
      </c>
      <c r="P35" s="164">
        <v>0</v>
      </c>
      <c r="Q35" s="82">
        <f t="shared" ref="Q35:Q40" si="19">(K35)*(P35)*(C35)</f>
        <v>0</v>
      </c>
      <c r="R35" s="164">
        <v>0</v>
      </c>
      <c r="S35" s="82">
        <f t="shared" ref="S35:S40" si="20">(K35)*(R35)*(C35)</f>
        <v>0</v>
      </c>
      <c r="T35" s="164">
        <v>0</v>
      </c>
      <c r="U35" s="82">
        <f t="shared" ref="U35:U40" si="21">(K35)*(T35)*(C35)</f>
        <v>0</v>
      </c>
      <c r="V35" s="164">
        <v>0</v>
      </c>
      <c r="W35" s="82">
        <f t="shared" ref="W35:W40" si="22">(K35)*(V35)*(C35)</f>
        <v>0</v>
      </c>
      <c r="X35" s="40">
        <f t="shared" ref="X35:X40" si="23">O35+Q35+S35+U35+W35</f>
        <v>0</v>
      </c>
      <c r="Y35" s="41"/>
      <c r="Z35" s="23"/>
      <c r="AC35" s="339"/>
      <c r="AD35" s="103"/>
      <c r="AE35" s="338"/>
    </row>
    <row r="36" spans="1:31" ht="15" customHeight="1">
      <c r="C36" s="51">
        <v>1</v>
      </c>
      <c r="D36" s="49"/>
      <c r="E36" s="516" t="s">
        <v>114</v>
      </c>
      <c r="F36" s="517"/>
      <c r="G36" s="517"/>
      <c r="H36" s="517"/>
      <c r="I36" s="517"/>
      <c r="J36" s="517"/>
      <c r="K36" s="52">
        <v>0</v>
      </c>
      <c r="L36" s="210">
        <f t="shared" si="17"/>
        <v>0</v>
      </c>
      <c r="M36" s="37"/>
      <c r="N36" s="164">
        <v>0</v>
      </c>
      <c r="O36" s="82">
        <f t="shared" si="18"/>
        <v>0</v>
      </c>
      <c r="P36" s="164">
        <v>0</v>
      </c>
      <c r="Q36" s="82">
        <f t="shared" si="19"/>
        <v>0</v>
      </c>
      <c r="R36" s="164">
        <v>0</v>
      </c>
      <c r="S36" s="82">
        <f t="shared" si="20"/>
        <v>0</v>
      </c>
      <c r="T36" s="164">
        <v>0</v>
      </c>
      <c r="U36" s="82">
        <f t="shared" si="21"/>
        <v>0</v>
      </c>
      <c r="V36" s="164">
        <v>0</v>
      </c>
      <c r="W36" s="82">
        <f t="shared" si="22"/>
        <v>0</v>
      </c>
      <c r="X36" s="40">
        <f t="shared" si="23"/>
        <v>0</v>
      </c>
      <c r="Y36" s="41"/>
      <c r="Z36" s="23"/>
      <c r="AC36" s="341"/>
      <c r="AD36" s="342"/>
      <c r="AE36" s="343">
        <f t="shared" si="8"/>
        <v>0</v>
      </c>
    </row>
    <row r="37" spans="1:31" ht="15" customHeight="1">
      <c r="C37" s="51">
        <v>1</v>
      </c>
      <c r="D37" s="49"/>
      <c r="E37" s="516" t="s">
        <v>114</v>
      </c>
      <c r="F37" s="517"/>
      <c r="G37" s="517"/>
      <c r="H37" s="517"/>
      <c r="I37" s="517"/>
      <c r="J37" s="517"/>
      <c r="K37" s="52">
        <v>0</v>
      </c>
      <c r="L37" s="210">
        <f t="shared" si="17"/>
        <v>0</v>
      </c>
      <c r="M37" s="37"/>
      <c r="N37" s="164">
        <v>0</v>
      </c>
      <c r="O37" s="82">
        <f t="shared" si="18"/>
        <v>0</v>
      </c>
      <c r="P37" s="164">
        <v>0</v>
      </c>
      <c r="Q37" s="82">
        <f t="shared" si="19"/>
        <v>0</v>
      </c>
      <c r="R37" s="164">
        <v>0</v>
      </c>
      <c r="S37" s="82">
        <f t="shared" si="20"/>
        <v>0</v>
      </c>
      <c r="T37" s="164">
        <v>0</v>
      </c>
      <c r="U37" s="82">
        <f t="shared" si="21"/>
        <v>0</v>
      </c>
      <c r="V37" s="164">
        <v>0</v>
      </c>
      <c r="W37" s="82">
        <f t="shared" si="22"/>
        <v>0</v>
      </c>
      <c r="X37" s="40">
        <f t="shared" si="23"/>
        <v>0</v>
      </c>
      <c r="Y37" s="41"/>
      <c r="Z37" s="23"/>
      <c r="AC37" s="341"/>
      <c r="AD37" s="342"/>
      <c r="AE37" s="343">
        <f t="shared" si="8"/>
        <v>0</v>
      </c>
    </row>
    <row r="38" spans="1:31" ht="15" customHeight="1">
      <c r="C38" s="51">
        <v>1</v>
      </c>
      <c r="D38" s="49"/>
      <c r="E38" s="516" t="s">
        <v>114</v>
      </c>
      <c r="F38" s="517"/>
      <c r="G38" s="517"/>
      <c r="H38" s="517"/>
      <c r="I38" s="517"/>
      <c r="J38" s="517"/>
      <c r="K38" s="52">
        <v>0</v>
      </c>
      <c r="L38" s="210">
        <f t="shared" si="17"/>
        <v>0</v>
      </c>
      <c r="M38" s="37"/>
      <c r="N38" s="164">
        <v>0</v>
      </c>
      <c r="O38" s="82">
        <f t="shared" si="18"/>
        <v>0</v>
      </c>
      <c r="P38" s="164">
        <v>0</v>
      </c>
      <c r="Q38" s="82">
        <f t="shared" si="19"/>
        <v>0</v>
      </c>
      <c r="R38" s="164">
        <v>0</v>
      </c>
      <c r="S38" s="82">
        <f t="shared" si="20"/>
        <v>0</v>
      </c>
      <c r="T38" s="164">
        <v>0</v>
      </c>
      <c r="U38" s="82">
        <f t="shared" si="21"/>
        <v>0</v>
      </c>
      <c r="V38" s="164">
        <v>0</v>
      </c>
      <c r="W38" s="82">
        <f t="shared" si="22"/>
        <v>0</v>
      </c>
      <c r="X38" s="40">
        <f t="shared" si="23"/>
        <v>0</v>
      </c>
      <c r="Y38" s="41"/>
      <c r="Z38" s="23"/>
      <c r="AC38" s="341"/>
      <c r="AD38" s="342"/>
      <c r="AE38" s="343">
        <f t="shared" si="8"/>
        <v>0</v>
      </c>
    </row>
    <row r="39" spans="1:31" ht="15" customHeight="1">
      <c r="C39" s="51">
        <v>1</v>
      </c>
      <c r="D39" s="49"/>
      <c r="E39" s="516" t="s">
        <v>114</v>
      </c>
      <c r="F39" s="517"/>
      <c r="G39" s="517"/>
      <c r="H39" s="517"/>
      <c r="I39" s="517"/>
      <c r="J39" s="517"/>
      <c r="K39" s="52">
        <v>0</v>
      </c>
      <c r="L39" s="210">
        <f t="shared" si="17"/>
        <v>0</v>
      </c>
      <c r="M39" s="37"/>
      <c r="N39" s="164">
        <v>0</v>
      </c>
      <c r="O39" s="82">
        <f t="shared" si="18"/>
        <v>0</v>
      </c>
      <c r="P39" s="164">
        <v>0</v>
      </c>
      <c r="Q39" s="82">
        <f t="shared" si="19"/>
        <v>0</v>
      </c>
      <c r="R39" s="164">
        <v>0</v>
      </c>
      <c r="S39" s="82">
        <f t="shared" si="20"/>
        <v>0</v>
      </c>
      <c r="T39" s="164">
        <v>0</v>
      </c>
      <c r="U39" s="82">
        <f t="shared" si="21"/>
        <v>0</v>
      </c>
      <c r="V39" s="164">
        <v>0</v>
      </c>
      <c r="W39" s="82">
        <f t="shared" si="22"/>
        <v>0</v>
      </c>
      <c r="X39" s="40">
        <f t="shared" si="23"/>
        <v>0</v>
      </c>
      <c r="Y39" s="41"/>
      <c r="Z39" s="23"/>
      <c r="AB39" s="53"/>
      <c r="AC39" s="341"/>
      <c r="AD39" s="342"/>
      <c r="AE39" s="343">
        <f t="shared" si="8"/>
        <v>0</v>
      </c>
    </row>
    <row r="40" spans="1:31" ht="15" customHeight="1">
      <c r="C40" s="51">
        <v>1</v>
      </c>
      <c r="D40" s="49"/>
      <c r="E40" s="516" t="s">
        <v>114</v>
      </c>
      <c r="F40" s="517"/>
      <c r="G40" s="517"/>
      <c r="H40" s="517"/>
      <c r="I40" s="517"/>
      <c r="J40" s="517"/>
      <c r="K40" s="52">
        <v>0</v>
      </c>
      <c r="L40" s="210">
        <f t="shared" si="17"/>
        <v>0</v>
      </c>
      <c r="M40" s="37"/>
      <c r="N40" s="164">
        <v>0</v>
      </c>
      <c r="O40" s="82">
        <f t="shared" si="18"/>
        <v>0</v>
      </c>
      <c r="P40" s="164">
        <v>0</v>
      </c>
      <c r="Q40" s="82">
        <f t="shared" si="19"/>
        <v>0</v>
      </c>
      <c r="R40" s="164">
        <v>0</v>
      </c>
      <c r="S40" s="82">
        <f t="shared" si="20"/>
        <v>0</v>
      </c>
      <c r="T40" s="164">
        <v>0</v>
      </c>
      <c r="U40" s="82">
        <f t="shared" si="21"/>
        <v>0</v>
      </c>
      <c r="V40" s="164">
        <v>0</v>
      </c>
      <c r="W40" s="82">
        <f t="shared" si="22"/>
        <v>0</v>
      </c>
      <c r="X40" s="40">
        <f t="shared" si="23"/>
        <v>0</v>
      </c>
      <c r="Y40" s="41"/>
      <c r="Z40" s="23"/>
      <c r="AC40" s="341"/>
      <c r="AD40" s="342"/>
      <c r="AE40" s="343">
        <f t="shared" si="8"/>
        <v>0</v>
      </c>
    </row>
    <row r="41" spans="1:31" ht="15" customHeight="1" thickBot="1">
      <c r="C41" s="54"/>
      <c r="D41" s="49"/>
      <c r="E41" s="561"/>
      <c r="F41" s="561"/>
      <c r="G41" s="561"/>
      <c r="H41" s="561"/>
      <c r="I41" s="561"/>
      <c r="J41" s="566" t="s">
        <v>195</v>
      </c>
      <c r="K41" s="567"/>
      <c r="L41" s="567"/>
      <c r="M41" s="567"/>
      <c r="N41" s="316"/>
      <c r="O41" s="317">
        <f>ROUNDUP(SUM(O24:O40),0)</f>
        <v>0</v>
      </c>
      <c r="P41" s="318"/>
      <c r="Q41" s="317">
        <f>ROUNDUP(SUM(Q24:Q40),0)</f>
        <v>0</v>
      </c>
      <c r="R41" s="318"/>
      <c r="S41" s="317">
        <f>ROUNDUP(SUM(S24:S40),0)</f>
        <v>0</v>
      </c>
      <c r="T41" s="318"/>
      <c r="U41" s="317">
        <f>ROUNDUP(SUM(U24:U40),0)</f>
        <v>0</v>
      </c>
      <c r="V41" s="318"/>
      <c r="W41" s="317">
        <f>ROUNDUP(SUM(W24:W40),0)</f>
        <v>0</v>
      </c>
      <c r="X41" s="319">
        <f>ROUNDUP(SUM(X24:X40),0)</f>
        <v>0</v>
      </c>
      <c r="Y41" s="36"/>
      <c r="Z41" s="206">
        <f>SUM(O41+Q41+S41+U41+W41)</f>
        <v>0</v>
      </c>
      <c r="AC41" s="346"/>
      <c r="AD41" s="347"/>
      <c r="AE41" s="348">
        <f t="shared" si="8"/>
        <v>0</v>
      </c>
    </row>
    <row r="42" spans="1:31" s="53" customFormat="1" ht="15" customHeight="1">
      <c r="A42" s="142"/>
      <c r="B42" s="142"/>
      <c r="C42" s="54"/>
      <c r="D42" s="49"/>
      <c r="E42" s="555"/>
      <c r="F42" s="555"/>
      <c r="G42" s="555"/>
      <c r="H42" s="555"/>
      <c r="I42" s="555"/>
      <c r="J42" s="55"/>
      <c r="K42" s="55"/>
      <c r="L42" s="55"/>
      <c r="M42" s="56"/>
      <c r="N42" s="57"/>
      <c r="O42" s="59"/>
      <c r="P42" s="57"/>
      <c r="Q42" s="59"/>
      <c r="R42" s="57"/>
      <c r="S42" s="59"/>
      <c r="T42" s="58"/>
      <c r="U42" s="59"/>
      <c r="V42" s="57"/>
      <c r="W42" s="59"/>
      <c r="X42" s="60"/>
      <c r="Z42" s="23"/>
    </row>
    <row r="43" spans="1:31" s="12" customFormat="1" ht="15" customHeight="1">
      <c r="A43" s="22"/>
      <c r="B43" s="22"/>
      <c r="C43" s="284"/>
      <c r="D43" s="285"/>
      <c r="E43" s="285"/>
      <c r="F43" s="285"/>
      <c r="G43" s="285"/>
      <c r="H43" s="285"/>
      <c r="I43" s="285"/>
      <c r="J43" s="285"/>
      <c r="K43" s="285"/>
      <c r="L43" s="285"/>
      <c r="M43" s="286" t="s">
        <v>197</v>
      </c>
      <c r="N43" s="550">
        <f>ROUNDUP(SUM(O20,O41),0)</f>
        <v>0</v>
      </c>
      <c r="O43" s="551"/>
      <c r="P43" s="550">
        <f>ROUNDUP(SUM(Q20,Q41),0)</f>
        <v>0</v>
      </c>
      <c r="Q43" s="551"/>
      <c r="R43" s="550">
        <f>ROUNDUP(SUM(S20,S41),0)</f>
        <v>0</v>
      </c>
      <c r="S43" s="551"/>
      <c r="T43" s="550">
        <f>ROUNDUP(SUM(U20,U41),0)</f>
        <v>0</v>
      </c>
      <c r="U43" s="551"/>
      <c r="V43" s="550">
        <f>ROUNDUP(SUM(W20,W41),0)</f>
        <v>0</v>
      </c>
      <c r="W43" s="551"/>
      <c r="X43" s="287">
        <f>ROUNDUP(SUM(X20,X41),0)</f>
        <v>0</v>
      </c>
      <c r="Y43" s="15"/>
      <c r="Z43" s="140">
        <f>SUM(N43+P43+R43+T43+V43)</f>
        <v>0</v>
      </c>
    </row>
    <row r="44" spans="1:31" s="12" customFormat="1" ht="15" customHeight="1">
      <c r="A44" s="22">
        <v>1900</v>
      </c>
      <c r="B44" s="22"/>
      <c r="C44" s="26" t="s">
        <v>198</v>
      </c>
      <c r="D44" s="227"/>
      <c r="E44" s="575"/>
      <c r="F44" s="575"/>
      <c r="G44" s="575"/>
      <c r="H44" s="575"/>
      <c r="I44" s="575"/>
      <c r="J44" s="13"/>
      <c r="K44" s="13"/>
      <c r="M44" s="47"/>
      <c r="N44" s="25"/>
      <c r="O44" s="66"/>
      <c r="P44" s="25"/>
      <c r="Q44" s="66"/>
      <c r="R44" s="25"/>
      <c r="S44" s="66"/>
      <c r="T44" s="25"/>
      <c r="U44" s="66"/>
      <c r="V44" s="25"/>
      <c r="W44" s="66"/>
      <c r="X44" s="45"/>
      <c r="Y44" s="15"/>
      <c r="Z44" s="23"/>
    </row>
    <row r="45" spans="1:31" s="12" customFormat="1" ht="15" customHeight="1">
      <c r="A45" s="22"/>
      <c r="B45" s="22"/>
      <c r="C45" s="26" t="s">
        <v>318</v>
      </c>
      <c r="D45" s="218">
        <f t="shared" ref="D45:E50" si="24">D14</f>
        <v>0</v>
      </c>
      <c r="E45" s="520" t="str">
        <f t="shared" si="24"/>
        <v>Select E-Class</v>
      </c>
      <c r="F45" s="552"/>
      <c r="G45" s="552"/>
      <c r="H45" s="552"/>
      <c r="I45" s="552"/>
      <c r="J45" s="552"/>
      <c r="K45" s="134"/>
      <c r="L45" s="211">
        <f t="shared" ref="L45:L50" si="25">VLOOKUP(E45,Staff_Benefits,2,0)</f>
        <v>0</v>
      </c>
      <c r="M45" s="14"/>
      <c r="N45" s="68"/>
      <c r="O45" s="82">
        <f t="shared" ref="O45:O50" si="26">O14*$L45</f>
        <v>0</v>
      </c>
      <c r="P45" s="68"/>
      <c r="Q45" s="82">
        <f t="shared" ref="Q45:Q50" si="27">Q14*$L45</f>
        <v>0</v>
      </c>
      <c r="R45" s="68"/>
      <c r="S45" s="82">
        <f t="shared" ref="S45:S50" si="28">S14*$L45</f>
        <v>0</v>
      </c>
      <c r="T45" s="68"/>
      <c r="U45" s="82">
        <f t="shared" ref="U45:U50" si="29">U14*$L45</f>
        <v>0</v>
      </c>
      <c r="V45" s="68"/>
      <c r="W45" s="82">
        <f t="shared" ref="W45:W50" si="30">W14*$L45</f>
        <v>0</v>
      </c>
      <c r="X45" s="40">
        <f t="shared" ref="X45:X50" si="31">SUM(O45+Q45+S45+U45+W45)</f>
        <v>0</v>
      </c>
      <c r="Y45" s="15"/>
      <c r="Z45" s="23"/>
    </row>
    <row r="46" spans="1:31" s="12" customFormat="1" ht="15" customHeight="1">
      <c r="A46" s="22"/>
      <c r="B46" s="22"/>
      <c r="C46" s="26"/>
      <c r="D46" s="218">
        <f t="shared" si="24"/>
        <v>0</v>
      </c>
      <c r="E46" s="520" t="str">
        <f t="shared" si="24"/>
        <v>Select E-Class</v>
      </c>
      <c r="F46" s="552"/>
      <c r="G46" s="552"/>
      <c r="H46" s="552"/>
      <c r="I46" s="552"/>
      <c r="J46" s="552"/>
      <c r="K46" s="134"/>
      <c r="L46" s="211">
        <f t="shared" si="25"/>
        <v>0</v>
      </c>
      <c r="M46" s="14"/>
      <c r="N46" s="68"/>
      <c r="O46" s="82">
        <f t="shared" si="26"/>
        <v>0</v>
      </c>
      <c r="P46" s="68"/>
      <c r="Q46" s="82">
        <f t="shared" si="27"/>
        <v>0</v>
      </c>
      <c r="R46" s="68"/>
      <c r="S46" s="82">
        <f t="shared" si="28"/>
        <v>0</v>
      </c>
      <c r="T46" s="68"/>
      <c r="U46" s="82">
        <f t="shared" si="29"/>
        <v>0</v>
      </c>
      <c r="V46" s="68"/>
      <c r="W46" s="82">
        <f t="shared" si="30"/>
        <v>0</v>
      </c>
      <c r="X46" s="40">
        <f t="shared" si="31"/>
        <v>0</v>
      </c>
      <c r="Y46" s="15"/>
      <c r="Z46" s="23"/>
    </row>
    <row r="47" spans="1:31" s="12" customFormat="1" ht="15" customHeight="1">
      <c r="A47" s="22"/>
      <c r="B47" s="22"/>
      <c r="C47" s="26"/>
      <c r="D47" s="218">
        <f t="shared" si="24"/>
        <v>0</v>
      </c>
      <c r="E47" s="520" t="str">
        <f t="shared" si="24"/>
        <v>Select E-Class</v>
      </c>
      <c r="F47" s="552"/>
      <c r="G47" s="552"/>
      <c r="H47" s="552"/>
      <c r="I47" s="552"/>
      <c r="J47" s="552"/>
      <c r="K47" s="134"/>
      <c r="L47" s="211">
        <f t="shared" si="25"/>
        <v>0</v>
      </c>
      <c r="M47" s="14"/>
      <c r="N47" s="68"/>
      <c r="O47" s="82">
        <f t="shared" si="26"/>
        <v>0</v>
      </c>
      <c r="P47" s="68"/>
      <c r="Q47" s="82">
        <f t="shared" si="27"/>
        <v>0</v>
      </c>
      <c r="R47" s="68"/>
      <c r="S47" s="82">
        <f t="shared" si="28"/>
        <v>0</v>
      </c>
      <c r="T47" s="68"/>
      <c r="U47" s="82">
        <f t="shared" si="29"/>
        <v>0</v>
      </c>
      <c r="V47" s="68"/>
      <c r="W47" s="82">
        <f t="shared" si="30"/>
        <v>0</v>
      </c>
      <c r="X47" s="40">
        <f t="shared" si="31"/>
        <v>0</v>
      </c>
      <c r="Y47" s="15"/>
      <c r="Z47" s="23"/>
    </row>
    <row r="48" spans="1:31" s="12" customFormat="1" ht="15" customHeight="1">
      <c r="A48" s="22"/>
      <c r="B48" s="22"/>
      <c r="C48" s="26"/>
      <c r="D48" s="218">
        <f t="shared" si="24"/>
        <v>0</v>
      </c>
      <c r="E48" s="520" t="str">
        <f t="shared" si="24"/>
        <v>Select E-Class</v>
      </c>
      <c r="F48" s="552"/>
      <c r="G48" s="552"/>
      <c r="H48" s="552"/>
      <c r="I48" s="552"/>
      <c r="J48" s="552"/>
      <c r="K48" s="134"/>
      <c r="L48" s="211">
        <f t="shared" si="25"/>
        <v>0</v>
      </c>
      <c r="M48" s="14"/>
      <c r="N48" s="68"/>
      <c r="O48" s="82">
        <f t="shared" si="26"/>
        <v>0</v>
      </c>
      <c r="P48" s="68"/>
      <c r="Q48" s="82">
        <f t="shared" si="27"/>
        <v>0</v>
      </c>
      <c r="R48" s="68"/>
      <c r="S48" s="82">
        <f t="shared" si="28"/>
        <v>0</v>
      </c>
      <c r="T48" s="68"/>
      <c r="U48" s="82">
        <f t="shared" si="29"/>
        <v>0</v>
      </c>
      <c r="V48" s="68"/>
      <c r="W48" s="82">
        <f t="shared" si="30"/>
        <v>0</v>
      </c>
      <c r="X48" s="40">
        <f t="shared" si="31"/>
        <v>0</v>
      </c>
      <c r="Y48" s="15"/>
      <c r="Z48" s="23"/>
    </row>
    <row r="49" spans="1:26" s="12" customFormat="1" ht="15" customHeight="1">
      <c r="A49" s="22"/>
      <c r="B49" s="22"/>
      <c r="C49" s="26"/>
      <c r="D49" s="218">
        <f t="shared" si="24"/>
        <v>0</v>
      </c>
      <c r="E49" s="520" t="str">
        <f t="shared" si="24"/>
        <v>Select E-Class</v>
      </c>
      <c r="F49" s="552"/>
      <c r="G49" s="552"/>
      <c r="H49" s="552"/>
      <c r="I49" s="552"/>
      <c r="J49" s="552"/>
      <c r="K49" s="134"/>
      <c r="L49" s="211">
        <f t="shared" si="25"/>
        <v>0</v>
      </c>
      <c r="M49" s="14"/>
      <c r="N49" s="68"/>
      <c r="O49" s="82">
        <f t="shared" si="26"/>
        <v>0</v>
      </c>
      <c r="P49" s="68"/>
      <c r="Q49" s="82">
        <f t="shared" si="27"/>
        <v>0</v>
      </c>
      <c r="R49" s="68"/>
      <c r="S49" s="82">
        <f t="shared" si="28"/>
        <v>0</v>
      </c>
      <c r="T49" s="68"/>
      <c r="U49" s="82">
        <f t="shared" si="29"/>
        <v>0</v>
      </c>
      <c r="V49" s="68"/>
      <c r="W49" s="82">
        <f t="shared" si="30"/>
        <v>0</v>
      </c>
      <c r="X49" s="40">
        <f t="shared" si="31"/>
        <v>0</v>
      </c>
      <c r="Y49" s="15"/>
      <c r="Z49" s="23"/>
    </row>
    <row r="50" spans="1:26" s="12" customFormat="1" ht="15" customHeight="1">
      <c r="A50" s="22"/>
      <c r="B50" s="22"/>
      <c r="C50" s="26"/>
      <c r="D50" s="218">
        <f t="shared" si="24"/>
        <v>0</v>
      </c>
      <c r="E50" s="520" t="str">
        <f t="shared" si="24"/>
        <v>Select E-Class</v>
      </c>
      <c r="F50" s="552"/>
      <c r="G50" s="552"/>
      <c r="H50" s="552"/>
      <c r="I50" s="552"/>
      <c r="J50" s="552"/>
      <c r="K50" s="134"/>
      <c r="L50" s="211">
        <f t="shared" si="25"/>
        <v>0</v>
      </c>
      <c r="M50" s="42"/>
      <c r="N50" s="68"/>
      <c r="O50" s="82">
        <f t="shared" si="26"/>
        <v>0</v>
      </c>
      <c r="P50" s="68"/>
      <c r="Q50" s="82">
        <f t="shared" si="27"/>
        <v>0</v>
      </c>
      <c r="R50" s="68"/>
      <c r="S50" s="82">
        <f t="shared" si="28"/>
        <v>0</v>
      </c>
      <c r="T50" s="68"/>
      <c r="U50" s="82">
        <f t="shared" si="29"/>
        <v>0</v>
      </c>
      <c r="V50" s="68"/>
      <c r="W50" s="82">
        <f t="shared" si="30"/>
        <v>0</v>
      </c>
      <c r="X50" s="40">
        <f t="shared" si="31"/>
        <v>0</v>
      </c>
      <c r="Y50" s="15"/>
      <c r="Z50" s="23"/>
    </row>
    <row r="51" spans="1:26" s="12" customFormat="1" ht="15" customHeight="1">
      <c r="A51" s="22"/>
      <c r="B51" s="22"/>
      <c r="C51" s="26"/>
      <c r="D51" s="218"/>
      <c r="E51" s="520"/>
      <c r="F51" s="579"/>
      <c r="G51" s="579"/>
      <c r="H51" s="579"/>
      <c r="I51" s="580"/>
      <c r="J51" s="576" t="s">
        <v>194</v>
      </c>
      <c r="K51" s="577"/>
      <c r="L51" s="577"/>
      <c r="M51" s="578"/>
      <c r="N51" s="320"/>
      <c r="O51" s="317">
        <f>SUM(O45:O50)</f>
        <v>0</v>
      </c>
      <c r="P51" s="320"/>
      <c r="Q51" s="317">
        <f>SUM(Q45:Q50)</f>
        <v>0</v>
      </c>
      <c r="R51" s="320"/>
      <c r="S51" s="317">
        <f>SUM(S45:S50)</f>
        <v>0</v>
      </c>
      <c r="T51" s="320"/>
      <c r="U51" s="317">
        <f>SUM(U45:U50)</f>
        <v>0</v>
      </c>
      <c r="V51" s="320"/>
      <c r="W51" s="317">
        <f>SUM(W45:W50)</f>
        <v>0</v>
      </c>
      <c r="X51" s="230">
        <f>SUM(X45:X50)</f>
        <v>0</v>
      </c>
      <c r="Y51" s="15"/>
      <c r="Z51" s="205">
        <f>SUM(O51+Q51+S51+U51+W51)</f>
        <v>0</v>
      </c>
    </row>
    <row r="52" spans="1:26" s="12" customFormat="1" ht="15" customHeight="1">
      <c r="A52" s="22"/>
      <c r="B52" s="22"/>
      <c r="C52" s="26" t="s">
        <v>319</v>
      </c>
      <c r="D52" s="37"/>
      <c r="E52" s="575"/>
      <c r="F52" s="575"/>
      <c r="G52" s="575"/>
      <c r="H52" s="575"/>
      <c r="I52" s="575"/>
      <c r="J52" s="539"/>
      <c r="K52" s="134"/>
      <c r="L52" s="200"/>
      <c r="M52" s="14"/>
      <c r="N52" s="212"/>
      <c r="O52" s="213"/>
      <c r="P52" s="212"/>
      <c r="Q52" s="213"/>
      <c r="R52" s="212"/>
      <c r="S52" s="213"/>
      <c r="T52" s="212"/>
      <c r="U52" s="213"/>
      <c r="V52" s="212"/>
      <c r="W52" s="213"/>
      <c r="X52" s="214"/>
      <c r="Y52" s="15"/>
      <c r="Z52" s="23"/>
    </row>
    <row r="53" spans="1:26" s="12" customFormat="1" ht="15" customHeight="1">
      <c r="A53" s="22"/>
      <c r="B53" s="22"/>
      <c r="C53" s="26"/>
      <c r="D53" s="219">
        <f t="shared" ref="D53:E60" si="32">D24</f>
        <v>0</v>
      </c>
      <c r="E53" s="554" t="str">
        <f t="shared" si="32"/>
        <v>Select E-Class</v>
      </c>
      <c r="F53" s="554"/>
      <c r="G53" s="554"/>
      <c r="H53" s="554"/>
      <c r="I53" s="554"/>
      <c r="J53" s="689"/>
      <c r="K53" s="134"/>
      <c r="L53" s="211">
        <f t="shared" ref="L53:L60" si="33">VLOOKUP(E53,Staff_Benefits,2,0)</f>
        <v>0</v>
      </c>
      <c r="M53" s="14"/>
      <c r="N53" s="68"/>
      <c r="O53" s="82">
        <f t="shared" ref="O53:O60" si="34">O24*$L53</f>
        <v>0</v>
      </c>
      <c r="P53" s="68"/>
      <c r="Q53" s="82">
        <f t="shared" ref="Q53:Q60" si="35">Q24*$L53</f>
        <v>0</v>
      </c>
      <c r="R53" s="68"/>
      <c r="S53" s="82">
        <f t="shared" ref="S53:S60" si="36">S24*$L53</f>
        <v>0</v>
      </c>
      <c r="T53" s="68"/>
      <c r="U53" s="82">
        <f t="shared" ref="U53:U60" si="37">U24*$L53</f>
        <v>0</v>
      </c>
      <c r="V53" s="68"/>
      <c r="W53" s="82">
        <f t="shared" ref="W53:W60" si="38">W24*$L53</f>
        <v>0</v>
      </c>
      <c r="X53" s="40">
        <f t="shared" ref="X53:X60" si="39">SUM(O53+Q53+S53+U53+W53)</f>
        <v>0</v>
      </c>
      <c r="Y53" s="15"/>
      <c r="Z53" s="23"/>
    </row>
    <row r="54" spans="1:26" s="12" customFormat="1" ht="15" customHeight="1">
      <c r="A54" s="22"/>
      <c r="B54" s="22"/>
      <c r="C54" s="26"/>
      <c r="D54" s="219">
        <f t="shared" si="32"/>
        <v>0</v>
      </c>
      <c r="E54" s="553" t="str">
        <f t="shared" si="32"/>
        <v>Select E-Class</v>
      </c>
      <c r="F54" s="553"/>
      <c r="G54" s="553"/>
      <c r="H54" s="553"/>
      <c r="I54" s="553"/>
      <c r="J54" s="689"/>
      <c r="K54" s="134"/>
      <c r="L54" s="211">
        <f t="shared" si="33"/>
        <v>0</v>
      </c>
      <c r="M54" s="14"/>
      <c r="N54" s="68"/>
      <c r="O54" s="82">
        <f t="shared" si="34"/>
        <v>0</v>
      </c>
      <c r="P54" s="68"/>
      <c r="Q54" s="82">
        <f t="shared" si="35"/>
        <v>0</v>
      </c>
      <c r="R54" s="68"/>
      <c r="S54" s="82">
        <f t="shared" si="36"/>
        <v>0</v>
      </c>
      <c r="T54" s="68"/>
      <c r="U54" s="82">
        <f t="shared" si="37"/>
        <v>0</v>
      </c>
      <c r="V54" s="68"/>
      <c r="W54" s="82">
        <f t="shared" si="38"/>
        <v>0</v>
      </c>
      <c r="X54" s="40">
        <f t="shared" si="39"/>
        <v>0</v>
      </c>
      <c r="Y54" s="15"/>
      <c r="Z54" s="23"/>
    </row>
    <row r="55" spans="1:26" s="12" customFormat="1" ht="15" customHeight="1">
      <c r="A55" s="22"/>
      <c r="B55" s="22"/>
      <c r="C55" s="26"/>
      <c r="D55" s="219">
        <f t="shared" si="32"/>
        <v>0</v>
      </c>
      <c r="E55" s="553" t="str">
        <f t="shared" si="32"/>
        <v>Select E-Class</v>
      </c>
      <c r="F55" s="689"/>
      <c r="G55" s="689"/>
      <c r="H55" s="689"/>
      <c r="I55" s="689"/>
      <c r="J55" s="689"/>
      <c r="K55" s="134"/>
      <c r="L55" s="211">
        <f t="shared" si="33"/>
        <v>0</v>
      </c>
      <c r="M55" s="14"/>
      <c r="N55" s="68"/>
      <c r="O55" s="82">
        <f t="shared" si="34"/>
        <v>0</v>
      </c>
      <c r="P55" s="68"/>
      <c r="Q55" s="82">
        <f t="shared" si="35"/>
        <v>0</v>
      </c>
      <c r="R55" s="68"/>
      <c r="S55" s="82">
        <f t="shared" si="36"/>
        <v>0</v>
      </c>
      <c r="T55" s="68"/>
      <c r="U55" s="82">
        <f t="shared" si="37"/>
        <v>0</v>
      </c>
      <c r="V55" s="68"/>
      <c r="W55" s="82">
        <f t="shared" si="38"/>
        <v>0</v>
      </c>
      <c r="X55" s="40">
        <f t="shared" si="39"/>
        <v>0</v>
      </c>
      <c r="Y55" s="15"/>
      <c r="Z55" s="23"/>
    </row>
    <row r="56" spans="1:26" s="12" customFormat="1" ht="15" customHeight="1">
      <c r="A56" s="22"/>
      <c r="B56" s="22"/>
      <c r="C56" s="26"/>
      <c r="D56" s="219">
        <f t="shared" si="32"/>
        <v>0</v>
      </c>
      <c r="E56" s="553" t="str">
        <f t="shared" si="32"/>
        <v>Select E-Class</v>
      </c>
      <c r="F56" s="689"/>
      <c r="G56" s="689"/>
      <c r="H56" s="689"/>
      <c r="I56" s="689"/>
      <c r="J56" s="689"/>
      <c r="K56" s="134"/>
      <c r="L56" s="211">
        <f t="shared" si="33"/>
        <v>0</v>
      </c>
      <c r="M56" s="14"/>
      <c r="N56" s="68"/>
      <c r="O56" s="82">
        <f t="shared" si="34"/>
        <v>0</v>
      </c>
      <c r="P56" s="68"/>
      <c r="Q56" s="82">
        <f t="shared" si="35"/>
        <v>0</v>
      </c>
      <c r="R56" s="217"/>
      <c r="S56" s="82">
        <f t="shared" si="36"/>
        <v>0</v>
      </c>
      <c r="T56" s="68"/>
      <c r="U56" s="82">
        <f t="shared" si="37"/>
        <v>0</v>
      </c>
      <c r="V56" s="68"/>
      <c r="W56" s="82">
        <f t="shared" si="38"/>
        <v>0</v>
      </c>
      <c r="X56" s="40">
        <f t="shared" si="39"/>
        <v>0</v>
      </c>
      <c r="Y56" s="15"/>
      <c r="Z56" s="23"/>
    </row>
    <row r="57" spans="1:26" s="12" customFormat="1" ht="15" customHeight="1">
      <c r="A57" s="22"/>
      <c r="B57" s="22"/>
      <c r="C57" s="26"/>
      <c r="D57" s="219">
        <f t="shared" si="32"/>
        <v>0</v>
      </c>
      <c r="E57" s="553" t="str">
        <f t="shared" si="32"/>
        <v>Select E-Class</v>
      </c>
      <c r="F57" s="689"/>
      <c r="G57" s="689"/>
      <c r="H57" s="689"/>
      <c r="I57" s="689"/>
      <c r="J57" s="689"/>
      <c r="K57" s="134"/>
      <c r="L57" s="211">
        <f t="shared" si="33"/>
        <v>0</v>
      </c>
      <c r="M57" s="14"/>
      <c r="N57" s="68"/>
      <c r="O57" s="82">
        <f t="shared" si="34"/>
        <v>0</v>
      </c>
      <c r="P57" s="68"/>
      <c r="Q57" s="82">
        <f t="shared" si="35"/>
        <v>0</v>
      </c>
      <c r="R57" s="68"/>
      <c r="S57" s="82">
        <f t="shared" si="36"/>
        <v>0</v>
      </c>
      <c r="T57" s="68"/>
      <c r="U57" s="82">
        <f t="shared" si="37"/>
        <v>0</v>
      </c>
      <c r="V57" s="68"/>
      <c r="W57" s="82">
        <f t="shared" si="38"/>
        <v>0</v>
      </c>
      <c r="X57" s="40">
        <f t="shared" si="39"/>
        <v>0</v>
      </c>
      <c r="Y57" s="15"/>
      <c r="Z57" s="23"/>
    </row>
    <row r="58" spans="1:26" s="12" customFormat="1" ht="15" customHeight="1">
      <c r="A58" s="22"/>
      <c r="B58" s="22"/>
      <c r="C58" s="26"/>
      <c r="D58" s="219">
        <f t="shared" si="32"/>
        <v>0</v>
      </c>
      <c r="E58" s="553" t="str">
        <f t="shared" si="32"/>
        <v>Select E-Class</v>
      </c>
      <c r="F58" s="689"/>
      <c r="G58" s="689"/>
      <c r="H58" s="689"/>
      <c r="I58" s="689"/>
      <c r="J58" s="689"/>
      <c r="K58" s="134"/>
      <c r="L58" s="211">
        <f t="shared" si="33"/>
        <v>0</v>
      </c>
      <c r="M58" s="14"/>
      <c r="N58" s="68"/>
      <c r="O58" s="82">
        <f t="shared" si="34"/>
        <v>0</v>
      </c>
      <c r="P58" s="68"/>
      <c r="Q58" s="82">
        <f t="shared" si="35"/>
        <v>0</v>
      </c>
      <c r="R58" s="68"/>
      <c r="S58" s="82">
        <f t="shared" si="36"/>
        <v>0</v>
      </c>
      <c r="T58" s="68"/>
      <c r="U58" s="82">
        <f t="shared" si="37"/>
        <v>0</v>
      </c>
      <c r="V58" s="68"/>
      <c r="W58" s="82">
        <f t="shared" si="38"/>
        <v>0</v>
      </c>
      <c r="X58" s="40">
        <f t="shared" si="39"/>
        <v>0</v>
      </c>
      <c r="Y58" s="15"/>
      <c r="Z58" s="23"/>
    </row>
    <row r="59" spans="1:26" s="12" customFormat="1" ht="15" customHeight="1">
      <c r="A59" s="22"/>
      <c r="B59" s="22"/>
      <c r="C59" s="26"/>
      <c r="D59" s="219">
        <f t="shared" si="32"/>
        <v>0</v>
      </c>
      <c r="E59" s="553" t="str">
        <f t="shared" si="32"/>
        <v>Select E-Class</v>
      </c>
      <c r="F59" s="689"/>
      <c r="G59" s="689"/>
      <c r="H59" s="689"/>
      <c r="I59" s="689"/>
      <c r="J59" s="689"/>
      <c r="K59" s="134"/>
      <c r="L59" s="211">
        <f t="shared" si="33"/>
        <v>0</v>
      </c>
      <c r="M59" s="14"/>
      <c r="N59" s="68"/>
      <c r="O59" s="82">
        <f t="shared" si="34"/>
        <v>0</v>
      </c>
      <c r="P59" s="68"/>
      <c r="Q59" s="82">
        <f t="shared" si="35"/>
        <v>0</v>
      </c>
      <c r="R59" s="68"/>
      <c r="S59" s="82">
        <f t="shared" si="36"/>
        <v>0</v>
      </c>
      <c r="T59" s="68"/>
      <c r="U59" s="82">
        <f t="shared" si="37"/>
        <v>0</v>
      </c>
      <c r="V59" s="68"/>
      <c r="W59" s="82">
        <f t="shared" si="38"/>
        <v>0</v>
      </c>
      <c r="X59" s="40">
        <f t="shared" si="39"/>
        <v>0</v>
      </c>
      <c r="Y59" s="15"/>
      <c r="Z59" s="23"/>
    </row>
    <row r="60" spans="1:26" s="12" customFormat="1" ht="15" customHeight="1">
      <c r="A60" s="22"/>
      <c r="B60" s="22"/>
      <c r="C60" s="26"/>
      <c r="D60" s="219">
        <f t="shared" si="32"/>
        <v>0</v>
      </c>
      <c r="E60" s="553" t="str">
        <f t="shared" si="32"/>
        <v>Select E-Class</v>
      </c>
      <c r="F60" s="689"/>
      <c r="G60" s="689"/>
      <c r="H60" s="689"/>
      <c r="I60" s="689"/>
      <c r="J60" s="689"/>
      <c r="K60" s="134"/>
      <c r="L60" s="211">
        <f t="shared" si="33"/>
        <v>0</v>
      </c>
      <c r="M60" s="14"/>
      <c r="N60" s="68"/>
      <c r="O60" s="82">
        <f t="shared" si="34"/>
        <v>0</v>
      </c>
      <c r="P60" s="68"/>
      <c r="Q60" s="82">
        <f t="shared" si="35"/>
        <v>0</v>
      </c>
      <c r="R60" s="68"/>
      <c r="S60" s="82">
        <f t="shared" si="36"/>
        <v>0</v>
      </c>
      <c r="T60" s="68"/>
      <c r="U60" s="82">
        <f t="shared" si="37"/>
        <v>0</v>
      </c>
      <c r="V60" s="68"/>
      <c r="W60" s="82">
        <f t="shared" si="38"/>
        <v>0</v>
      </c>
      <c r="X60" s="40">
        <f t="shared" si="39"/>
        <v>0</v>
      </c>
      <c r="Y60" s="15"/>
      <c r="Z60" s="23"/>
    </row>
    <row r="61" spans="1:26" s="12" customFormat="1" ht="15" customHeight="1">
      <c r="A61" s="22"/>
      <c r="B61" s="22"/>
      <c r="C61" s="26" t="s">
        <v>320</v>
      </c>
      <c r="D61" s="37"/>
      <c r="E61" s="555"/>
      <c r="F61" s="555"/>
      <c r="G61" s="555"/>
      <c r="H61" s="555"/>
      <c r="I61" s="555"/>
      <c r="J61" s="539"/>
      <c r="K61" s="134"/>
      <c r="L61" s="200"/>
      <c r="M61" s="14"/>
      <c r="N61" s="212"/>
      <c r="O61" s="213"/>
      <c r="P61" s="215"/>
      <c r="Q61" s="213"/>
      <c r="R61" s="215"/>
      <c r="S61" s="213"/>
      <c r="T61" s="215"/>
      <c r="U61" s="213"/>
      <c r="V61" s="215"/>
      <c r="W61" s="213"/>
      <c r="X61" s="214"/>
      <c r="Y61" s="15"/>
      <c r="Z61" s="23"/>
    </row>
    <row r="62" spans="1:26" s="12" customFormat="1" ht="15" customHeight="1">
      <c r="A62" s="22"/>
      <c r="B62" s="22"/>
      <c r="C62" s="26"/>
      <c r="D62" s="219">
        <f t="shared" ref="D62:E67" si="40">D35</f>
        <v>0</v>
      </c>
      <c r="E62" s="553" t="str">
        <f t="shared" si="40"/>
        <v>Select E-Class</v>
      </c>
      <c r="F62" s="553"/>
      <c r="G62" s="553"/>
      <c r="H62" s="553"/>
      <c r="I62" s="553"/>
      <c r="J62" s="689"/>
      <c r="K62" s="134"/>
      <c r="L62" s="211">
        <f t="shared" ref="L62:L67" si="41">VLOOKUP(E62,Staff_Benefits,2,0)</f>
        <v>0</v>
      </c>
      <c r="M62" s="14"/>
      <c r="N62" s="68"/>
      <c r="O62" s="82">
        <f t="shared" ref="O62:O67" si="42">(O35)*$L62</f>
        <v>0</v>
      </c>
      <c r="P62" s="68"/>
      <c r="Q62" s="82">
        <f t="shared" ref="Q62:Q67" si="43">(Q35)*$L62</f>
        <v>0</v>
      </c>
      <c r="R62" s="68"/>
      <c r="S62" s="82">
        <f t="shared" ref="S62:S67" si="44">(S35)*$L62</f>
        <v>0</v>
      </c>
      <c r="T62" s="68"/>
      <c r="U62" s="82">
        <f t="shared" ref="U62:U67" si="45">(U35)*$L62</f>
        <v>0</v>
      </c>
      <c r="V62" s="68"/>
      <c r="W62" s="82">
        <f t="shared" ref="W62:W67" si="46">(W35)*$L62</f>
        <v>0</v>
      </c>
      <c r="X62" s="40">
        <f t="shared" ref="X62:X68" si="47">SUM(O62+Q62+S62+U62+W62)</f>
        <v>0</v>
      </c>
      <c r="Y62" s="15"/>
      <c r="Z62" s="23"/>
    </row>
    <row r="63" spans="1:26" s="12" customFormat="1" ht="15" customHeight="1">
      <c r="A63" s="22"/>
      <c r="B63" s="22"/>
      <c r="C63" s="26"/>
      <c r="D63" s="219">
        <f t="shared" si="40"/>
        <v>0</v>
      </c>
      <c r="E63" s="520" t="str">
        <f t="shared" si="40"/>
        <v>Select E-Class</v>
      </c>
      <c r="F63" s="520"/>
      <c r="G63" s="520"/>
      <c r="H63" s="520"/>
      <c r="I63" s="520"/>
      <c r="J63" s="689"/>
      <c r="K63" s="134"/>
      <c r="L63" s="211">
        <f t="shared" si="41"/>
        <v>0</v>
      </c>
      <c r="M63" s="14"/>
      <c r="N63" s="68"/>
      <c r="O63" s="82">
        <f t="shared" si="42"/>
        <v>0</v>
      </c>
      <c r="P63" s="68"/>
      <c r="Q63" s="82">
        <f t="shared" si="43"/>
        <v>0</v>
      </c>
      <c r="R63" s="68"/>
      <c r="S63" s="82">
        <f t="shared" si="44"/>
        <v>0</v>
      </c>
      <c r="T63" s="68"/>
      <c r="U63" s="82">
        <f t="shared" si="45"/>
        <v>0</v>
      </c>
      <c r="V63" s="68"/>
      <c r="W63" s="82">
        <f t="shared" si="46"/>
        <v>0</v>
      </c>
      <c r="X63" s="40">
        <f t="shared" si="47"/>
        <v>0</v>
      </c>
      <c r="Y63" s="15"/>
      <c r="Z63" s="23"/>
    </row>
    <row r="64" spans="1:26" s="12" customFormat="1" ht="15" customHeight="1">
      <c r="A64" s="22"/>
      <c r="B64" s="22"/>
      <c r="C64" s="26"/>
      <c r="D64" s="219">
        <f t="shared" si="40"/>
        <v>0</v>
      </c>
      <c r="E64" s="520" t="str">
        <f t="shared" si="40"/>
        <v>Select E-Class</v>
      </c>
      <c r="F64" s="689"/>
      <c r="G64" s="689"/>
      <c r="H64" s="689"/>
      <c r="I64" s="689"/>
      <c r="J64" s="689"/>
      <c r="K64" s="134"/>
      <c r="L64" s="211">
        <f t="shared" si="41"/>
        <v>0</v>
      </c>
      <c r="M64" s="14"/>
      <c r="N64" s="68"/>
      <c r="O64" s="82">
        <f t="shared" si="42"/>
        <v>0</v>
      </c>
      <c r="P64" s="68"/>
      <c r="Q64" s="82">
        <f t="shared" si="43"/>
        <v>0</v>
      </c>
      <c r="R64" s="68"/>
      <c r="S64" s="82">
        <f t="shared" si="44"/>
        <v>0</v>
      </c>
      <c r="T64" s="68"/>
      <c r="U64" s="82">
        <f t="shared" si="45"/>
        <v>0</v>
      </c>
      <c r="V64" s="68"/>
      <c r="W64" s="82">
        <f t="shared" si="46"/>
        <v>0</v>
      </c>
      <c r="X64" s="40">
        <f t="shared" si="47"/>
        <v>0</v>
      </c>
      <c r="Y64" s="15"/>
      <c r="Z64" s="23"/>
    </row>
    <row r="65" spans="1:26" s="12" customFormat="1" ht="15" customHeight="1">
      <c r="A65" s="22"/>
      <c r="B65" s="22"/>
      <c r="C65" s="26"/>
      <c r="D65" s="219">
        <f t="shared" si="40"/>
        <v>0</v>
      </c>
      <c r="E65" s="520" t="str">
        <f t="shared" si="40"/>
        <v>Select E-Class</v>
      </c>
      <c r="F65" s="689"/>
      <c r="G65" s="689"/>
      <c r="H65" s="689"/>
      <c r="I65" s="689"/>
      <c r="J65" s="689"/>
      <c r="K65" s="134"/>
      <c r="L65" s="211">
        <f t="shared" si="41"/>
        <v>0</v>
      </c>
      <c r="M65" s="14"/>
      <c r="N65" s="68"/>
      <c r="O65" s="82">
        <f t="shared" si="42"/>
        <v>0</v>
      </c>
      <c r="P65" s="68"/>
      <c r="Q65" s="82">
        <f t="shared" si="43"/>
        <v>0</v>
      </c>
      <c r="R65" s="68"/>
      <c r="S65" s="82">
        <f t="shared" si="44"/>
        <v>0</v>
      </c>
      <c r="T65" s="68"/>
      <c r="U65" s="82">
        <f t="shared" si="45"/>
        <v>0</v>
      </c>
      <c r="V65" s="68"/>
      <c r="W65" s="82">
        <f t="shared" si="46"/>
        <v>0</v>
      </c>
      <c r="X65" s="40">
        <f t="shared" si="47"/>
        <v>0</v>
      </c>
      <c r="Y65" s="15"/>
      <c r="Z65" s="23"/>
    </row>
    <row r="66" spans="1:26" s="12" customFormat="1" ht="15" customHeight="1">
      <c r="A66" s="22"/>
      <c r="B66" s="22"/>
      <c r="C66" s="26"/>
      <c r="D66" s="219">
        <f t="shared" si="40"/>
        <v>0</v>
      </c>
      <c r="E66" s="520" t="str">
        <f t="shared" si="40"/>
        <v>Select E-Class</v>
      </c>
      <c r="F66" s="689"/>
      <c r="G66" s="689"/>
      <c r="H66" s="689"/>
      <c r="I66" s="689"/>
      <c r="J66" s="689"/>
      <c r="K66" s="134"/>
      <c r="L66" s="211">
        <f t="shared" si="41"/>
        <v>0</v>
      </c>
      <c r="M66" s="14"/>
      <c r="N66" s="68"/>
      <c r="O66" s="82">
        <f t="shared" si="42"/>
        <v>0</v>
      </c>
      <c r="P66" s="68"/>
      <c r="Q66" s="82">
        <f t="shared" si="43"/>
        <v>0</v>
      </c>
      <c r="R66" s="68"/>
      <c r="S66" s="82">
        <f t="shared" si="44"/>
        <v>0</v>
      </c>
      <c r="T66" s="68"/>
      <c r="U66" s="82">
        <f t="shared" si="45"/>
        <v>0</v>
      </c>
      <c r="V66" s="68"/>
      <c r="W66" s="82">
        <f t="shared" si="46"/>
        <v>0</v>
      </c>
      <c r="X66" s="40">
        <f t="shared" si="47"/>
        <v>0</v>
      </c>
      <c r="Y66" s="15"/>
      <c r="Z66" s="23"/>
    </row>
    <row r="67" spans="1:26" s="12" customFormat="1" ht="15" customHeight="1">
      <c r="A67" s="22"/>
      <c r="B67" s="22"/>
      <c r="C67" s="26"/>
      <c r="D67" s="219">
        <f t="shared" si="40"/>
        <v>0</v>
      </c>
      <c r="E67" s="520" t="str">
        <f t="shared" si="40"/>
        <v>Select E-Class</v>
      </c>
      <c r="F67" s="689"/>
      <c r="G67" s="689"/>
      <c r="H67" s="689"/>
      <c r="I67" s="689"/>
      <c r="J67" s="689"/>
      <c r="K67" s="134"/>
      <c r="L67" s="211">
        <f t="shared" si="41"/>
        <v>0</v>
      </c>
      <c r="M67" s="14"/>
      <c r="N67" s="68"/>
      <c r="O67" s="82">
        <f t="shared" si="42"/>
        <v>0</v>
      </c>
      <c r="P67" s="68"/>
      <c r="Q67" s="82">
        <f t="shared" si="43"/>
        <v>0</v>
      </c>
      <c r="R67" s="68"/>
      <c r="S67" s="82">
        <f t="shared" si="44"/>
        <v>0</v>
      </c>
      <c r="T67" s="68"/>
      <c r="U67" s="82">
        <f t="shared" si="45"/>
        <v>0</v>
      </c>
      <c r="V67" s="68"/>
      <c r="W67" s="82">
        <f t="shared" si="46"/>
        <v>0</v>
      </c>
      <c r="X67" s="40">
        <f t="shared" si="47"/>
        <v>0</v>
      </c>
      <c r="Y67" s="15"/>
      <c r="Z67" s="23"/>
    </row>
    <row r="68" spans="1:26" s="12" customFormat="1" ht="15" customHeight="1">
      <c r="A68" s="22"/>
      <c r="B68" s="22"/>
      <c r="C68" s="26" t="s">
        <v>287</v>
      </c>
      <c r="D68" s="641" t="s">
        <v>357</v>
      </c>
      <c r="E68" s="641"/>
      <c r="F68" s="641"/>
      <c r="G68" s="641"/>
      <c r="H68" s="641"/>
      <c r="I68" s="641"/>
      <c r="J68" s="642"/>
      <c r="K68" s="642"/>
      <c r="L68" s="642"/>
      <c r="M68" s="14"/>
      <c r="N68" s="68"/>
      <c r="O68" s="82">
        <v>0</v>
      </c>
      <c r="P68" s="68"/>
      <c r="Q68" s="82">
        <v>0</v>
      </c>
      <c r="R68" s="68"/>
      <c r="S68" s="82">
        <v>0</v>
      </c>
      <c r="T68" s="68"/>
      <c r="U68" s="82">
        <v>0</v>
      </c>
      <c r="V68" s="68"/>
      <c r="W68" s="82">
        <v>0</v>
      </c>
      <c r="X68" s="40">
        <f t="shared" si="47"/>
        <v>0</v>
      </c>
      <c r="Y68" s="15"/>
      <c r="Z68" s="23"/>
    </row>
    <row r="69" spans="1:26" s="12" customFormat="1" ht="15" customHeight="1">
      <c r="A69" s="22"/>
      <c r="B69" s="22"/>
      <c r="C69" s="26"/>
      <c r="D69" s="183"/>
      <c r="E69" s="83"/>
      <c r="F69" s="83"/>
      <c r="G69" s="83"/>
      <c r="H69" s="83"/>
      <c r="I69" s="83"/>
      <c r="J69" s="576" t="s">
        <v>195</v>
      </c>
      <c r="K69" s="577"/>
      <c r="L69" s="577"/>
      <c r="M69" s="578"/>
      <c r="N69" s="320"/>
      <c r="O69" s="317">
        <f>SUM(O53:O68)</f>
        <v>0</v>
      </c>
      <c r="P69" s="320"/>
      <c r="Q69" s="317">
        <f>SUM(Q53:Q68)</f>
        <v>0</v>
      </c>
      <c r="R69" s="320"/>
      <c r="S69" s="317">
        <f>SUM(S53:S68)</f>
        <v>0</v>
      </c>
      <c r="T69" s="320"/>
      <c r="U69" s="317">
        <f>SUM(U53:U68)</f>
        <v>0</v>
      </c>
      <c r="V69" s="320"/>
      <c r="W69" s="317">
        <f>SUM(W53:W68)</f>
        <v>0</v>
      </c>
      <c r="X69" s="230">
        <f>SUM(X53:X68)</f>
        <v>0</v>
      </c>
      <c r="Y69" s="224"/>
      <c r="Z69" s="205">
        <f>SUM(O69+Q69+S69+U69+W69)</f>
        <v>0</v>
      </c>
    </row>
    <row r="70" spans="1:26" s="12" customFormat="1" ht="15" customHeight="1">
      <c r="A70" s="22"/>
      <c r="B70" s="22"/>
      <c r="C70" s="26"/>
      <c r="D70" s="228"/>
      <c r="E70" s="220"/>
      <c r="F70" s="220"/>
      <c r="G70" s="220"/>
      <c r="H70" s="220"/>
      <c r="I70" s="220"/>
      <c r="J70" s="234"/>
      <c r="K70" s="235"/>
      <c r="L70" s="235"/>
      <c r="M70" s="14"/>
      <c r="N70" s="223"/>
      <c r="O70" s="79"/>
      <c r="P70" s="223"/>
      <c r="Q70" s="79"/>
      <c r="R70" s="223"/>
      <c r="S70" s="79"/>
      <c r="T70" s="223"/>
      <c r="U70" s="79"/>
      <c r="V70" s="223"/>
      <c r="W70" s="79"/>
      <c r="X70" s="60"/>
      <c r="Y70" s="15"/>
      <c r="Z70" s="23"/>
    </row>
    <row r="71" spans="1:26" s="12" customFormat="1" ht="15" customHeight="1">
      <c r="A71" s="22"/>
      <c r="B71" s="22"/>
      <c r="C71" s="288"/>
      <c r="D71" s="289"/>
      <c r="E71" s="289"/>
      <c r="F71" s="289"/>
      <c r="G71" s="289"/>
      <c r="H71" s="289"/>
      <c r="I71" s="289"/>
      <c r="J71" s="289"/>
      <c r="K71" s="289"/>
      <c r="L71" s="289"/>
      <c r="M71" s="286" t="s">
        <v>199</v>
      </c>
      <c r="N71" s="550">
        <f>ROUNDUP(SUM(O51, O69),0)</f>
        <v>0</v>
      </c>
      <c r="O71" s="551"/>
      <c r="P71" s="550">
        <f>ROUNDUP(SUM(Q51,Q69),0)</f>
        <v>0</v>
      </c>
      <c r="Q71" s="551"/>
      <c r="R71" s="550">
        <f>ROUNDUP(SUM(S51,S69),0)</f>
        <v>0</v>
      </c>
      <c r="S71" s="551"/>
      <c r="T71" s="550">
        <f>ROUNDUP(SUM(U51, U69),0)</f>
        <v>0</v>
      </c>
      <c r="U71" s="551"/>
      <c r="V71" s="550">
        <f>ROUNDUP(SUM(W51, W69),0)</f>
        <v>0</v>
      </c>
      <c r="W71" s="551"/>
      <c r="X71" s="287">
        <f>ROUNDUP(SUM(X51, X69),0)</f>
        <v>0</v>
      </c>
      <c r="Y71" s="70"/>
      <c r="Z71" s="140">
        <f>SUM(N71+P71+R71+T71+V71)</f>
        <v>0</v>
      </c>
    </row>
    <row r="72" spans="1:26" s="12" customFormat="1" ht="15" customHeight="1">
      <c r="A72" s="22"/>
      <c r="B72" s="22"/>
      <c r="C72" s="26"/>
      <c r="D72" s="13"/>
      <c r="E72" s="643"/>
      <c r="F72" s="594"/>
      <c r="G72" s="594"/>
      <c r="H72" s="594"/>
      <c r="I72" s="594"/>
      <c r="J72" s="594"/>
      <c r="K72" s="594"/>
      <c r="L72" s="594"/>
      <c r="M72" s="594"/>
      <c r="N72" s="25"/>
      <c r="O72" s="66"/>
      <c r="P72" s="25"/>
      <c r="Q72" s="66"/>
      <c r="R72" s="25"/>
      <c r="S72" s="66"/>
      <c r="T72" s="25"/>
      <c r="U72" s="71"/>
      <c r="V72" s="25"/>
      <c r="W72" s="66"/>
      <c r="X72" s="45"/>
      <c r="Y72" s="15"/>
      <c r="Z72" s="23"/>
    </row>
    <row r="73" spans="1:26" s="12" customFormat="1" ht="15" customHeight="1">
      <c r="A73" s="22"/>
      <c r="B73" s="22"/>
      <c r="C73" s="72"/>
      <c r="D73" s="73"/>
      <c r="E73" s="73"/>
      <c r="F73" s="73"/>
      <c r="G73" s="73"/>
      <c r="H73" s="73"/>
      <c r="I73" s="73"/>
      <c r="J73" s="73"/>
      <c r="K73" s="73"/>
      <c r="L73" s="73"/>
      <c r="M73" s="63" t="s">
        <v>200</v>
      </c>
      <c r="N73" s="526">
        <f>ROUNDUP(SUM(N43,N71),0)</f>
        <v>0</v>
      </c>
      <c r="O73" s="548"/>
      <c r="P73" s="526">
        <f>ROUNDUP(SUM(P43,P71),0)</f>
        <v>0</v>
      </c>
      <c r="Q73" s="548"/>
      <c r="R73" s="526">
        <f>ROUNDUP(SUM(R43,R71),0)</f>
        <v>0</v>
      </c>
      <c r="S73" s="548"/>
      <c r="T73" s="526">
        <f>ROUNDUP(SUM(T43,T71),0)</f>
        <v>0</v>
      </c>
      <c r="U73" s="548"/>
      <c r="V73" s="526">
        <f>ROUNDUP(SUM(V43,V71),0)</f>
        <v>0</v>
      </c>
      <c r="W73" s="548"/>
      <c r="X73" s="178">
        <f>ROUNDUP(SUM(X43,X71),0)</f>
        <v>0</v>
      </c>
      <c r="Y73" s="15"/>
      <c r="Z73" s="140">
        <f>SUM(N73+P73+R73+T73+V73)</f>
        <v>0</v>
      </c>
    </row>
    <row r="74" spans="1:26" s="53" customFormat="1" ht="17.25" customHeight="1">
      <c r="A74" s="142"/>
      <c r="B74" s="142"/>
      <c r="C74" s="588" t="s">
        <v>271</v>
      </c>
      <c r="D74" s="589"/>
      <c r="E74" s="589"/>
      <c r="F74" s="589"/>
      <c r="G74" s="589"/>
      <c r="H74" s="589"/>
      <c r="I74" s="589"/>
      <c r="J74" s="55"/>
      <c r="K74" s="55"/>
      <c r="L74" s="55"/>
      <c r="M74" s="161"/>
      <c r="N74" s="168"/>
      <c r="O74" s="162"/>
      <c r="P74" s="191"/>
      <c r="Q74" s="180"/>
      <c r="R74" s="54"/>
      <c r="S74" s="162"/>
      <c r="T74" s="191"/>
      <c r="U74" s="162"/>
      <c r="V74" s="191"/>
      <c r="W74" s="162"/>
      <c r="X74" s="60"/>
      <c r="Y74" s="74"/>
      <c r="Z74" s="141"/>
    </row>
    <row r="75" spans="1:26" s="53" customFormat="1" ht="24" customHeight="1">
      <c r="A75" s="143">
        <v>1000</v>
      </c>
      <c r="B75" s="142"/>
      <c r="C75" s="146" t="s">
        <v>35</v>
      </c>
      <c r="D75" s="147" t="s">
        <v>272</v>
      </c>
      <c r="E75" s="538"/>
      <c r="F75" s="539"/>
      <c r="G75" s="539"/>
      <c r="H75" s="539"/>
      <c r="I75" s="539"/>
      <c r="J75" s="539"/>
      <c r="K75" s="195" t="s">
        <v>39</v>
      </c>
      <c r="L75" s="195" t="s">
        <v>21</v>
      </c>
      <c r="M75" s="161"/>
      <c r="N75" s="163" t="s">
        <v>40</v>
      </c>
      <c r="O75" s="65"/>
      <c r="P75" s="191" t="s">
        <v>40</v>
      </c>
      <c r="Q75" s="167"/>
      <c r="R75" s="191" t="s">
        <v>40</v>
      </c>
      <c r="S75" s="65"/>
      <c r="T75" s="191" t="s">
        <v>40</v>
      </c>
      <c r="U75" s="65"/>
      <c r="V75" s="191" t="s">
        <v>40</v>
      </c>
      <c r="W75" s="65"/>
      <c r="X75" s="60"/>
      <c r="Y75" s="74"/>
      <c r="Z75" s="141"/>
    </row>
    <row r="76" spans="1:26" s="53" customFormat="1" ht="15" customHeight="1">
      <c r="A76" s="142"/>
      <c r="B76" s="142"/>
      <c r="C76" s="166">
        <f>N76+P76+R76+T76+V76</f>
        <v>0</v>
      </c>
      <c r="D76" s="229"/>
      <c r="E76" s="560" t="s">
        <v>114</v>
      </c>
      <c r="F76" s="513"/>
      <c r="G76" s="513"/>
      <c r="H76" s="513"/>
      <c r="I76" s="513"/>
      <c r="J76" s="513"/>
      <c r="K76" s="236">
        <v>0</v>
      </c>
      <c r="L76" s="237">
        <f>VLOOKUP(E76,Leave_Benefits,2,0)</f>
        <v>0</v>
      </c>
      <c r="M76" s="161"/>
      <c r="N76" s="239">
        <v>0</v>
      </c>
      <c r="O76" s="82">
        <f>K76*(1+L76)*N76</f>
        <v>0</v>
      </c>
      <c r="P76" s="239">
        <v>0</v>
      </c>
      <c r="Q76" s="82">
        <f>K76*(1+L76)*P76*1.03</f>
        <v>0</v>
      </c>
      <c r="R76" s="239">
        <v>0</v>
      </c>
      <c r="S76" s="82">
        <f>K76*(1+L76)*R76*1.03*1.03</f>
        <v>0</v>
      </c>
      <c r="T76" s="239">
        <v>0</v>
      </c>
      <c r="U76" s="82">
        <f>K76*(1+L76)*T76*1.03*1.03*1.03</f>
        <v>0</v>
      </c>
      <c r="V76" s="239">
        <v>0</v>
      </c>
      <c r="W76" s="82">
        <f>K76*(1+L76)*V76*1.03*1.03*1.03*1.03</f>
        <v>0</v>
      </c>
      <c r="X76" s="40">
        <f>SUM(O76+Q76+S76+U76+W76)</f>
        <v>0</v>
      </c>
      <c r="Y76" s="74"/>
      <c r="Z76" s="141"/>
    </row>
    <row r="77" spans="1:26" s="53" customFormat="1" ht="15" customHeight="1">
      <c r="A77" s="142"/>
      <c r="B77" s="142"/>
      <c r="C77" s="166">
        <f>N77+P77+R77+T77+V77</f>
        <v>0</v>
      </c>
      <c r="D77" s="229"/>
      <c r="E77" s="560" t="s">
        <v>114</v>
      </c>
      <c r="F77" s="513"/>
      <c r="G77" s="513"/>
      <c r="H77" s="513"/>
      <c r="I77" s="513"/>
      <c r="J77" s="513"/>
      <c r="K77" s="236">
        <v>0</v>
      </c>
      <c r="L77" s="237">
        <f>VLOOKUP(E77,Leave_Benefits,2,0)</f>
        <v>0</v>
      </c>
      <c r="M77" s="161"/>
      <c r="N77" s="239">
        <v>0</v>
      </c>
      <c r="O77" s="82">
        <f>K77*(1+L77)*N77</f>
        <v>0</v>
      </c>
      <c r="P77" s="239">
        <v>0</v>
      </c>
      <c r="Q77" s="82">
        <f>K77*(1+L77)*P77*1.03</f>
        <v>0</v>
      </c>
      <c r="R77" s="239">
        <v>0</v>
      </c>
      <c r="S77" s="82">
        <f>K77*(1+L77)*R77*1.03*1.03</f>
        <v>0</v>
      </c>
      <c r="T77" s="239">
        <v>0</v>
      </c>
      <c r="U77" s="82">
        <f>K77*(1+L77)*T77*1.03*1.03*1.03</f>
        <v>0</v>
      </c>
      <c r="V77" s="239">
        <v>0</v>
      </c>
      <c r="W77" s="82">
        <f>K77*(1+L77)*V77*1.03*1.03*1.03*1.03</f>
        <v>0</v>
      </c>
      <c r="X77" s="40">
        <f>SUM(O77+Q77+S77+U77+W77)</f>
        <v>0</v>
      </c>
      <c r="Y77" s="74"/>
      <c r="Z77" s="141"/>
    </row>
    <row r="78" spans="1:26" s="53" customFormat="1" ht="6.75" customHeight="1">
      <c r="A78" s="142"/>
      <c r="B78" s="142"/>
      <c r="C78" s="512"/>
      <c r="D78" s="517"/>
      <c r="E78" s="513"/>
      <c r="F78" s="513"/>
      <c r="G78" s="513"/>
      <c r="H78" s="513"/>
      <c r="I78" s="513"/>
      <c r="J78" s="586"/>
      <c r="K78" s="586"/>
      <c r="L78" s="586"/>
      <c r="M78" s="587"/>
      <c r="N78" s="165"/>
      <c r="O78" s="177"/>
      <c r="P78" s="192"/>
      <c r="Q78" s="177"/>
      <c r="R78" s="192"/>
      <c r="S78" s="79"/>
      <c r="T78" s="192"/>
      <c r="U78" s="177"/>
      <c r="V78" s="192"/>
      <c r="W78" s="177"/>
      <c r="X78" s="60"/>
      <c r="Y78" s="74"/>
      <c r="Z78" s="141"/>
    </row>
    <row r="79" spans="1:26" s="53" customFormat="1" ht="15" customHeight="1">
      <c r="A79" s="142"/>
      <c r="B79" s="142"/>
      <c r="C79" s="541"/>
      <c r="D79" s="517"/>
      <c r="E79" s="513"/>
      <c r="F79" s="513"/>
      <c r="G79" s="513"/>
      <c r="H79" s="513"/>
      <c r="I79" s="513"/>
      <c r="J79" s="610" t="s">
        <v>274</v>
      </c>
      <c r="K79" s="621"/>
      <c r="L79" s="621"/>
      <c r="M79" s="622"/>
      <c r="N79" s="321"/>
      <c r="O79" s="317">
        <f>SUM(O76:O77)</f>
        <v>0</v>
      </c>
      <c r="P79" s="321"/>
      <c r="Q79" s="317">
        <f>SUM(Q76:Q77)</f>
        <v>0</v>
      </c>
      <c r="R79" s="321"/>
      <c r="S79" s="317">
        <f>SUM(S76:S77)</f>
        <v>0</v>
      </c>
      <c r="T79" s="321"/>
      <c r="U79" s="317">
        <f>SUM(U76:U77)</f>
        <v>0</v>
      </c>
      <c r="V79" s="321"/>
      <c r="W79" s="317">
        <f>SUM(W76:W77)</f>
        <v>0</v>
      </c>
      <c r="X79" s="230">
        <f>SUM(X76:X77)</f>
        <v>0</v>
      </c>
      <c r="Y79" s="74"/>
      <c r="Z79" s="207">
        <f>O79+Q79+S79+U79+W79</f>
        <v>0</v>
      </c>
    </row>
    <row r="80" spans="1:26" s="53" customFormat="1" ht="6.75" customHeight="1">
      <c r="A80" s="142"/>
      <c r="B80" s="142"/>
      <c r="C80" s="541"/>
      <c r="D80" s="517"/>
      <c r="E80" s="513"/>
      <c r="F80" s="513"/>
      <c r="G80" s="513"/>
      <c r="H80" s="513"/>
      <c r="I80" s="513"/>
      <c r="J80" s="586"/>
      <c r="K80" s="586"/>
      <c r="L80" s="586"/>
      <c r="M80" s="587"/>
      <c r="N80" s="165"/>
      <c r="O80" s="65"/>
      <c r="P80" s="192"/>
      <c r="Q80" s="65"/>
      <c r="R80" s="192"/>
      <c r="S80" s="65"/>
      <c r="T80" s="192"/>
      <c r="U80" s="65"/>
      <c r="V80" s="192"/>
      <c r="W80" s="65"/>
      <c r="X80" s="60"/>
      <c r="Y80" s="74"/>
      <c r="Z80" s="141"/>
    </row>
    <row r="81" spans="1:30" s="53" customFormat="1" ht="30.75" customHeight="1">
      <c r="A81" s="143">
        <v>1900</v>
      </c>
      <c r="B81" s="142"/>
      <c r="C81" s="512"/>
      <c r="D81" s="513"/>
      <c r="E81" s="513"/>
      <c r="F81" s="513"/>
      <c r="G81" s="513"/>
      <c r="H81" s="513"/>
      <c r="I81" s="513"/>
      <c r="J81" s="513"/>
      <c r="K81" s="513"/>
      <c r="L81" s="238" t="s">
        <v>275</v>
      </c>
      <c r="M81" s="161"/>
      <c r="N81" s="165"/>
      <c r="O81" s="65"/>
      <c r="P81" s="192"/>
      <c r="Q81" s="65"/>
      <c r="R81" s="192"/>
      <c r="S81" s="65"/>
      <c r="T81" s="192"/>
      <c r="U81" s="65"/>
      <c r="V81" s="192"/>
      <c r="W81" s="65"/>
      <c r="X81" s="60"/>
      <c r="Y81" s="74"/>
      <c r="Z81" s="141"/>
    </row>
    <row r="82" spans="1:30" s="53" customFormat="1" ht="15" customHeight="1">
      <c r="A82" s="142"/>
      <c r="B82" s="142"/>
      <c r="C82" s="512"/>
      <c r="D82" s="513"/>
      <c r="E82" s="513"/>
      <c r="F82" s="513"/>
      <c r="G82" s="513"/>
      <c r="H82" s="513"/>
      <c r="I82" s="513"/>
      <c r="J82" s="513"/>
      <c r="K82" s="513"/>
      <c r="L82" s="237">
        <f>VLOOKUP(E76,Staff_Benefits,2,0)</f>
        <v>0</v>
      </c>
      <c r="M82" s="161"/>
      <c r="N82" s="540">
        <f>O76*L82</f>
        <v>0</v>
      </c>
      <c r="O82" s="723"/>
      <c r="P82" s="540">
        <f>Q76*L82</f>
        <v>0</v>
      </c>
      <c r="Q82" s="723"/>
      <c r="R82" s="540">
        <f>S76*L82</f>
        <v>0</v>
      </c>
      <c r="S82" s="723"/>
      <c r="T82" s="540">
        <f>U76*L82</f>
        <v>0</v>
      </c>
      <c r="U82" s="723"/>
      <c r="V82" s="540">
        <f>W76*L82</f>
        <v>0</v>
      </c>
      <c r="W82" s="723"/>
      <c r="X82" s="40">
        <f>N82+P82+R82+T82+V82</f>
        <v>0</v>
      </c>
      <c r="Y82" s="74"/>
      <c r="Z82" s="141"/>
    </row>
    <row r="83" spans="1:30" s="53" customFormat="1" ht="15" customHeight="1">
      <c r="A83" s="142"/>
      <c r="B83" s="142"/>
      <c r="C83" s="512"/>
      <c r="D83" s="513"/>
      <c r="E83" s="513"/>
      <c r="F83" s="513"/>
      <c r="G83" s="513"/>
      <c r="H83" s="513"/>
      <c r="I83" s="513"/>
      <c r="J83" s="513"/>
      <c r="K83" s="513"/>
      <c r="L83" s="237">
        <f>VLOOKUP(E77,Staff_Benefits,2,0)</f>
        <v>0</v>
      </c>
      <c r="M83" s="161"/>
      <c r="N83" s="540">
        <f>O77*L83</f>
        <v>0</v>
      </c>
      <c r="O83" s="723"/>
      <c r="P83" s="540">
        <f>Q77*L83</f>
        <v>0</v>
      </c>
      <c r="Q83" s="723"/>
      <c r="R83" s="540">
        <f>S77*L83</f>
        <v>0</v>
      </c>
      <c r="S83" s="723"/>
      <c r="T83" s="540">
        <f>U77*L83</f>
        <v>0</v>
      </c>
      <c r="U83" s="723"/>
      <c r="V83" s="540">
        <f>W77*L83</f>
        <v>0</v>
      </c>
      <c r="W83" s="723"/>
      <c r="X83" s="40">
        <f>N83+P83+R83+T83+V83</f>
        <v>0</v>
      </c>
      <c r="Y83" s="74"/>
      <c r="Z83" s="141"/>
    </row>
    <row r="84" spans="1:30" s="53" customFormat="1" ht="15" customHeight="1">
      <c r="A84" s="142"/>
      <c r="B84" s="142"/>
      <c r="C84" s="609"/>
      <c r="D84" s="599"/>
      <c r="E84" s="599"/>
      <c r="F84" s="599"/>
      <c r="G84" s="599"/>
      <c r="H84" s="599"/>
      <c r="I84" s="546"/>
      <c r="J84" s="610" t="s">
        <v>276</v>
      </c>
      <c r="K84" s="611"/>
      <c r="L84" s="611"/>
      <c r="M84" s="611"/>
      <c r="N84" s="542">
        <f>SUM(N82:N83)</f>
        <v>0</v>
      </c>
      <c r="O84" s="543"/>
      <c r="P84" s="542">
        <f>SUM(P82:P83)</f>
        <v>0</v>
      </c>
      <c r="Q84" s="543"/>
      <c r="R84" s="542">
        <f>SUM(R82:R83)</f>
        <v>0</v>
      </c>
      <c r="S84" s="543"/>
      <c r="T84" s="542">
        <f>SUM(T82:T83)</f>
        <v>0</v>
      </c>
      <c r="U84" s="543"/>
      <c r="V84" s="542">
        <f>SUM(V82:V83)</f>
        <v>0</v>
      </c>
      <c r="W84" s="543"/>
      <c r="X84" s="230">
        <f>SUM(X82:X83)</f>
        <v>0</v>
      </c>
      <c r="Y84" s="74"/>
      <c r="Z84" s="207">
        <f>N84+P84+R84+T84+V84</f>
        <v>0</v>
      </c>
    </row>
    <row r="85" spans="1:30" s="53" customFormat="1" ht="15" customHeight="1">
      <c r="A85" s="142"/>
      <c r="B85" s="142"/>
      <c r="C85" s="69"/>
      <c r="D85" s="619" t="s">
        <v>94</v>
      </c>
      <c r="E85" s="646"/>
      <c r="F85" s="646"/>
      <c r="G85" s="646"/>
      <c r="H85" s="646"/>
      <c r="I85" s="646"/>
      <c r="J85" s="647"/>
      <c r="K85" s="647"/>
      <c r="L85" s="647"/>
      <c r="M85" s="647"/>
      <c r="N85" s="545">
        <f>SUM(O79+N84)</f>
        <v>0</v>
      </c>
      <c r="O85" s="546"/>
      <c r="P85" s="545">
        <f>SUM(Q79+P84)</f>
        <v>0</v>
      </c>
      <c r="Q85" s="546"/>
      <c r="R85" s="545">
        <f>SUM(S79+R84)</f>
        <v>0</v>
      </c>
      <c r="S85" s="546"/>
      <c r="T85" s="545">
        <f>SUM(U79+T84)</f>
        <v>0</v>
      </c>
      <c r="U85" s="546"/>
      <c r="V85" s="545">
        <f>SUM(W79+V84)</f>
        <v>0</v>
      </c>
      <c r="W85" s="546"/>
      <c r="X85" s="179">
        <f>SUM(X79+X84)</f>
        <v>0</v>
      </c>
      <c r="Y85" s="74"/>
      <c r="Z85" s="141">
        <f>SUM(N85+P85+R85+T85+V85)</f>
        <v>0</v>
      </c>
    </row>
    <row r="86" spans="1:30" s="74" customFormat="1" ht="15" customHeight="1">
      <c r="A86" s="143">
        <v>2000</v>
      </c>
      <c r="B86" s="143"/>
      <c r="C86" s="172" t="s">
        <v>201</v>
      </c>
      <c r="D86" s="173"/>
      <c r="E86" s="549" t="s">
        <v>74</v>
      </c>
      <c r="F86" s="549"/>
      <c r="G86" s="549"/>
      <c r="H86" s="549"/>
      <c r="I86" s="549"/>
      <c r="J86" s="173"/>
      <c r="K86" s="173"/>
      <c r="L86" s="173"/>
      <c r="M86" s="174"/>
      <c r="N86" s="175"/>
      <c r="O86" s="176"/>
      <c r="P86" s="175"/>
      <c r="Q86" s="176"/>
      <c r="R86" s="175"/>
      <c r="S86" s="176"/>
      <c r="T86" s="175"/>
      <c r="U86" s="176"/>
      <c r="V86" s="175"/>
      <c r="W86" s="176"/>
      <c r="X86" s="171"/>
      <c r="Y86" s="76"/>
      <c r="Z86" s="77"/>
      <c r="AC86" s="36"/>
      <c r="AD86" s="36"/>
    </row>
    <row r="87" spans="1:30" s="12" customFormat="1" ht="24.75" customHeight="1">
      <c r="A87" s="22"/>
      <c r="B87" s="22"/>
      <c r="C87" s="24" t="s">
        <v>325</v>
      </c>
      <c r="D87" s="14" t="s">
        <v>41</v>
      </c>
      <c r="E87" s="151" t="s">
        <v>159</v>
      </c>
      <c r="F87" s="151" t="s">
        <v>160</v>
      </c>
      <c r="G87" s="151" t="s">
        <v>161</v>
      </c>
      <c r="H87" s="151" t="s">
        <v>162</v>
      </c>
      <c r="I87" s="151" t="s">
        <v>163</v>
      </c>
      <c r="J87" s="81"/>
      <c r="K87" s="29" t="s">
        <v>155</v>
      </c>
      <c r="L87" s="14"/>
      <c r="M87" s="14"/>
      <c r="N87" s="75"/>
      <c r="O87" s="79"/>
      <c r="P87" s="57"/>
      <c r="Q87" s="79"/>
      <c r="R87" s="57"/>
      <c r="S87" s="79"/>
      <c r="T87" s="57"/>
      <c r="U87" s="79"/>
      <c r="V87" s="57"/>
      <c r="W87" s="79"/>
      <c r="X87" s="60"/>
      <c r="Y87" s="15"/>
      <c r="Z87" s="23"/>
      <c r="AC87" s="36"/>
      <c r="AD87" s="36"/>
    </row>
    <row r="88" spans="1:30" s="12" customFormat="1" ht="15" customHeight="1">
      <c r="A88" s="22"/>
      <c r="B88" s="22"/>
      <c r="C88" s="80" t="s">
        <v>119</v>
      </c>
      <c r="D88" s="37"/>
      <c r="E88" s="81"/>
      <c r="F88" s="81"/>
      <c r="G88" s="81"/>
      <c r="H88" s="81"/>
      <c r="I88" s="81"/>
      <c r="J88" s="81"/>
      <c r="K88" s="145"/>
      <c r="L88" s="14"/>
      <c r="M88" s="14"/>
      <c r="N88" s="540">
        <f>E88*K88</f>
        <v>0</v>
      </c>
      <c r="O88" s="525"/>
      <c r="P88" s="540">
        <f>IF(C88="Airfare",F88*K88*1,F88*K88)</f>
        <v>0</v>
      </c>
      <c r="Q88" s="687"/>
      <c r="R88" s="540">
        <f t="shared" ref="R88:R99" si="48">IF(C88="Airfare",G88*K88*1*1,G88*K88)</f>
        <v>0</v>
      </c>
      <c r="S88" s="687"/>
      <c r="T88" s="540">
        <f t="shared" ref="T88:T99" si="49">IF(C88="Airfare",H88*K88*1*1*1,H88*K88)</f>
        <v>0</v>
      </c>
      <c r="U88" s="687"/>
      <c r="V88" s="540">
        <f t="shared" ref="V88:V99" si="50">IF(C88="Airfare",I88*K88*1*1*1*1,I88*K88)</f>
        <v>0</v>
      </c>
      <c r="W88" s="687"/>
      <c r="X88" s="40">
        <f t="shared" ref="X88:X99" si="51">SUM(N88+P88+R88+T88+V88)</f>
        <v>0</v>
      </c>
      <c r="Y88" s="15"/>
      <c r="Z88" s="23"/>
      <c r="AC88" s="36"/>
      <c r="AD88" s="36"/>
    </row>
    <row r="89" spans="1:30" s="12" customFormat="1" ht="15" customHeight="1">
      <c r="A89" s="22"/>
      <c r="B89" s="22"/>
      <c r="C89" s="80" t="s">
        <v>119</v>
      </c>
      <c r="D89" s="37"/>
      <c r="E89" s="81"/>
      <c r="F89" s="81"/>
      <c r="G89" s="81"/>
      <c r="H89" s="81"/>
      <c r="I89" s="81"/>
      <c r="J89" s="81"/>
      <c r="K89" s="145"/>
      <c r="L89" s="14"/>
      <c r="M89" s="14"/>
      <c r="N89" s="540">
        <f t="shared" ref="N89:N99" si="52">E89*K89</f>
        <v>0</v>
      </c>
      <c r="O89" s="525"/>
      <c r="P89" s="540">
        <f t="shared" ref="P89:P99" si="53">IF(C89="Airfare",F89*K89*1,F89*K89)</f>
        <v>0</v>
      </c>
      <c r="Q89" s="687"/>
      <c r="R89" s="540">
        <f t="shared" si="48"/>
        <v>0</v>
      </c>
      <c r="S89" s="687"/>
      <c r="T89" s="540">
        <f t="shared" si="49"/>
        <v>0</v>
      </c>
      <c r="U89" s="687"/>
      <c r="V89" s="540">
        <f t="shared" si="50"/>
        <v>0</v>
      </c>
      <c r="W89" s="687"/>
      <c r="X89" s="40">
        <f t="shared" si="51"/>
        <v>0</v>
      </c>
      <c r="Y89" s="15"/>
      <c r="Z89" s="23"/>
      <c r="AC89" s="36"/>
      <c r="AD89" s="36"/>
    </row>
    <row r="90" spans="1:30" s="12" customFormat="1" ht="15" customHeight="1">
      <c r="A90" s="22"/>
      <c r="B90" s="22"/>
      <c r="C90" s="80" t="s">
        <v>119</v>
      </c>
      <c r="D90" s="37"/>
      <c r="E90" s="81"/>
      <c r="F90" s="81"/>
      <c r="G90" s="81"/>
      <c r="H90" s="81"/>
      <c r="I90" s="81"/>
      <c r="J90" s="81"/>
      <c r="K90" s="145"/>
      <c r="L90" s="14"/>
      <c r="M90" s="14"/>
      <c r="N90" s="540">
        <f t="shared" si="52"/>
        <v>0</v>
      </c>
      <c r="O90" s="525"/>
      <c r="P90" s="540">
        <f t="shared" si="53"/>
        <v>0</v>
      </c>
      <c r="Q90" s="687"/>
      <c r="R90" s="540">
        <f t="shared" si="48"/>
        <v>0</v>
      </c>
      <c r="S90" s="687"/>
      <c r="T90" s="540">
        <f t="shared" si="49"/>
        <v>0</v>
      </c>
      <c r="U90" s="687"/>
      <c r="V90" s="540">
        <f t="shared" si="50"/>
        <v>0</v>
      </c>
      <c r="W90" s="687"/>
      <c r="X90" s="40">
        <f t="shared" si="51"/>
        <v>0</v>
      </c>
      <c r="Y90" s="15"/>
      <c r="Z90" s="23"/>
    </row>
    <row r="91" spans="1:30" s="12" customFormat="1" ht="15" customHeight="1">
      <c r="A91" s="22"/>
      <c r="B91" s="22"/>
      <c r="C91" s="80" t="s">
        <v>119</v>
      </c>
      <c r="D91" s="37"/>
      <c r="E91" s="81"/>
      <c r="F91" s="81"/>
      <c r="G91" s="81"/>
      <c r="H91" s="81"/>
      <c r="I91" s="81"/>
      <c r="J91" s="81"/>
      <c r="K91" s="145"/>
      <c r="L91" s="14"/>
      <c r="M91" s="14"/>
      <c r="N91" s="540">
        <f t="shared" si="52"/>
        <v>0</v>
      </c>
      <c r="O91" s="525"/>
      <c r="P91" s="540">
        <f t="shared" si="53"/>
        <v>0</v>
      </c>
      <c r="Q91" s="687"/>
      <c r="R91" s="540">
        <f t="shared" si="48"/>
        <v>0</v>
      </c>
      <c r="S91" s="687"/>
      <c r="T91" s="540">
        <f t="shared" si="49"/>
        <v>0</v>
      </c>
      <c r="U91" s="687"/>
      <c r="V91" s="540">
        <f t="shared" si="50"/>
        <v>0</v>
      </c>
      <c r="W91" s="687"/>
      <c r="X91" s="40">
        <f t="shared" si="51"/>
        <v>0</v>
      </c>
      <c r="Y91" s="15"/>
      <c r="Z91" s="23"/>
    </row>
    <row r="92" spans="1:30" s="12" customFormat="1" ht="15" customHeight="1">
      <c r="A92" s="22"/>
      <c r="B92" s="22"/>
      <c r="C92" s="80" t="s">
        <v>119</v>
      </c>
      <c r="D92" s="37"/>
      <c r="E92" s="81"/>
      <c r="F92" s="81"/>
      <c r="G92" s="81"/>
      <c r="H92" s="81"/>
      <c r="I92" s="81"/>
      <c r="J92" s="81"/>
      <c r="K92" s="145"/>
      <c r="L92" s="14"/>
      <c r="M92" s="14"/>
      <c r="N92" s="540">
        <f t="shared" si="52"/>
        <v>0</v>
      </c>
      <c r="O92" s="525"/>
      <c r="P92" s="540">
        <f t="shared" si="53"/>
        <v>0</v>
      </c>
      <c r="Q92" s="687"/>
      <c r="R92" s="540">
        <f t="shared" si="48"/>
        <v>0</v>
      </c>
      <c r="S92" s="687"/>
      <c r="T92" s="540">
        <f t="shared" si="49"/>
        <v>0</v>
      </c>
      <c r="U92" s="687"/>
      <c r="V92" s="540">
        <f t="shared" si="50"/>
        <v>0</v>
      </c>
      <c r="W92" s="687"/>
      <c r="X92" s="40">
        <f t="shared" si="51"/>
        <v>0</v>
      </c>
      <c r="Y92" s="15"/>
      <c r="Z92" s="23"/>
    </row>
    <row r="93" spans="1:30" s="12" customFormat="1" ht="15" customHeight="1">
      <c r="A93" s="22"/>
      <c r="B93" s="22"/>
      <c r="C93" s="80" t="s">
        <v>119</v>
      </c>
      <c r="D93" s="37"/>
      <c r="E93" s="81"/>
      <c r="F93" s="81"/>
      <c r="G93" s="81"/>
      <c r="H93" s="81"/>
      <c r="I93" s="81"/>
      <c r="J93" s="81"/>
      <c r="K93" s="145"/>
      <c r="L93" s="14"/>
      <c r="M93" s="14"/>
      <c r="N93" s="540">
        <f t="shared" si="52"/>
        <v>0</v>
      </c>
      <c r="O93" s="525"/>
      <c r="P93" s="540">
        <f t="shared" si="53"/>
        <v>0</v>
      </c>
      <c r="Q93" s="687"/>
      <c r="R93" s="540">
        <f t="shared" si="48"/>
        <v>0</v>
      </c>
      <c r="S93" s="687"/>
      <c r="T93" s="540">
        <f t="shared" si="49"/>
        <v>0</v>
      </c>
      <c r="U93" s="687"/>
      <c r="V93" s="540">
        <f t="shared" si="50"/>
        <v>0</v>
      </c>
      <c r="W93" s="687"/>
      <c r="X93" s="40">
        <f t="shared" si="51"/>
        <v>0</v>
      </c>
      <c r="Y93" s="15"/>
      <c r="Z93" s="23"/>
    </row>
    <row r="94" spans="1:30" s="12" customFormat="1" ht="15" customHeight="1">
      <c r="A94" s="22"/>
      <c r="B94" s="22"/>
      <c r="C94" s="80" t="s">
        <v>119</v>
      </c>
      <c r="D94" s="37"/>
      <c r="E94" s="81"/>
      <c r="F94" s="81"/>
      <c r="G94" s="81"/>
      <c r="H94" s="81"/>
      <c r="I94" s="81"/>
      <c r="J94" s="81"/>
      <c r="K94" s="134"/>
      <c r="L94" s="14"/>
      <c r="M94" s="14"/>
      <c r="N94" s="540">
        <f t="shared" si="52"/>
        <v>0</v>
      </c>
      <c r="O94" s="525"/>
      <c r="P94" s="540">
        <f t="shared" si="53"/>
        <v>0</v>
      </c>
      <c r="Q94" s="687"/>
      <c r="R94" s="540">
        <f t="shared" si="48"/>
        <v>0</v>
      </c>
      <c r="S94" s="687"/>
      <c r="T94" s="540">
        <f t="shared" si="49"/>
        <v>0</v>
      </c>
      <c r="U94" s="687"/>
      <c r="V94" s="540">
        <f t="shared" si="50"/>
        <v>0</v>
      </c>
      <c r="W94" s="687"/>
      <c r="X94" s="40">
        <f t="shared" si="51"/>
        <v>0</v>
      </c>
      <c r="Y94" s="15"/>
      <c r="Z94" s="23"/>
      <c r="AC94" s="36"/>
    </row>
    <row r="95" spans="1:30" s="12" customFormat="1" ht="15" customHeight="1">
      <c r="A95" s="22"/>
      <c r="B95" s="22"/>
      <c r="C95" s="80" t="s">
        <v>119</v>
      </c>
      <c r="D95" s="37"/>
      <c r="E95" s="81"/>
      <c r="F95" s="81"/>
      <c r="G95" s="81"/>
      <c r="H95" s="81"/>
      <c r="I95" s="81"/>
      <c r="J95" s="81"/>
      <c r="K95" s="145"/>
      <c r="L95" s="14"/>
      <c r="M95" s="14"/>
      <c r="N95" s="540">
        <f t="shared" si="52"/>
        <v>0</v>
      </c>
      <c r="O95" s="525"/>
      <c r="P95" s="540">
        <f t="shared" si="53"/>
        <v>0</v>
      </c>
      <c r="Q95" s="687"/>
      <c r="R95" s="540">
        <f t="shared" si="48"/>
        <v>0</v>
      </c>
      <c r="S95" s="687"/>
      <c r="T95" s="540">
        <f t="shared" si="49"/>
        <v>0</v>
      </c>
      <c r="U95" s="687"/>
      <c r="V95" s="540">
        <f t="shared" si="50"/>
        <v>0</v>
      </c>
      <c r="W95" s="687"/>
      <c r="X95" s="40">
        <f t="shared" si="51"/>
        <v>0</v>
      </c>
      <c r="Y95" s="15"/>
      <c r="Z95" s="23"/>
      <c r="AC95" s="36"/>
    </row>
    <row r="96" spans="1:30" s="12" customFormat="1" ht="15" customHeight="1">
      <c r="A96" s="22"/>
      <c r="B96" s="22"/>
      <c r="C96" s="80" t="s">
        <v>119</v>
      </c>
      <c r="D96" s="37"/>
      <c r="E96" s="81"/>
      <c r="F96" s="81"/>
      <c r="G96" s="81"/>
      <c r="H96" s="81"/>
      <c r="I96" s="81"/>
      <c r="J96" s="81"/>
      <c r="K96" s="145"/>
      <c r="L96" s="14"/>
      <c r="M96" s="14"/>
      <c r="N96" s="540">
        <f t="shared" si="52"/>
        <v>0</v>
      </c>
      <c r="O96" s="525"/>
      <c r="P96" s="540">
        <f t="shared" si="53"/>
        <v>0</v>
      </c>
      <c r="Q96" s="687"/>
      <c r="R96" s="540">
        <f t="shared" si="48"/>
        <v>0</v>
      </c>
      <c r="S96" s="687"/>
      <c r="T96" s="540">
        <f t="shared" si="49"/>
        <v>0</v>
      </c>
      <c r="U96" s="687"/>
      <c r="V96" s="540">
        <f t="shared" si="50"/>
        <v>0</v>
      </c>
      <c r="W96" s="687"/>
      <c r="X96" s="40">
        <f t="shared" si="51"/>
        <v>0</v>
      </c>
      <c r="Y96" s="15"/>
      <c r="Z96" s="23"/>
      <c r="AC96" s="36"/>
    </row>
    <row r="97" spans="1:29" s="12" customFormat="1" ht="15" customHeight="1">
      <c r="A97" s="22"/>
      <c r="B97" s="22"/>
      <c r="C97" s="80" t="s">
        <v>119</v>
      </c>
      <c r="D97" s="37"/>
      <c r="E97" s="81"/>
      <c r="F97" s="81"/>
      <c r="G97" s="81"/>
      <c r="H97" s="81"/>
      <c r="I97" s="81"/>
      <c r="J97" s="81"/>
      <c r="K97" s="145"/>
      <c r="L97" s="14"/>
      <c r="M97" s="14"/>
      <c r="N97" s="540">
        <f t="shared" si="52"/>
        <v>0</v>
      </c>
      <c r="O97" s="525"/>
      <c r="P97" s="540">
        <f t="shared" si="53"/>
        <v>0</v>
      </c>
      <c r="Q97" s="687"/>
      <c r="R97" s="540">
        <f t="shared" si="48"/>
        <v>0</v>
      </c>
      <c r="S97" s="687"/>
      <c r="T97" s="540">
        <f t="shared" si="49"/>
        <v>0</v>
      </c>
      <c r="U97" s="687"/>
      <c r="V97" s="540">
        <f t="shared" si="50"/>
        <v>0</v>
      </c>
      <c r="W97" s="687"/>
      <c r="X97" s="40">
        <f t="shared" si="51"/>
        <v>0</v>
      </c>
      <c r="Y97" s="15"/>
      <c r="Z97" s="23"/>
      <c r="AC97" s="36"/>
    </row>
    <row r="98" spans="1:29" s="12" customFormat="1" ht="15" customHeight="1">
      <c r="A98" s="22"/>
      <c r="B98" s="22"/>
      <c r="C98" s="80" t="s">
        <v>119</v>
      </c>
      <c r="D98" s="37"/>
      <c r="E98" s="81"/>
      <c r="F98" s="81"/>
      <c r="G98" s="81"/>
      <c r="H98" s="81"/>
      <c r="I98" s="81"/>
      <c r="J98" s="81"/>
      <c r="K98" s="145"/>
      <c r="L98" s="14"/>
      <c r="M98" s="14"/>
      <c r="N98" s="540">
        <f t="shared" si="52"/>
        <v>0</v>
      </c>
      <c r="O98" s="525"/>
      <c r="P98" s="540">
        <f t="shared" si="53"/>
        <v>0</v>
      </c>
      <c r="Q98" s="687"/>
      <c r="R98" s="540">
        <f t="shared" si="48"/>
        <v>0</v>
      </c>
      <c r="S98" s="687"/>
      <c r="T98" s="540">
        <f t="shared" si="49"/>
        <v>0</v>
      </c>
      <c r="U98" s="687"/>
      <c r="V98" s="540">
        <f t="shared" si="50"/>
        <v>0</v>
      </c>
      <c r="W98" s="687"/>
      <c r="X98" s="40">
        <f t="shared" si="51"/>
        <v>0</v>
      </c>
      <c r="Y98" s="15"/>
      <c r="Z98" s="23"/>
      <c r="AC98" s="36"/>
    </row>
    <row r="99" spans="1:29" s="12" customFormat="1" ht="15" customHeight="1">
      <c r="A99" s="22"/>
      <c r="B99" s="22"/>
      <c r="C99" s="80" t="s">
        <v>119</v>
      </c>
      <c r="D99" s="37"/>
      <c r="E99" s="81"/>
      <c r="F99" s="81"/>
      <c r="G99" s="81"/>
      <c r="H99" s="81"/>
      <c r="I99" s="81"/>
      <c r="J99" s="81"/>
      <c r="K99" s="145"/>
      <c r="L99" s="14"/>
      <c r="M99" s="14"/>
      <c r="N99" s="540">
        <f t="shared" si="52"/>
        <v>0</v>
      </c>
      <c r="O99" s="525"/>
      <c r="P99" s="540">
        <f t="shared" si="53"/>
        <v>0</v>
      </c>
      <c r="Q99" s="687"/>
      <c r="R99" s="547">
        <f t="shared" si="48"/>
        <v>0</v>
      </c>
      <c r="S99" s="738"/>
      <c r="T99" s="547">
        <f t="shared" si="49"/>
        <v>0</v>
      </c>
      <c r="U99" s="738"/>
      <c r="V99" s="547">
        <f t="shared" si="50"/>
        <v>0</v>
      </c>
      <c r="W99" s="738"/>
      <c r="X99" s="40">
        <f t="shared" si="51"/>
        <v>0</v>
      </c>
      <c r="Y99" s="15"/>
      <c r="Z99" s="23"/>
      <c r="AC99" s="36"/>
    </row>
    <row r="100" spans="1:29" s="12" customFormat="1" ht="15" customHeight="1">
      <c r="A100" s="22"/>
      <c r="B100" s="22"/>
      <c r="C100" s="54"/>
      <c r="D100" s="49"/>
      <c r="E100" s="14"/>
      <c r="F100" s="14"/>
      <c r="G100" s="14"/>
      <c r="H100" s="14"/>
      <c r="I100" s="14"/>
      <c r="J100" s="644" t="s">
        <v>43</v>
      </c>
      <c r="K100" s="567"/>
      <c r="L100" s="567"/>
      <c r="M100" s="567"/>
      <c r="N100" s="542">
        <f>SUM(N88:N99)</f>
        <v>0</v>
      </c>
      <c r="O100" s="543"/>
      <c r="P100" s="542">
        <f>SUM(P88:P99)</f>
        <v>0</v>
      </c>
      <c r="Q100" s="543"/>
      <c r="R100" s="542">
        <f>SUM(R88:R99)</f>
        <v>0</v>
      </c>
      <c r="S100" s="543"/>
      <c r="T100" s="542">
        <f>SUM(T88:T99)</f>
        <v>0</v>
      </c>
      <c r="U100" s="543"/>
      <c r="V100" s="542">
        <f>SUM(V88:V99)</f>
        <v>0</v>
      </c>
      <c r="W100" s="543"/>
      <c r="X100" s="319">
        <f>SUM(X88:X99)</f>
        <v>0</v>
      </c>
      <c r="Y100" s="15"/>
      <c r="Z100" s="206">
        <f>SUM(N100+P100+R100+T100+V100)</f>
        <v>0</v>
      </c>
      <c r="AC100" s="36"/>
    </row>
    <row r="101" spans="1:29" s="12" customFormat="1" ht="14.25" customHeight="1">
      <c r="A101" s="22"/>
      <c r="B101" s="22"/>
      <c r="C101" s="54"/>
      <c r="D101" s="49"/>
      <c r="E101" s="645" t="s">
        <v>74</v>
      </c>
      <c r="F101" s="645"/>
      <c r="G101" s="645"/>
      <c r="H101" s="645"/>
      <c r="I101" s="645"/>
      <c r="J101" s="55"/>
      <c r="K101" s="55"/>
      <c r="L101" s="157"/>
      <c r="M101" s="199"/>
      <c r="N101" s="158"/>
      <c r="O101" s="159"/>
      <c r="P101" s="158"/>
      <c r="Q101" s="159"/>
      <c r="R101" s="158"/>
      <c r="S101" s="159"/>
      <c r="T101" s="158"/>
      <c r="U101" s="159"/>
      <c r="V101" s="158"/>
      <c r="W101" s="159"/>
      <c r="X101" s="193"/>
      <c r="Y101" s="15"/>
      <c r="Z101" s="140"/>
      <c r="AC101" s="36"/>
    </row>
    <row r="102" spans="1:29" s="12" customFormat="1" ht="24.75" customHeight="1">
      <c r="A102" s="22"/>
      <c r="B102" s="22"/>
      <c r="C102" s="24" t="s">
        <v>156</v>
      </c>
      <c r="D102" s="14" t="s">
        <v>41</v>
      </c>
      <c r="E102" s="151" t="s">
        <v>159</v>
      </c>
      <c r="F102" s="151" t="s">
        <v>160</v>
      </c>
      <c r="G102" s="151" t="s">
        <v>161</v>
      </c>
      <c r="H102" s="151" t="s">
        <v>162</v>
      </c>
      <c r="I102" s="151" t="s">
        <v>163</v>
      </c>
      <c r="J102" s="81"/>
      <c r="K102" s="29" t="s">
        <v>155</v>
      </c>
      <c r="L102" s="14"/>
      <c r="M102" s="14"/>
      <c r="N102" s="75"/>
      <c r="O102" s="79"/>
      <c r="P102" s="75"/>
      <c r="Q102" s="79"/>
      <c r="R102" s="75"/>
      <c r="S102" s="79"/>
      <c r="T102" s="75"/>
      <c r="U102" s="79"/>
      <c r="V102" s="75"/>
      <c r="W102" s="79"/>
      <c r="X102" s="60"/>
      <c r="Y102" s="15"/>
      <c r="Z102" s="23"/>
      <c r="AC102" s="36"/>
    </row>
    <row r="103" spans="1:29" ht="15" customHeight="1">
      <c r="C103" s="80" t="s">
        <v>119</v>
      </c>
      <c r="D103" s="37"/>
      <c r="E103" s="81"/>
      <c r="F103" s="81"/>
      <c r="G103" s="81"/>
      <c r="H103" s="81"/>
      <c r="I103" s="81"/>
      <c r="J103" s="81"/>
      <c r="K103" s="145"/>
      <c r="L103" s="81"/>
      <c r="M103" s="37"/>
      <c r="N103" s="540">
        <f t="shared" ref="N103:N108" si="54">E103*K103</f>
        <v>0</v>
      </c>
      <c r="O103" s="525"/>
      <c r="P103" s="540">
        <f t="shared" ref="P103:P108" si="55">IF(C103="Airfare",F103*K103*1,F103*K103)</f>
        <v>0</v>
      </c>
      <c r="Q103" s="525"/>
      <c r="R103" s="540">
        <f t="shared" ref="R103:R108" si="56">IF(C103="Airfare",G103*K103*1*1,G103*K103)</f>
        <v>0</v>
      </c>
      <c r="S103" s="525"/>
      <c r="T103" s="540">
        <f t="shared" ref="T103:T108" si="57">IF(C103="Airfare",H103*K103*1*1*1,H103*K103)</f>
        <v>0</v>
      </c>
      <c r="U103" s="525"/>
      <c r="V103" s="540">
        <f t="shared" ref="V103:V108" si="58">IF(C103="Airfare",I103*K103*1*1*1*1,I103*K103)</f>
        <v>0</v>
      </c>
      <c r="W103" s="525"/>
      <c r="X103" s="40">
        <f t="shared" ref="X103:X108" si="59">SUM(N103+P103+R103+T103+V103)</f>
        <v>0</v>
      </c>
      <c r="Y103" s="41"/>
      <c r="Z103" s="23"/>
    </row>
    <row r="104" spans="1:29" ht="15" customHeight="1">
      <c r="C104" s="80" t="s">
        <v>119</v>
      </c>
      <c r="D104" s="37"/>
      <c r="E104" s="81"/>
      <c r="F104" s="81"/>
      <c r="G104" s="81"/>
      <c r="H104" s="81"/>
      <c r="I104" s="81"/>
      <c r="J104" s="81"/>
      <c r="K104" s="145"/>
      <c r="L104" s="81"/>
      <c r="M104" s="37"/>
      <c r="N104" s="540">
        <f t="shared" si="54"/>
        <v>0</v>
      </c>
      <c r="O104" s="525"/>
      <c r="P104" s="540">
        <f t="shared" si="55"/>
        <v>0</v>
      </c>
      <c r="Q104" s="525"/>
      <c r="R104" s="540">
        <f t="shared" si="56"/>
        <v>0</v>
      </c>
      <c r="S104" s="525"/>
      <c r="T104" s="540">
        <f t="shared" si="57"/>
        <v>0</v>
      </c>
      <c r="U104" s="525"/>
      <c r="V104" s="540">
        <f t="shared" si="58"/>
        <v>0</v>
      </c>
      <c r="W104" s="525"/>
      <c r="X104" s="40">
        <f t="shared" si="59"/>
        <v>0</v>
      </c>
      <c r="Y104" s="41"/>
      <c r="Z104" s="23"/>
    </row>
    <row r="105" spans="1:29" ht="15" customHeight="1">
      <c r="C105" s="80" t="s">
        <v>119</v>
      </c>
      <c r="D105" s="37"/>
      <c r="E105" s="81"/>
      <c r="F105" s="81"/>
      <c r="G105" s="81"/>
      <c r="H105" s="81"/>
      <c r="I105" s="81"/>
      <c r="J105" s="81"/>
      <c r="K105" s="145"/>
      <c r="L105" s="81"/>
      <c r="M105" s="37"/>
      <c r="N105" s="540">
        <f t="shared" si="54"/>
        <v>0</v>
      </c>
      <c r="O105" s="525"/>
      <c r="P105" s="540">
        <f t="shared" si="55"/>
        <v>0</v>
      </c>
      <c r="Q105" s="525"/>
      <c r="R105" s="540">
        <f t="shared" si="56"/>
        <v>0</v>
      </c>
      <c r="S105" s="525"/>
      <c r="T105" s="540">
        <f t="shared" si="57"/>
        <v>0</v>
      </c>
      <c r="U105" s="525"/>
      <c r="V105" s="540">
        <f t="shared" si="58"/>
        <v>0</v>
      </c>
      <c r="W105" s="525"/>
      <c r="X105" s="40">
        <f t="shared" si="59"/>
        <v>0</v>
      </c>
      <c r="Y105" s="41"/>
      <c r="Z105" s="23"/>
    </row>
    <row r="106" spans="1:29" ht="15" customHeight="1">
      <c r="C106" s="80" t="s">
        <v>119</v>
      </c>
      <c r="D106" s="37"/>
      <c r="E106" s="81"/>
      <c r="F106" s="81"/>
      <c r="G106" s="81"/>
      <c r="H106" s="81"/>
      <c r="I106" s="81"/>
      <c r="J106" s="81"/>
      <c r="K106" s="145"/>
      <c r="L106" s="81"/>
      <c r="M106" s="37"/>
      <c r="N106" s="540">
        <f t="shared" si="54"/>
        <v>0</v>
      </c>
      <c r="O106" s="525"/>
      <c r="P106" s="540">
        <f t="shared" si="55"/>
        <v>0</v>
      </c>
      <c r="Q106" s="525"/>
      <c r="R106" s="540">
        <f t="shared" si="56"/>
        <v>0</v>
      </c>
      <c r="S106" s="525"/>
      <c r="T106" s="540">
        <f t="shared" si="57"/>
        <v>0</v>
      </c>
      <c r="U106" s="525"/>
      <c r="V106" s="540">
        <f t="shared" si="58"/>
        <v>0</v>
      </c>
      <c r="W106" s="525"/>
      <c r="X106" s="40">
        <f t="shared" si="59"/>
        <v>0</v>
      </c>
      <c r="Y106" s="41"/>
      <c r="Z106" s="23"/>
    </row>
    <row r="107" spans="1:29" ht="15" customHeight="1">
      <c r="C107" s="80" t="s">
        <v>119</v>
      </c>
      <c r="D107" s="37"/>
      <c r="E107" s="81"/>
      <c r="F107" s="81"/>
      <c r="G107" s="81"/>
      <c r="H107" s="81"/>
      <c r="I107" s="81"/>
      <c r="J107" s="81"/>
      <c r="K107" s="145"/>
      <c r="L107" s="81"/>
      <c r="M107" s="37"/>
      <c r="N107" s="540">
        <f t="shared" si="54"/>
        <v>0</v>
      </c>
      <c r="O107" s="525"/>
      <c r="P107" s="540">
        <f t="shared" si="55"/>
        <v>0</v>
      </c>
      <c r="Q107" s="525"/>
      <c r="R107" s="540">
        <f t="shared" si="56"/>
        <v>0</v>
      </c>
      <c r="S107" s="525"/>
      <c r="T107" s="540">
        <f t="shared" si="57"/>
        <v>0</v>
      </c>
      <c r="U107" s="525"/>
      <c r="V107" s="540">
        <f t="shared" si="58"/>
        <v>0</v>
      </c>
      <c r="W107" s="525"/>
      <c r="X107" s="40">
        <f t="shared" si="59"/>
        <v>0</v>
      </c>
      <c r="Y107" s="41"/>
      <c r="Z107" s="23"/>
    </row>
    <row r="108" spans="1:29" ht="15" customHeight="1">
      <c r="C108" s="80" t="s">
        <v>119</v>
      </c>
      <c r="D108" s="37"/>
      <c r="E108" s="81"/>
      <c r="F108" s="81"/>
      <c r="G108" s="81"/>
      <c r="H108" s="81"/>
      <c r="I108" s="81"/>
      <c r="J108" s="81"/>
      <c r="K108" s="145"/>
      <c r="L108" s="81"/>
      <c r="M108" s="37"/>
      <c r="N108" s="540">
        <f t="shared" si="54"/>
        <v>0</v>
      </c>
      <c r="O108" s="525"/>
      <c r="P108" s="540">
        <f t="shared" si="55"/>
        <v>0</v>
      </c>
      <c r="Q108" s="525"/>
      <c r="R108" s="540">
        <f t="shared" si="56"/>
        <v>0</v>
      </c>
      <c r="S108" s="525"/>
      <c r="T108" s="540">
        <f t="shared" si="57"/>
        <v>0</v>
      </c>
      <c r="U108" s="525"/>
      <c r="V108" s="540">
        <f t="shared" si="58"/>
        <v>0</v>
      </c>
      <c r="W108" s="525"/>
      <c r="X108" s="40">
        <f t="shared" si="59"/>
        <v>0</v>
      </c>
      <c r="Y108" s="41"/>
      <c r="Z108" s="23"/>
    </row>
    <row r="109" spans="1:29" ht="15" customHeight="1">
      <c r="C109" s="54"/>
      <c r="D109" s="49"/>
      <c r="E109" s="55"/>
      <c r="F109" s="55"/>
      <c r="G109" s="55"/>
      <c r="H109" s="55"/>
      <c r="I109" s="55"/>
      <c r="J109" s="566" t="s">
        <v>42</v>
      </c>
      <c r="K109" s="567"/>
      <c r="L109" s="567"/>
      <c r="M109" s="567"/>
      <c r="N109" s="542">
        <f>SUM(N103:N108)</f>
        <v>0</v>
      </c>
      <c r="O109" s="543"/>
      <c r="P109" s="542">
        <f>SUM(P103:P108)</f>
        <v>0</v>
      </c>
      <c r="Q109" s="543"/>
      <c r="R109" s="542">
        <f>SUM(R103:R108)</f>
        <v>0</v>
      </c>
      <c r="S109" s="543"/>
      <c r="T109" s="542">
        <f>SUM(T103:T108)</f>
        <v>0</v>
      </c>
      <c r="U109" s="543"/>
      <c r="V109" s="542">
        <f>SUM(V103:V108)</f>
        <v>0</v>
      </c>
      <c r="W109" s="543"/>
      <c r="X109" s="230">
        <f>SUM(X103:X108)</f>
        <v>0</v>
      </c>
      <c r="Y109" s="41"/>
      <c r="Z109" s="206">
        <f>SUM(N109+P109+R109+T109+V109)</f>
        <v>0</v>
      </c>
    </row>
    <row r="110" spans="1:29" s="12" customFormat="1" ht="15" customHeight="1">
      <c r="A110" s="22"/>
      <c r="B110" s="22"/>
      <c r="C110" s="61"/>
      <c r="D110" s="62"/>
      <c r="E110" s="62"/>
      <c r="F110" s="62"/>
      <c r="G110" s="62"/>
      <c r="H110" s="62"/>
      <c r="I110" s="62"/>
      <c r="J110" s="62"/>
      <c r="K110" s="62"/>
      <c r="L110" s="62"/>
      <c r="M110" s="63" t="s">
        <v>202</v>
      </c>
      <c r="N110" s="526">
        <f>ROUNDUP(SUM(N100,N109),0)</f>
        <v>0</v>
      </c>
      <c r="O110" s="527"/>
      <c r="P110" s="526">
        <f>ROUNDUP(SUM(P100,P109),0)</f>
        <v>0</v>
      </c>
      <c r="Q110" s="527"/>
      <c r="R110" s="526">
        <f>ROUNDUP(SUM(R100,R109),0)</f>
        <v>0</v>
      </c>
      <c r="S110" s="527"/>
      <c r="T110" s="526">
        <f>ROUNDUP(SUM(T100,T109),0)</f>
        <v>0</v>
      </c>
      <c r="U110" s="527"/>
      <c r="V110" s="526">
        <f>ROUNDUP(SUM(V100,V109),0)</f>
        <v>0</v>
      </c>
      <c r="W110" s="527"/>
      <c r="X110" s="178">
        <f>ROUNDUP(SUM(X100,X109),0)</f>
        <v>0</v>
      </c>
      <c r="Y110" s="15"/>
      <c r="Z110" s="140">
        <f>SUM(N110+P110+R110+T110+V110)</f>
        <v>0</v>
      </c>
    </row>
    <row r="111" spans="1:29" ht="15" customHeight="1">
      <c r="A111" s="22">
        <v>3000</v>
      </c>
      <c r="B111" s="22"/>
      <c r="C111" s="514" t="s">
        <v>214</v>
      </c>
      <c r="D111" s="515"/>
      <c r="E111" s="603" t="s">
        <v>41</v>
      </c>
      <c r="F111" s="589"/>
      <c r="G111" s="589"/>
      <c r="H111" s="589"/>
      <c r="I111" s="589"/>
      <c r="J111" s="589"/>
      <c r="K111" s="589"/>
      <c r="L111" s="589"/>
      <c r="M111" s="589"/>
      <c r="N111" s="108"/>
      <c r="O111" s="170"/>
      <c r="P111" s="108"/>
      <c r="Q111" s="170"/>
      <c r="R111" s="108"/>
      <c r="S111" s="170"/>
      <c r="T111" s="108"/>
      <c r="U111" s="170"/>
      <c r="V111" s="108"/>
      <c r="W111" s="170"/>
      <c r="X111" s="171"/>
      <c r="Y111" s="41"/>
      <c r="Z111" s="23"/>
    </row>
    <row r="112" spans="1:29" ht="15" customHeight="1">
      <c r="C112" s="614" t="s">
        <v>322</v>
      </c>
      <c r="D112" s="560"/>
      <c r="E112" s="518"/>
      <c r="F112" s="519"/>
      <c r="G112" s="519"/>
      <c r="H112" s="519"/>
      <c r="I112" s="519"/>
      <c r="J112" s="519"/>
      <c r="K112" s="519"/>
      <c r="L112" s="519"/>
      <c r="M112" s="519"/>
      <c r="N112" s="540">
        <v>0</v>
      </c>
      <c r="O112" s="525"/>
      <c r="P112" s="540">
        <v>0</v>
      </c>
      <c r="Q112" s="525"/>
      <c r="R112" s="540">
        <v>0</v>
      </c>
      <c r="S112" s="525"/>
      <c r="T112" s="540">
        <v>0</v>
      </c>
      <c r="U112" s="525"/>
      <c r="V112" s="540">
        <v>0</v>
      </c>
      <c r="W112" s="525"/>
      <c r="X112" s="40">
        <f t="shared" ref="X112:X121" si="60">SUM(N112+P112+R112+T112+V112)</f>
        <v>0</v>
      </c>
      <c r="Y112" s="41"/>
      <c r="Z112" s="23"/>
    </row>
    <row r="113" spans="1:26" ht="15" customHeight="1">
      <c r="C113" s="614" t="s">
        <v>322</v>
      </c>
      <c r="D113" s="560"/>
      <c r="E113" s="518"/>
      <c r="F113" s="519"/>
      <c r="G113" s="519"/>
      <c r="H113" s="519"/>
      <c r="I113" s="519"/>
      <c r="J113" s="519"/>
      <c r="K113" s="519"/>
      <c r="L113" s="519"/>
      <c r="M113" s="519"/>
      <c r="N113" s="540">
        <v>0</v>
      </c>
      <c r="O113" s="525"/>
      <c r="P113" s="540">
        <v>0</v>
      </c>
      <c r="Q113" s="525"/>
      <c r="R113" s="540">
        <v>0</v>
      </c>
      <c r="S113" s="525"/>
      <c r="T113" s="540">
        <v>0</v>
      </c>
      <c r="U113" s="525"/>
      <c r="V113" s="540">
        <v>0</v>
      </c>
      <c r="W113" s="525"/>
      <c r="X113" s="40">
        <f t="shared" si="60"/>
        <v>0</v>
      </c>
      <c r="Y113" s="41"/>
      <c r="Z113" s="23"/>
    </row>
    <row r="114" spans="1:26" ht="15" customHeight="1">
      <c r="C114" s="614" t="s">
        <v>322</v>
      </c>
      <c r="D114" s="560"/>
      <c r="E114" s="518"/>
      <c r="F114" s="519"/>
      <c r="G114" s="519"/>
      <c r="H114" s="519"/>
      <c r="I114" s="519"/>
      <c r="J114" s="519"/>
      <c r="K114" s="519"/>
      <c r="L114" s="519"/>
      <c r="M114" s="519"/>
      <c r="N114" s="540">
        <v>0</v>
      </c>
      <c r="O114" s="525"/>
      <c r="P114" s="540">
        <v>0</v>
      </c>
      <c r="Q114" s="525"/>
      <c r="R114" s="540">
        <v>0</v>
      </c>
      <c r="S114" s="525"/>
      <c r="T114" s="540">
        <v>0</v>
      </c>
      <c r="U114" s="525"/>
      <c r="V114" s="540">
        <v>0</v>
      </c>
      <c r="W114" s="525"/>
      <c r="X114" s="40">
        <f t="shared" si="60"/>
        <v>0</v>
      </c>
      <c r="Y114" s="41"/>
      <c r="Z114" s="23"/>
    </row>
    <row r="115" spans="1:26" ht="15" customHeight="1">
      <c r="C115" s="614" t="s">
        <v>322</v>
      </c>
      <c r="D115" s="560"/>
      <c r="E115" s="518"/>
      <c r="F115" s="519"/>
      <c r="G115" s="519"/>
      <c r="H115" s="519"/>
      <c r="I115" s="519"/>
      <c r="J115" s="519"/>
      <c r="K115" s="519"/>
      <c r="L115" s="519"/>
      <c r="M115" s="519"/>
      <c r="N115" s="540">
        <v>0</v>
      </c>
      <c r="O115" s="525"/>
      <c r="P115" s="540">
        <v>0</v>
      </c>
      <c r="Q115" s="525"/>
      <c r="R115" s="540">
        <v>0</v>
      </c>
      <c r="S115" s="525"/>
      <c r="T115" s="540">
        <v>0</v>
      </c>
      <c r="U115" s="525"/>
      <c r="V115" s="540">
        <v>0</v>
      </c>
      <c r="W115" s="525"/>
      <c r="X115" s="40">
        <f t="shared" si="60"/>
        <v>0</v>
      </c>
      <c r="Y115" s="41"/>
      <c r="Z115" s="23"/>
    </row>
    <row r="116" spans="1:26" ht="15" customHeight="1">
      <c r="C116" s="614" t="s">
        <v>322</v>
      </c>
      <c r="D116" s="560"/>
      <c r="E116" s="518"/>
      <c r="F116" s="519"/>
      <c r="G116" s="519"/>
      <c r="H116" s="519"/>
      <c r="I116" s="519"/>
      <c r="J116" s="519"/>
      <c r="K116" s="519"/>
      <c r="L116" s="519"/>
      <c r="M116" s="519"/>
      <c r="N116" s="540">
        <v>0</v>
      </c>
      <c r="O116" s="525"/>
      <c r="P116" s="540">
        <v>0</v>
      </c>
      <c r="Q116" s="525"/>
      <c r="R116" s="540">
        <v>0</v>
      </c>
      <c r="S116" s="525"/>
      <c r="T116" s="540">
        <v>0</v>
      </c>
      <c r="U116" s="525"/>
      <c r="V116" s="540">
        <v>0</v>
      </c>
      <c r="W116" s="525"/>
      <c r="X116" s="40">
        <f t="shared" si="60"/>
        <v>0</v>
      </c>
      <c r="Y116" s="41"/>
      <c r="Z116" s="23"/>
    </row>
    <row r="117" spans="1:26" ht="15" customHeight="1">
      <c r="C117" s="614" t="s">
        <v>322</v>
      </c>
      <c r="D117" s="560"/>
      <c r="E117" s="518"/>
      <c r="F117" s="519"/>
      <c r="G117" s="519"/>
      <c r="H117" s="519"/>
      <c r="I117" s="519"/>
      <c r="J117" s="519"/>
      <c r="K117" s="519"/>
      <c r="L117" s="519"/>
      <c r="M117" s="519"/>
      <c r="N117" s="540">
        <v>0</v>
      </c>
      <c r="O117" s="525"/>
      <c r="P117" s="540">
        <v>0</v>
      </c>
      <c r="Q117" s="525"/>
      <c r="R117" s="540">
        <v>0</v>
      </c>
      <c r="S117" s="525"/>
      <c r="T117" s="540">
        <v>0</v>
      </c>
      <c r="U117" s="525"/>
      <c r="V117" s="540">
        <v>0</v>
      </c>
      <c r="W117" s="525"/>
      <c r="X117" s="40">
        <f t="shared" si="60"/>
        <v>0</v>
      </c>
      <c r="Y117" s="41"/>
      <c r="Z117" s="23"/>
    </row>
    <row r="118" spans="1:26" ht="15" customHeight="1">
      <c r="C118" s="614" t="s">
        <v>322</v>
      </c>
      <c r="D118" s="560"/>
      <c r="E118" s="518"/>
      <c r="F118" s="519"/>
      <c r="G118" s="519"/>
      <c r="H118" s="519"/>
      <c r="I118" s="519"/>
      <c r="J118" s="519"/>
      <c r="K118" s="519"/>
      <c r="L118" s="519"/>
      <c r="M118" s="519"/>
      <c r="N118" s="540">
        <v>0</v>
      </c>
      <c r="O118" s="525"/>
      <c r="P118" s="540">
        <v>0</v>
      </c>
      <c r="Q118" s="525"/>
      <c r="R118" s="540">
        <v>0</v>
      </c>
      <c r="S118" s="525"/>
      <c r="T118" s="540">
        <v>0</v>
      </c>
      <c r="U118" s="525"/>
      <c r="V118" s="540">
        <v>0</v>
      </c>
      <c r="W118" s="525"/>
      <c r="X118" s="40">
        <f t="shared" si="60"/>
        <v>0</v>
      </c>
      <c r="Y118" s="41"/>
      <c r="Z118" s="23"/>
    </row>
    <row r="119" spans="1:26" ht="15" customHeight="1">
      <c r="C119" s="614" t="s">
        <v>322</v>
      </c>
      <c r="D119" s="560"/>
      <c r="E119" s="518"/>
      <c r="F119" s="519"/>
      <c r="G119" s="519"/>
      <c r="H119" s="519"/>
      <c r="I119" s="519"/>
      <c r="J119" s="519"/>
      <c r="K119" s="519"/>
      <c r="L119" s="519"/>
      <c r="M119" s="519"/>
      <c r="N119" s="540">
        <v>0</v>
      </c>
      <c r="O119" s="525"/>
      <c r="P119" s="540">
        <v>0</v>
      </c>
      <c r="Q119" s="525"/>
      <c r="R119" s="540">
        <v>0</v>
      </c>
      <c r="S119" s="525"/>
      <c r="T119" s="540">
        <v>0</v>
      </c>
      <c r="U119" s="525"/>
      <c r="V119" s="540">
        <v>0</v>
      </c>
      <c r="W119" s="525"/>
      <c r="X119" s="40">
        <f t="shared" si="60"/>
        <v>0</v>
      </c>
      <c r="Y119" s="41"/>
      <c r="Z119" s="23"/>
    </row>
    <row r="120" spans="1:26" ht="15" customHeight="1">
      <c r="C120" s="614" t="s">
        <v>322</v>
      </c>
      <c r="D120" s="560"/>
      <c r="E120" s="518"/>
      <c r="F120" s="519"/>
      <c r="G120" s="519"/>
      <c r="H120" s="519"/>
      <c r="I120" s="519"/>
      <c r="J120" s="519"/>
      <c r="K120" s="519"/>
      <c r="L120" s="519"/>
      <c r="M120" s="519"/>
      <c r="N120" s="540">
        <v>0</v>
      </c>
      <c r="O120" s="525"/>
      <c r="P120" s="540">
        <v>0</v>
      </c>
      <c r="Q120" s="525"/>
      <c r="R120" s="540">
        <v>0</v>
      </c>
      <c r="S120" s="525"/>
      <c r="T120" s="540">
        <v>0</v>
      </c>
      <c r="U120" s="525"/>
      <c r="V120" s="540">
        <v>0</v>
      </c>
      <c r="W120" s="525"/>
      <c r="X120" s="40">
        <f t="shared" si="60"/>
        <v>0</v>
      </c>
      <c r="Y120" s="41"/>
      <c r="Z120" s="23"/>
    </row>
    <row r="121" spans="1:26" ht="15" customHeight="1">
      <c r="C121" s="614" t="s">
        <v>322</v>
      </c>
      <c r="D121" s="560"/>
      <c r="E121" s="518"/>
      <c r="F121" s="519"/>
      <c r="G121" s="519"/>
      <c r="H121" s="519"/>
      <c r="I121" s="519"/>
      <c r="J121" s="519"/>
      <c r="K121" s="519"/>
      <c r="L121" s="519"/>
      <c r="M121" s="519"/>
      <c r="N121" s="540">
        <v>0</v>
      </c>
      <c r="O121" s="525"/>
      <c r="P121" s="540">
        <v>0</v>
      </c>
      <c r="Q121" s="525"/>
      <c r="R121" s="540">
        <v>0</v>
      </c>
      <c r="S121" s="525"/>
      <c r="T121" s="540">
        <v>0</v>
      </c>
      <c r="U121" s="525"/>
      <c r="V121" s="540">
        <v>0</v>
      </c>
      <c r="W121" s="525"/>
      <c r="X121" s="40">
        <f t="shared" si="60"/>
        <v>0</v>
      </c>
      <c r="Y121" s="41"/>
      <c r="Z121" s="23"/>
    </row>
    <row r="122" spans="1:26" ht="15" customHeight="1">
      <c r="A122" s="627" t="s">
        <v>2</v>
      </c>
      <c r="C122" s="160"/>
      <c r="D122" s="194"/>
      <c r="E122" s="555"/>
      <c r="F122" s="555"/>
      <c r="G122" s="555"/>
      <c r="H122" s="555"/>
      <c r="I122" s="587"/>
      <c r="J122" s="635" t="s">
        <v>88</v>
      </c>
      <c r="K122" s="729"/>
      <c r="L122" s="729"/>
      <c r="M122" s="543"/>
      <c r="N122" s="542">
        <f>SUM(N112:N121)</f>
        <v>0</v>
      </c>
      <c r="O122" s="543"/>
      <c r="P122" s="542">
        <f>SUM(P112:P121)</f>
        <v>0</v>
      </c>
      <c r="Q122" s="543"/>
      <c r="R122" s="542">
        <f>SUM(R112:R121)</f>
        <v>0</v>
      </c>
      <c r="S122" s="543"/>
      <c r="T122" s="542">
        <f>SUM(T112:T121)</f>
        <v>0</v>
      </c>
      <c r="U122" s="543"/>
      <c r="V122" s="542">
        <f>SUM(V112:V121)</f>
        <v>0</v>
      </c>
      <c r="W122" s="543"/>
      <c r="X122" s="230">
        <f>SUM(X112:X121)</f>
        <v>0</v>
      </c>
      <c r="Y122" s="41"/>
      <c r="Z122" s="205">
        <f>N122+P122+R122+T122+V122</f>
        <v>0</v>
      </c>
    </row>
    <row r="123" spans="1:26" s="12" customFormat="1" ht="15" customHeight="1">
      <c r="A123" s="563"/>
      <c r="B123" s="78"/>
      <c r="C123" s="638" t="s">
        <v>235</v>
      </c>
      <c r="D123" s="539"/>
      <c r="E123" s="631"/>
      <c r="F123" s="519"/>
      <c r="G123" s="519"/>
      <c r="H123" s="519"/>
      <c r="I123" s="519"/>
      <c r="J123" s="519"/>
      <c r="K123" s="519"/>
      <c r="L123" s="519"/>
      <c r="M123" s="519"/>
      <c r="N123" s="75"/>
      <c r="O123" s="79"/>
      <c r="P123" s="57"/>
      <c r="Q123" s="79"/>
      <c r="R123" s="57"/>
      <c r="S123" s="79"/>
      <c r="T123" s="57"/>
      <c r="U123" s="79"/>
      <c r="V123" s="57"/>
      <c r="W123" s="79"/>
      <c r="X123" s="60"/>
      <c r="Y123" s="15"/>
      <c r="Z123" s="23"/>
    </row>
    <row r="124" spans="1:26" s="12" customFormat="1" ht="15" customHeight="1">
      <c r="A124" s="22"/>
      <c r="B124" s="22">
        <v>1</v>
      </c>
      <c r="C124" s="536" t="s">
        <v>44</v>
      </c>
      <c r="D124" s="537"/>
      <c r="E124" s="634"/>
      <c r="F124" s="519"/>
      <c r="G124" s="519"/>
      <c r="H124" s="519"/>
      <c r="I124" s="519"/>
      <c r="J124" s="519"/>
      <c r="K124" s="519"/>
      <c r="L124" s="519"/>
      <c r="M124" s="519"/>
      <c r="N124" s="540">
        <v>0</v>
      </c>
      <c r="O124" s="525"/>
      <c r="P124" s="540">
        <v>0</v>
      </c>
      <c r="Q124" s="525"/>
      <c r="R124" s="540">
        <v>0</v>
      </c>
      <c r="S124" s="525"/>
      <c r="T124" s="540">
        <v>0</v>
      </c>
      <c r="U124" s="525"/>
      <c r="V124" s="540">
        <v>0</v>
      </c>
      <c r="W124" s="525"/>
      <c r="X124" s="40">
        <f>SUM(N124+P124+R124+T124+V124)</f>
        <v>0</v>
      </c>
      <c r="Y124" s="15"/>
      <c r="Z124" s="23"/>
    </row>
    <row r="125" spans="1:26" s="12" customFormat="1" ht="15" customHeight="1">
      <c r="A125" s="22"/>
      <c r="B125" s="22">
        <v>2</v>
      </c>
      <c r="C125" s="536" t="s">
        <v>45</v>
      </c>
      <c r="D125" s="537"/>
      <c r="E125" s="634"/>
      <c r="F125" s="519"/>
      <c r="G125" s="519"/>
      <c r="H125" s="519"/>
      <c r="I125" s="519"/>
      <c r="J125" s="519"/>
      <c r="K125" s="519"/>
      <c r="L125" s="519"/>
      <c r="M125" s="519"/>
      <c r="N125" s="540">
        <v>0</v>
      </c>
      <c r="O125" s="525"/>
      <c r="P125" s="540">
        <v>0</v>
      </c>
      <c r="Q125" s="525"/>
      <c r="R125" s="540">
        <v>0</v>
      </c>
      <c r="S125" s="525"/>
      <c r="T125" s="540">
        <v>0</v>
      </c>
      <c r="U125" s="525"/>
      <c r="V125" s="540">
        <v>0</v>
      </c>
      <c r="W125" s="525"/>
      <c r="X125" s="40">
        <f>SUM(N125+P125+R125+T125+V125)</f>
        <v>0</v>
      </c>
      <c r="Y125" s="15"/>
      <c r="Z125" s="23"/>
    </row>
    <row r="126" spans="1:26" s="12" customFormat="1" ht="15" customHeight="1">
      <c r="A126" s="22"/>
      <c r="B126" s="22">
        <v>3</v>
      </c>
      <c r="C126" s="536" t="s">
        <v>46</v>
      </c>
      <c r="D126" s="537"/>
      <c r="E126" s="634"/>
      <c r="F126" s="519"/>
      <c r="G126" s="519"/>
      <c r="H126" s="519"/>
      <c r="I126" s="519"/>
      <c r="J126" s="519"/>
      <c r="K126" s="519"/>
      <c r="L126" s="519"/>
      <c r="M126" s="519"/>
      <c r="N126" s="540">
        <v>0</v>
      </c>
      <c r="O126" s="525"/>
      <c r="P126" s="540">
        <v>0</v>
      </c>
      <c r="Q126" s="525"/>
      <c r="R126" s="540">
        <v>0</v>
      </c>
      <c r="S126" s="525"/>
      <c r="T126" s="540">
        <v>0</v>
      </c>
      <c r="U126" s="525"/>
      <c r="V126" s="540">
        <v>0</v>
      </c>
      <c r="W126" s="525"/>
      <c r="X126" s="40">
        <f>SUM(N126+P126+R126+T126+V126)</f>
        <v>0</v>
      </c>
      <c r="Y126" s="15"/>
      <c r="Z126" s="23"/>
    </row>
    <row r="127" spans="1:26" s="12" customFormat="1" ht="15" customHeight="1">
      <c r="A127" s="22"/>
      <c r="B127" s="22">
        <v>4</v>
      </c>
      <c r="C127" s="536" t="s">
        <v>4</v>
      </c>
      <c r="D127" s="537"/>
      <c r="E127" s="518"/>
      <c r="F127" s="519"/>
      <c r="G127" s="519"/>
      <c r="H127" s="519"/>
      <c r="I127" s="519"/>
      <c r="J127" s="519"/>
      <c r="K127" s="519"/>
      <c r="L127" s="519"/>
      <c r="M127" s="519"/>
      <c r="N127" s="547">
        <v>0</v>
      </c>
      <c r="O127" s="546"/>
      <c r="P127" s="547">
        <v>0</v>
      </c>
      <c r="Q127" s="546"/>
      <c r="R127" s="547">
        <v>0</v>
      </c>
      <c r="S127" s="546"/>
      <c r="T127" s="547">
        <v>0</v>
      </c>
      <c r="U127" s="546"/>
      <c r="V127" s="547">
        <v>0</v>
      </c>
      <c r="W127" s="546"/>
      <c r="X127" s="40">
        <f>SUM(N127+P127+R127+T127+V127)</f>
        <v>0</v>
      </c>
      <c r="Y127" s="15"/>
      <c r="Z127" s="23"/>
    </row>
    <row r="128" spans="1:26" s="12" customFormat="1" ht="15" customHeight="1">
      <c r="A128" s="22"/>
      <c r="B128" s="22"/>
      <c r="C128" s="629"/>
      <c r="D128" s="630"/>
      <c r="E128" s="630"/>
      <c r="F128" s="630"/>
      <c r="G128" s="630"/>
      <c r="H128" s="630"/>
      <c r="I128" s="630"/>
      <c r="J128" s="632" t="s">
        <v>273</v>
      </c>
      <c r="K128" s="633"/>
      <c r="L128" s="633"/>
      <c r="M128" s="633"/>
      <c r="N128" s="542">
        <f>SUM(N124:N127)</f>
        <v>0</v>
      </c>
      <c r="O128" s="543"/>
      <c r="P128" s="542">
        <f>SUM(P124:P127)</f>
        <v>0</v>
      </c>
      <c r="Q128" s="543"/>
      <c r="R128" s="542">
        <f>SUM(R124:R127)</f>
        <v>0</v>
      </c>
      <c r="S128" s="543"/>
      <c r="T128" s="542">
        <f>SUM(T124:T127)</f>
        <v>0</v>
      </c>
      <c r="U128" s="543"/>
      <c r="V128" s="542">
        <f>SUM(V124:V127)</f>
        <v>0</v>
      </c>
      <c r="W128" s="543"/>
      <c r="X128" s="230">
        <f>SUM(X124:X127)</f>
        <v>0</v>
      </c>
      <c r="Y128" s="15"/>
      <c r="Z128" s="205">
        <f>N128+P128+R128+T128+V128</f>
        <v>0</v>
      </c>
    </row>
    <row r="129" spans="1:29" s="53" customFormat="1" ht="15" customHeight="1">
      <c r="A129" s="142"/>
      <c r="B129" s="142"/>
      <c r="C129" s="84"/>
      <c r="D129" s="85"/>
      <c r="E129" s="85"/>
      <c r="F129" s="85"/>
      <c r="G129" s="85"/>
      <c r="H129" s="85"/>
      <c r="I129" s="85"/>
      <c r="J129" s="85"/>
      <c r="K129" s="85"/>
      <c r="L129" s="85"/>
      <c r="M129" s="63" t="s">
        <v>323</v>
      </c>
      <c r="N129" s="526">
        <f>SUM(N122+N128)</f>
        <v>0</v>
      </c>
      <c r="O129" s="527"/>
      <c r="P129" s="526">
        <f>SUM(P122+P128)</f>
        <v>0</v>
      </c>
      <c r="Q129" s="527"/>
      <c r="R129" s="526">
        <f>SUM(R122+R128)</f>
        <v>0</v>
      </c>
      <c r="S129" s="527"/>
      <c r="T129" s="526">
        <f>SUM(T122+T128)</f>
        <v>0</v>
      </c>
      <c r="U129" s="527"/>
      <c r="V129" s="526">
        <f>SUM(V122+V128)</f>
        <v>0</v>
      </c>
      <c r="W129" s="527"/>
      <c r="X129" s="178">
        <f>SUM(X122+X128)</f>
        <v>0</v>
      </c>
      <c r="Y129" s="86"/>
      <c r="Z129" s="141">
        <f>SUM(N129+P129+R129+T129+V129)</f>
        <v>0</v>
      </c>
    </row>
    <row r="130" spans="1:29" ht="15" customHeight="1">
      <c r="A130" s="22">
        <v>4000</v>
      </c>
      <c r="B130" s="22"/>
      <c r="C130" s="514" t="s">
        <v>203</v>
      </c>
      <c r="D130" s="515"/>
      <c r="E130" s="603" t="s">
        <v>41</v>
      </c>
      <c r="F130" s="589"/>
      <c r="G130" s="589"/>
      <c r="H130" s="589"/>
      <c r="I130" s="589"/>
      <c r="J130" s="589"/>
      <c r="K130" s="589"/>
      <c r="L130" s="589"/>
      <c r="M130" s="589"/>
      <c r="N130" s="57"/>
      <c r="O130" s="79"/>
      <c r="P130" s="57"/>
      <c r="Q130" s="79"/>
      <c r="R130" s="57"/>
      <c r="S130" s="79"/>
      <c r="T130" s="57"/>
      <c r="U130" s="79"/>
      <c r="V130" s="57"/>
      <c r="W130" s="79"/>
      <c r="X130" s="60"/>
      <c r="Y130" s="36"/>
      <c r="Z130" s="23"/>
    </row>
    <row r="131" spans="1:29" ht="15" customHeight="1">
      <c r="C131" s="614" t="s">
        <v>120</v>
      </c>
      <c r="D131" s="560"/>
      <c r="E131" s="518"/>
      <c r="F131" s="519"/>
      <c r="G131" s="519"/>
      <c r="H131" s="519"/>
      <c r="I131" s="519"/>
      <c r="J131" s="519"/>
      <c r="K131" s="519"/>
      <c r="L131" s="519"/>
      <c r="M131" s="519"/>
      <c r="N131" s="540">
        <v>0</v>
      </c>
      <c r="O131" s="525"/>
      <c r="P131" s="540">
        <v>0</v>
      </c>
      <c r="Q131" s="525"/>
      <c r="R131" s="540">
        <v>0</v>
      </c>
      <c r="S131" s="525"/>
      <c r="T131" s="540">
        <v>0</v>
      </c>
      <c r="U131" s="525"/>
      <c r="V131" s="540">
        <v>0</v>
      </c>
      <c r="W131" s="525"/>
      <c r="X131" s="40">
        <f t="shared" ref="X131:X138" si="61">SUM(N131+P131+R131+T131+V131)</f>
        <v>0</v>
      </c>
      <c r="Y131" s="36"/>
      <c r="Z131" s="23"/>
      <c r="AC131" s="87"/>
    </row>
    <row r="132" spans="1:29" ht="15" customHeight="1">
      <c r="C132" s="614" t="s">
        <v>120</v>
      </c>
      <c r="D132" s="560"/>
      <c r="E132" s="518"/>
      <c r="F132" s="519"/>
      <c r="G132" s="519"/>
      <c r="H132" s="519"/>
      <c r="I132" s="519"/>
      <c r="J132" s="519"/>
      <c r="K132" s="519"/>
      <c r="L132" s="519"/>
      <c r="M132" s="519"/>
      <c r="N132" s="540">
        <v>0</v>
      </c>
      <c r="O132" s="525"/>
      <c r="P132" s="540">
        <v>0</v>
      </c>
      <c r="Q132" s="525"/>
      <c r="R132" s="540">
        <v>0</v>
      </c>
      <c r="S132" s="525"/>
      <c r="T132" s="540">
        <v>0</v>
      </c>
      <c r="U132" s="525"/>
      <c r="V132" s="540">
        <v>0</v>
      </c>
      <c r="W132" s="525"/>
      <c r="X132" s="40">
        <f t="shared" si="61"/>
        <v>0</v>
      </c>
      <c r="Y132" s="36"/>
      <c r="Z132" s="23"/>
      <c r="AC132" s="87"/>
    </row>
    <row r="133" spans="1:29" ht="15" customHeight="1">
      <c r="C133" s="614" t="s">
        <v>120</v>
      </c>
      <c r="D133" s="560"/>
      <c r="E133" s="518"/>
      <c r="F133" s="519"/>
      <c r="G133" s="519"/>
      <c r="H133" s="519"/>
      <c r="I133" s="519"/>
      <c r="J133" s="519"/>
      <c r="K133" s="519"/>
      <c r="L133" s="519"/>
      <c r="M133" s="519"/>
      <c r="N133" s="540">
        <v>0</v>
      </c>
      <c r="O133" s="525"/>
      <c r="P133" s="540">
        <v>0</v>
      </c>
      <c r="Q133" s="525"/>
      <c r="R133" s="540">
        <v>0</v>
      </c>
      <c r="S133" s="525"/>
      <c r="T133" s="540">
        <v>0</v>
      </c>
      <c r="U133" s="525"/>
      <c r="V133" s="540">
        <v>0</v>
      </c>
      <c r="W133" s="525"/>
      <c r="X133" s="40">
        <f t="shared" si="61"/>
        <v>0</v>
      </c>
      <c r="Y133" s="36"/>
      <c r="Z133" s="23"/>
      <c r="AC133" s="87"/>
    </row>
    <row r="134" spans="1:29" ht="15" customHeight="1">
      <c r="C134" s="614" t="s">
        <v>120</v>
      </c>
      <c r="D134" s="560"/>
      <c r="E134" s="518"/>
      <c r="F134" s="519"/>
      <c r="G134" s="519"/>
      <c r="H134" s="519"/>
      <c r="I134" s="519"/>
      <c r="J134" s="519"/>
      <c r="K134" s="519"/>
      <c r="L134" s="519"/>
      <c r="M134" s="519"/>
      <c r="N134" s="540">
        <v>0</v>
      </c>
      <c r="O134" s="525"/>
      <c r="P134" s="540">
        <v>0</v>
      </c>
      <c r="Q134" s="525"/>
      <c r="R134" s="540">
        <v>0</v>
      </c>
      <c r="S134" s="525"/>
      <c r="T134" s="540">
        <v>0</v>
      </c>
      <c r="U134" s="525"/>
      <c r="V134" s="540">
        <v>0</v>
      </c>
      <c r="W134" s="525"/>
      <c r="X134" s="40">
        <f t="shared" si="61"/>
        <v>0</v>
      </c>
      <c r="Y134" s="36"/>
      <c r="Z134" s="23"/>
      <c r="AC134" s="87"/>
    </row>
    <row r="135" spans="1:29" ht="15" customHeight="1">
      <c r="C135" s="614" t="s">
        <v>120</v>
      </c>
      <c r="D135" s="560"/>
      <c r="E135" s="518"/>
      <c r="F135" s="519"/>
      <c r="G135" s="519"/>
      <c r="H135" s="519"/>
      <c r="I135" s="519"/>
      <c r="J135" s="519"/>
      <c r="K135" s="519"/>
      <c r="L135" s="519"/>
      <c r="M135" s="519"/>
      <c r="N135" s="540">
        <v>0</v>
      </c>
      <c r="O135" s="525"/>
      <c r="P135" s="540">
        <v>0</v>
      </c>
      <c r="Q135" s="525"/>
      <c r="R135" s="540">
        <v>0</v>
      </c>
      <c r="S135" s="525"/>
      <c r="T135" s="540">
        <v>0</v>
      </c>
      <c r="U135" s="525"/>
      <c r="V135" s="540">
        <v>0</v>
      </c>
      <c r="W135" s="525"/>
      <c r="X135" s="40">
        <f t="shared" si="61"/>
        <v>0</v>
      </c>
      <c r="Y135" s="36"/>
      <c r="Z135" s="23"/>
      <c r="AC135" s="87"/>
    </row>
    <row r="136" spans="1:29" ht="15" customHeight="1">
      <c r="C136" s="614" t="s">
        <v>120</v>
      </c>
      <c r="D136" s="560"/>
      <c r="E136" s="518"/>
      <c r="F136" s="519"/>
      <c r="G136" s="519"/>
      <c r="H136" s="519"/>
      <c r="I136" s="519"/>
      <c r="J136" s="519"/>
      <c r="K136" s="519"/>
      <c r="L136" s="519"/>
      <c r="M136" s="519"/>
      <c r="N136" s="540">
        <v>0</v>
      </c>
      <c r="O136" s="525"/>
      <c r="P136" s="540">
        <v>0</v>
      </c>
      <c r="Q136" s="525"/>
      <c r="R136" s="540">
        <v>0</v>
      </c>
      <c r="S136" s="525"/>
      <c r="T136" s="540">
        <v>0</v>
      </c>
      <c r="U136" s="525"/>
      <c r="V136" s="540">
        <v>0</v>
      </c>
      <c r="W136" s="525"/>
      <c r="X136" s="40">
        <f t="shared" si="61"/>
        <v>0</v>
      </c>
      <c r="Y136" s="36"/>
      <c r="Z136" s="23"/>
      <c r="AC136" s="87"/>
    </row>
    <row r="137" spans="1:29" ht="15" customHeight="1">
      <c r="C137" s="614" t="s">
        <v>120</v>
      </c>
      <c r="D137" s="560"/>
      <c r="E137" s="518"/>
      <c r="F137" s="519"/>
      <c r="G137" s="519"/>
      <c r="H137" s="519"/>
      <c r="I137" s="519"/>
      <c r="J137" s="519"/>
      <c r="K137" s="519"/>
      <c r="L137" s="519"/>
      <c r="M137" s="519"/>
      <c r="N137" s="540">
        <v>0</v>
      </c>
      <c r="O137" s="525"/>
      <c r="P137" s="540">
        <v>0</v>
      </c>
      <c r="Q137" s="525"/>
      <c r="R137" s="540">
        <v>0</v>
      </c>
      <c r="S137" s="525"/>
      <c r="T137" s="540">
        <v>0</v>
      </c>
      <c r="U137" s="525"/>
      <c r="V137" s="540">
        <v>0</v>
      </c>
      <c r="W137" s="525"/>
      <c r="X137" s="40">
        <f t="shared" si="61"/>
        <v>0</v>
      </c>
      <c r="Y137" s="36"/>
      <c r="Z137" s="23"/>
      <c r="AC137" s="87"/>
    </row>
    <row r="138" spans="1:29" ht="15" customHeight="1">
      <c r="C138" s="614" t="s">
        <v>120</v>
      </c>
      <c r="D138" s="560"/>
      <c r="E138" s="625"/>
      <c r="F138" s="591"/>
      <c r="G138" s="591"/>
      <c r="H138" s="591"/>
      <c r="I138" s="591"/>
      <c r="J138" s="591"/>
      <c r="K138" s="591"/>
      <c r="L138" s="591"/>
      <c r="M138" s="591"/>
      <c r="N138" s="540">
        <v>0</v>
      </c>
      <c r="O138" s="525"/>
      <c r="P138" s="540">
        <v>0</v>
      </c>
      <c r="Q138" s="525"/>
      <c r="R138" s="540">
        <v>0</v>
      </c>
      <c r="S138" s="525"/>
      <c r="T138" s="540">
        <v>0</v>
      </c>
      <c r="U138" s="525"/>
      <c r="V138" s="540">
        <v>0</v>
      </c>
      <c r="W138" s="525"/>
      <c r="X138" s="40">
        <f t="shared" si="61"/>
        <v>0</v>
      </c>
      <c r="Y138" s="36"/>
      <c r="Z138" s="23"/>
      <c r="AC138" s="87"/>
    </row>
    <row r="139" spans="1:29" s="53" customFormat="1" ht="16.5" customHeight="1">
      <c r="A139" s="142"/>
      <c r="B139" s="142"/>
      <c r="C139" s="84"/>
      <c r="D139" s="85"/>
      <c r="E139" s="85"/>
      <c r="F139" s="85"/>
      <c r="G139" s="85"/>
      <c r="H139" s="85"/>
      <c r="I139" s="85"/>
      <c r="J139" s="85"/>
      <c r="K139" s="85"/>
      <c r="L139" s="85"/>
      <c r="M139" s="63" t="s">
        <v>204</v>
      </c>
      <c r="N139" s="526">
        <f>SUM(N131:N138)</f>
        <v>0</v>
      </c>
      <c r="O139" s="527"/>
      <c r="P139" s="526">
        <f>SUM(P131:P138)</f>
        <v>0</v>
      </c>
      <c r="Q139" s="527"/>
      <c r="R139" s="526">
        <f>SUM(R131:R138)</f>
        <v>0</v>
      </c>
      <c r="S139" s="527"/>
      <c r="T139" s="526">
        <f>SUM(T131:T138)</f>
        <v>0</v>
      </c>
      <c r="U139" s="527"/>
      <c r="V139" s="526">
        <f>SUM(V131:V138)</f>
        <v>0</v>
      </c>
      <c r="W139" s="527"/>
      <c r="X139" s="178">
        <f>SUM(X131:X138)</f>
        <v>0</v>
      </c>
      <c r="Y139" s="86"/>
      <c r="Z139" s="141">
        <f>SUM(N139+P139+R139+T139+V139)</f>
        <v>0</v>
      </c>
      <c r="AC139" s="87"/>
    </row>
    <row r="140" spans="1:29" s="12" customFormat="1" ht="15" customHeight="1">
      <c r="A140" s="22">
        <v>5000</v>
      </c>
      <c r="B140" s="22"/>
      <c r="C140" s="24" t="s">
        <v>212</v>
      </c>
      <c r="D140" s="603"/>
      <c r="E140" s="515"/>
      <c r="F140" s="515"/>
      <c r="G140" s="515"/>
      <c r="H140" s="515"/>
      <c r="I140" s="515"/>
      <c r="J140" s="515"/>
      <c r="K140" s="515"/>
      <c r="L140" s="515"/>
      <c r="M140" s="605"/>
      <c r="N140" s="108"/>
      <c r="O140" s="79"/>
      <c r="P140" s="57"/>
      <c r="Q140" s="79"/>
      <c r="R140" s="57"/>
      <c r="S140" s="79"/>
      <c r="T140" s="57"/>
      <c r="U140" s="79"/>
      <c r="V140" s="57"/>
      <c r="W140" s="79"/>
      <c r="X140" s="60"/>
      <c r="Y140" s="15"/>
      <c r="Z140" s="23"/>
      <c r="AC140" s="36"/>
    </row>
    <row r="141" spans="1:29" s="12" customFormat="1" ht="15" customHeight="1">
      <c r="A141" s="22"/>
      <c r="B141" s="22"/>
      <c r="C141" s="536"/>
      <c r="D141" s="537"/>
      <c r="E141" s="537"/>
      <c r="F141" s="537"/>
      <c r="G141" s="537"/>
      <c r="H141" s="537"/>
      <c r="I141" s="537"/>
      <c r="J141" s="537"/>
      <c r="K141" s="537"/>
      <c r="L141" s="537"/>
      <c r="M141" s="593"/>
      <c r="N141" s="540">
        <v>0</v>
      </c>
      <c r="O141" s="723"/>
      <c r="P141" s="540">
        <v>0</v>
      </c>
      <c r="Q141" s="723"/>
      <c r="R141" s="540">
        <v>0</v>
      </c>
      <c r="S141" s="723"/>
      <c r="T141" s="540">
        <v>0</v>
      </c>
      <c r="U141" s="723"/>
      <c r="V141" s="540">
        <v>0</v>
      </c>
      <c r="W141" s="723"/>
      <c r="X141" s="40">
        <f t="shared" ref="X141:X146" si="62">SUM(N141+P141+R141+T141+V141)</f>
        <v>0</v>
      </c>
      <c r="Y141" s="15"/>
      <c r="Z141" s="23"/>
      <c r="AC141" s="36"/>
    </row>
    <row r="142" spans="1:29" s="12" customFormat="1" ht="15" customHeight="1">
      <c r="A142" s="22"/>
      <c r="B142" s="22"/>
      <c r="C142" s="536"/>
      <c r="D142" s="537"/>
      <c r="E142" s="537"/>
      <c r="F142" s="537"/>
      <c r="G142" s="537"/>
      <c r="H142" s="537"/>
      <c r="I142" s="537"/>
      <c r="J142" s="537"/>
      <c r="K142" s="537"/>
      <c r="L142" s="537"/>
      <c r="M142" s="593"/>
      <c r="N142" s="540">
        <v>0</v>
      </c>
      <c r="O142" s="723"/>
      <c r="P142" s="540">
        <v>0</v>
      </c>
      <c r="Q142" s="723"/>
      <c r="R142" s="540">
        <v>0</v>
      </c>
      <c r="S142" s="723"/>
      <c r="T142" s="540">
        <v>0</v>
      </c>
      <c r="U142" s="723"/>
      <c r="V142" s="540">
        <v>0</v>
      </c>
      <c r="W142" s="723"/>
      <c r="X142" s="40">
        <f t="shared" si="62"/>
        <v>0</v>
      </c>
      <c r="Y142" s="15"/>
      <c r="Z142" s="23"/>
    </row>
    <row r="143" spans="1:29" s="12" customFormat="1" ht="15" customHeight="1">
      <c r="A143" s="22"/>
      <c r="B143" s="22"/>
      <c r="C143" s="536"/>
      <c r="D143" s="537"/>
      <c r="E143" s="537"/>
      <c r="F143" s="537"/>
      <c r="G143" s="537"/>
      <c r="H143" s="537"/>
      <c r="I143" s="537"/>
      <c r="J143" s="537"/>
      <c r="K143" s="537"/>
      <c r="L143" s="537"/>
      <c r="M143" s="593"/>
      <c r="N143" s="540">
        <v>0</v>
      </c>
      <c r="O143" s="723"/>
      <c r="P143" s="540">
        <v>0</v>
      </c>
      <c r="Q143" s="723"/>
      <c r="R143" s="540">
        <v>0</v>
      </c>
      <c r="S143" s="723"/>
      <c r="T143" s="540">
        <v>0</v>
      </c>
      <c r="U143" s="723"/>
      <c r="V143" s="540">
        <v>0</v>
      </c>
      <c r="W143" s="723"/>
      <c r="X143" s="40">
        <f t="shared" si="62"/>
        <v>0</v>
      </c>
      <c r="Y143" s="15"/>
      <c r="Z143" s="23"/>
    </row>
    <row r="144" spans="1:29" s="12" customFormat="1" ht="15" customHeight="1">
      <c r="A144" s="22"/>
      <c r="B144" s="22"/>
      <c r="C144" s="600"/>
      <c r="D144" s="537"/>
      <c r="E144" s="537"/>
      <c r="F144" s="537"/>
      <c r="G144" s="537"/>
      <c r="H144" s="537"/>
      <c r="I144" s="537"/>
      <c r="J144" s="537"/>
      <c r="K144" s="537"/>
      <c r="L144" s="537"/>
      <c r="M144" s="593"/>
      <c r="N144" s="540">
        <v>0</v>
      </c>
      <c r="O144" s="723"/>
      <c r="P144" s="540">
        <v>0</v>
      </c>
      <c r="Q144" s="723"/>
      <c r="R144" s="540">
        <v>0</v>
      </c>
      <c r="S144" s="723"/>
      <c r="T144" s="540">
        <v>0</v>
      </c>
      <c r="U144" s="723"/>
      <c r="V144" s="540">
        <v>0</v>
      </c>
      <c r="W144" s="723"/>
      <c r="X144" s="40">
        <f t="shared" si="62"/>
        <v>0</v>
      </c>
      <c r="Y144" s="15"/>
      <c r="Z144" s="23"/>
      <c r="AC144" s="36"/>
    </row>
    <row r="145" spans="1:29" s="12" customFormat="1" ht="15" customHeight="1">
      <c r="A145" s="22"/>
      <c r="B145" s="22"/>
      <c r="C145" s="536"/>
      <c r="D145" s="537"/>
      <c r="E145" s="537"/>
      <c r="F145" s="537"/>
      <c r="G145" s="537"/>
      <c r="H145" s="537"/>
      <c r="I145" s="537"/>
      <c r="J145" s="537"/>
      <c r="K145" s="537"/>
      <c r="L145" s="537"/>
      <c r="M145" s="593"/>
      <c r="N145" s="540">
        <v>0</v>
      </c>
      <c r="O145" s="723"/>
      <c r="P145" s="540">
        <v>0</v>
      </c>
      <c r="Q145" s="723"/>
      <c r="R145" s="540">
        <v>0</v>
      </c>
      <c r="S145" s="723"/>
      <c r="T145" s="540">
        <v>0</v>
      </c>
      <c r="U145" s="723"/>
      <c r="V145" s="540">
        <v>0</v>
      </c>
      <c r="W145" s="723"/>
      <c r="X145" s="40">
        <f t="shared" si="62"/>
        <v>0</v>
      </c>
      <c r="Y145" s="15"/>
      <c r="Z145" s="23"/>
    </row>
    <row r="146" spans="1:29" s="12" customFormat="1" ht="15" customHeight="1">
      <c r="A146" s="22"/>
      <c r="B146" s="22"/>
      <c r="C146" s="590"/>
      <c r="D146" s="591"/>
      <c r="E146" s="591"/>
      <c r="F146" s="591"/>
      <c r="G146" s="591"/>
      <c r="H146" s="591"/>
      <c r="I146" s="591"/>
      <c r="J146" s="591"/>
      <c r="K146" s="591"/>
      <c r="L146" s="591"/>
      <c r="M146" s="592"/>
      <c r="N146" s="540">
        <v>0</v>
      </c>
      <c r="O146" s="723"/>
      <c r="P146" s="540">
        <v>0</v>
      </c>
      <c r="Q146" s="723"/>
      <c r="R146" s="540">
        <v>0</v>
      </c>
      <c r="S146" s="723"/>
      <c r="T146" s="540">
        <v>0</v>
      </c>
      <c r="U146" s="723"/>
      <c r="V146" s="540">
        <v>0</v>
      </c>
      <c r="W146" s="723"/>
      <c r="X146" s="40">
        <f t="shared" si="62"/>
        <v>0</v>
      </c>
      <c r="Y146" s="15"/>
      <c r="Z146" s="23"/>
    </row>
    <row r="147" spans="1:29" s="12" customFormat="1" ht="15" customHeight="1">
      <c r="A147" s="22"/>
      <c r="B147" s="22"/>
      <c r="C147" s="72"/>
      <c r="D147" s="73"/>
      <c r="E147" s="73"/>
      <c r="F147" s="73"/>
      <c r="G147" s="73"/>
      <c r="H147" s="73"/>
      <c r="I147" s="73"/>
      <c r="J147" s="73"/>
      <c r="K147" s="601" t="s">
        <v>205</v>
      </c>
      <c r="L147" s="722"/>
      <c r="M147" s="722"/>
      <c r="N147" s="526">
        <f>SUM(N141:N146)</f>
        <v>0</v>
      </c>
      <c r="O147" s="527"/>
      <c r="P147" s="526">
        <f>SUM(P141:P146)</f>
        <v>0</v>
      </c>
      <c r="Q147" s="527"/>
      <c r="R147" s="526">
        <f>SUM(R141:R146)</f>
        <v>0</v>
      </c>
      <c r="S147" s="527"/>
      <c r="T147" s="526">
        <f>SUM(T141:T146)</f>
        <v>0</v>
      </c>
      <c r="U147" s="527"/>
      <c r="V147" s="526">
        <f>SUM(V141:V146)</f>
        <v>0</v>
      </c>
      <c r="W147" s="527"/>
      <c r="X147" s="178">
        <f>SUM(X141:X146)</f>
        <v>0</v>
      </c>
      <c r="Y147" s="15"/>
      <c r="Z147" s="140">
        <f>SUM(N147+P147+R147+T147+V147)</f>
        <v>0</v>
      </c>
    </row>
    <row r="148" spans="1:29" ht="15" customHeight="1">
      <c r="A148" s="22">
        <v>6000</v>
      </c>
      <c r="B148" s="22"/>
      <c r="C148" s="595" t="s">
        <v>213</v>
      </c>
      <c r="D148" s="515"/>
      <c r="E148" s="597"/>
      <c r="F148" s="597"/>
      <c r="G148" s="597"/>
      <c r="H148" s="597"/>
      <c r="I148" s="597"/>
      <c r="J148" s="596" t="s">
        <v>354</v>
      </c>
      <c r="K148" s="42"/>
      <c r="L148" s="111"/>
      <c r="M148" s="37"/>
      <c r="N148" s="88"/>
      <c r="O148" s="59"/>
      <c r="P148" s="88"/>
      <c r="Q148" s="59"/>
      <c r="R148" s="88"/>
      <c r="S148" s="59"/>
      <c r="T148" s="88"/>
      <c r="U148" s="59"/>
      <c r="V148" s="88"/>
      <c r="W148" s="59"/>
      <c r="X148" s="60"/>
      <c r="Y148" s="41"/>
      <c r="Z148" s="23"/>
    </row>
    <row r="149" spans="1:29" s="12" customFormat="1" ht="22.5">
      <c r="A149" s="22"/>
      <c r="B149" s="22"/>
      <c r="C149" s="133" t="s">
        <v>30</v>
      </c>
      <c r="D149" s="183" t="s">
        <v>27</v>
      </c>
      <c r="E149" s="561"/>
      <c r="F149" s="560"/>
      <c r="G149" s="560"/>
      <c r="H149" s="560"/>
      <c r="I149" s="560"/>
      <c r="J149" s="519"/>
      <c r="K149" s="145" t="s">
        <v>164</v>
      </c>
      <c r="L149" s="134" t="s">
        <v>17</v>
      </c>
      <c r="M149" s="14"/>
      <c r="N149" s="112"/>
      <c r="O149" s="59"/>
      <c r="P149" s="112"/>
      <c r="Q149" s="59"/>
      <c r="R149" s="112"/>
      <c r="S149" s="59"/>
      <c r="T149" s="112"/>
      <c r="U149" s="59"/>
      <c r="V149" s="112"/>
      <c r="W149" s="59"/>
      <c r="X149" s="60"/>
      <c r="Y149" s="15"/>
      <c r="Z149" s="23"/>
    </row>
    <row r="150" spans="1:29" s="12" customFormat="1" ht="15" customHeight="1">
      <c r="A150" s="22"/>
      <c r="B150" s="22"/>
      <c r="C150" s="231"/>
      <c r="D150" s="183" t="s">
        <v>31</v>
      </c>
      <c r="E150" s="561"/>
      <c r="F150" s="560"/>
      <c r="G150" s="560"/>
      <c r="H150" s="560"/>
      <c r="I150" s="560"/>
      <c r="J150" s="184">
        <v>513</v>
      </c>
      <c r="K150" s="81"/>
      <c r="L150" s="198">
        <f>C150*J150*K150</f>
        <v>0</v>
      </c>
      <c r="M150" s="14"/>
      <c r="N150" s="540">
        <v>0</v>
      </c>
      <c r="O150" s="723"/>
      <c r="P150" s="540">
        <v>0</v>
      </c>
      <c r="Q150" s="723"/>
      <c r="R150" s="540">
        <v>0</v>
      </c>
      <c r="S150" s="723"/>
      <c r="T150" s="540">
        <v>0</v>
      </c>
      <c r="U150" s="723"/>
      <c r="V150" s="540">
        <v>0</v>
      </c>
      <c r="W150" s="723"/>
      <c r="X150" s="40">
        <f>SUM(N150+P150+R150+T150+V150)</f>
        <v>0</v>
      </c>
      <c r="Y150" s="15"/>
      <c r="Z150" s="23"/>
    </row>
    <row r="151" spans="1:29" s="12" customFormat="1" ht="15" customHeight="1">
      <c r="A151" s="22"/>
      <c r="B151" s="22"/>
      <c r="C151" s="231"/>
      <c r="D151" s="183" t="s">
        <v>32</v>
      </c>
      <c r="E151" s="598"/>
      <c r="F151" s="599"/>
      <c r="G151" s="599"/>
      <c r="H151" s="599"/>
      <c r="I151" s="599"/>
      <c r="J151" s="184">
        <v>1079</v>
      </c>
      <c r="K151" s="81"/>
      <c r="L151" s="198">
        <f>C151*J151*K151</f>
        <v>0</v>
      </c>
      <c r="M151" s="14"/>
      <c r="N151" s="547">
        <v>0</v>
      </c>
      <c r="O151" s="726"/>
      <c r="P151" s="547">
        <v>0</v>
      </c>
      <c r="Q151" s="726"/>
      <c r="R151" s="547">
        <v>0</v>
      </c>
      <c r="S151" s="726"/>
      <c r="T151" s="547">
        <v>0</v>
      </c>
      <c r="U151" s="726"/>
      <c r="V151" s="547">
        <v>0</v>
      </c>
      <c r="W151" s="726"/>
      <c r="X151" s="40">
        <f>SUM(N151+P151+R151+T151+V151)</f>
        <v>0</v>
      </c>
      <c r="Y151" s="15"/>
      <c r="Z151" s="23"/>
    </row>
    <row r="152" spans="1:29" s="53" customFormat="1" ht="15" customHeight="1">
      <c r="A152" s="142"/>
      <c r="B152" s="142"/>
      <c r="C152" s="84"/>
      <c r="D152" s="85"/>
      <c r="E152" s="155"/>
      <c r="F152" s="155"/>
      <c r="G152" s="155"/>
      <c r="H152" s="155"/>
      <c r="I152" s="155"/>
      <c r="J152" s="155"/>
      <c r="K152" s="155"/>
      <c r="L152" s="155"/>
      <c r="M152" s="156" t="s">
        <v>206</v>
      </c>
      <c r="N152" s="526">
        <f>SUM(N150:N151)</f>
        <v>0</v>
      </c>
      <c r="O152" s="527"/>
      <c r="P152" s="526">
        <f>SUM(P150:P151)</f>
        <v>0</v>
      </c>
      <c r="Q152" s="527"/>
      <c r="R152" s="526">
        <f>SUM(R150:R151)</f>
        <v>0</v>
      </c>
      <c r="S152" s="527"/>
      <c r="T152" s="526">
        <f>SUM(T150:T151)</f>
        <v>0</v>
      </c>
      <c r="U152" s="527"/>
      <c r="V152" s="526">
        <f>SUM(V150:V151)</f>
        <v>0</v>
      </c>
      <c r="W152" s="527"/>
      <c r="X152" s="178">
        <f>SUM(X150:X151)</f>
        <v>0</v>
      </c>
      <c r="Y152" s="86"/>
      <c r="Z152" s="141">
        <f>SUM(N152+P152+R152+T152+V152)</f>
        <v>0</v>
      </c>
      <c r="AC152" s="36"/>
    </row>
    <row r="153" spans="1:29" ht="15" customHeight="1">
      <c r="C153" s="80"/>
      <c r="D153" s="81"/>
      <c r="E153" s="581"/>
      <c r="F153" s="594"/>
      <c r="G153" s="594"/>
      <c r="H153" s="594"/>
      <c r="I153" s="594"/>
      <c r="J153" s="594"/>
      <c r="K153" s="594"/>
      <c r="L153" s="594"/>
      <c r="M153" s="594"/>
      <c r="N153" s="88"/>
      <c r="O153" s="89"/>
      <c r="P153" s="88"/>
      <c r="Q153" s="89"/>
      <c r="R153" s="88"/>
      <c r="S153" s="89"/>
      <c r="T153" s="88"/>
      <c r="U153" s="89"/>
      <c r="V153" s="88"/>
      <c r="W153" s="89"/>
      <c r="X153" s="45"/>
      <c r="Y153" s="41"/>
      <c r="Z153" s="23"/>
      <c r="AC153" s="87"/>
    </row>
    <row r="154" spans="1:29" s="53" customFormat="1" ht="15" customHeight="1">
      <c r="A154" s="142"/>
      <c r="B154" s="142"/>
      <c r="C154" s="90" t="s">
        <v>236</v>
      </c>
      <c r="D154" s="91"/>
      <c r="E154" s="101"/>
      <c r="F154" s="101"/>
      <c r="G154" s="101"/>
      <c r="H154" s="91"/>
      <c r="I154" s="615"/>
      <c r="J154" s="728"/>
      <c r="K154" s="728"/>
      <c r="L154" s="728"/>
      <c r="M154" s="232"/>
      <c r="N154" s="522">
        <f>N73+N85+N110+N129+N139+N147+N152</f>
        <v>0</v>
      </c>
      <c r="O154" s="523"/>
      <c r="P154" s="522">
        <f>P73+P85+P110+P129+P139+P147+P152</f>
        <v>0</v>
      </c>
      <c r="Q154" s="523"/>
      <c r="R154" s="522">
        <f>R73+R85+R110+R129+R139+R147+R152</f>
        <v>0</v>
      </c>
      <c r="S154" s="523"/>
      <c r="T154" s="522">
        <f>T73+T85+T110+T129+T139+T147+T152</f>
        <v>0</v>
      </c>
      <c r="U154" s="523"/>
      <c r="V154" s="522">
        <f>V73+V85+V110+V129+V139+V147+V152</f>
        <v>0</v>
      </c>
      <c r="W154" s="523"/>
      <c r="X154" s="181">
        <f>X73+X85+X110+X129+X139+X147+X152</f>
        <v>0</v>
      </c>
      <c r="Y154" s="74"/>
      <c r="Z154" s="141">
        <f>SUM(N154+P154+R154+T154+V154)</f>
        <v>0</v>
      </c>
    </row>
    <row r="155" spans="1:29" s="53" customFormat="1" ht="15" customHeight="1">
      <c r="A155" s="142"/>
      <c r="B155" s="142"/>
      <c r="C155" s="240"/>
      <c r="D155" s="241"/>
      <c r="E155" s="242"/>
      <c r="F155" s="242"/>
      <c r="G155" s="242"/>
      <c r="H155" s="243"/>
      <c r="I155" s="243"/>
      <c r="J155" s="244"/>
      <c r="K155" s="244"/>
      <c r="L155" s="244"/>
      <c r="M155" s="245"/>
      <c r="N155" s="246"/>
      <c r="O155" s="247"/>
      <c r="P155" s="246"/>
      <c r="Q155" s="247"/>
      <c r="R155" s="246"/>
      <c r="S155" s="247"/>
      <c r="T155" s="246"/>
      <c r="U155" s="247"/>
      <c r="V155" s="246"/>
      <c r="W155" s="247"/>
      <c r="X155" s="248"/>
      <c r="Y155" s="74"/>
      <c r="Z155" s="141"/>
    </row>
    <row r="156" spans="1:29" ht="15" customHeight="1">
      <c r="C156" s="121" t="s">
        <v>270</v>
      </c>
      <c r="D156" s="249"/>
      <c r="E156" s="250"/>
      <c r="F156" s="250"/>
      <c r="G156" s="250"/>
      <c r="H156" s="615" t="s">
        <v>285</v>
      </c>
      <c r="I156" s="727"/>
      <c r="J156" s="727"/>
      <c r="K156" s="727"/>
      <c r="L156" s="727"/>
      <c r="M156" s="232">
        <f>VLOOKUP(H156,F_A,2,0)</f>
        <v>0.53100000000000003</v>
      </c>
      <c r="N156" s="522">
        <f>N154*M156</f>
        <v>0</v>
      </c>
      <c r="O156" s="523"/>
      <c r="P156" s="522">
        <f>P154*M156</f>
        <v>0</v>
      </c>
      <c r="Q156" s="523"/>
      <c r="R156" s="522">
        <f>R154*M156</f>
        <v>0</v>
      </c>
      <c r="S156" s="523"/>
      <c r="T156" s="522">
        <f>T154*M156</f>
        <v>0</v>
      </c>
      <c r="U156" s="523"/>
      <c r="V156" s="522">
        <f>V154*M156</f>
        <v>0</v>
      </c>
      <c r="W156" s="523"/>
      <c r="X156" s="255">
        <f>X154*M156</f>
        <v>0</v>
      </c>
      <c r="Y156" s="36"/>
      <c r="Z156" s="23">
        <f>N156+P156+R156+T156+V156</f>
        <v>0</v>
      </c>
    </row>
    <row r="157" spans="1:29" ht="15" customHeight="1">
      <c r="C157" s="185"/>
      <c r="D157" s="186"/>
      <c r="E157" s="233"/>
      <c r="F157" s="233"/>
      <c r="G157" s="233"/>
      <c r="H157" s="233"/>
      <c r="I157" s="233"/>
      <c r="J157" s="233"/>
      <c r="K157" s="233"/>
      <c r="L157" s="233"/>
      <c r="M157" s="233"/>
      <c r="N157" s="203"/>
      <c r="O157" s="204"/>
      <c r="P157" s="203"/>
      <c r="Q157" s="204"/>
      <c r="R157" s="203"/>
      <c r="S157" s="204"/>
      <c r="T157" s="203"/>
      <c r="U157" s="204"/>
      <c r="V157" s="203"/>
      <c r="W157" s="204"/>
      <c r="X157" s="187"/>
      <c r="Y157" s="36"/>
      <c r="Z157" s="23"/>
    </row>
    <row r="158" spans="1:29" ht="15" customHeight="1" thickBot="1">
      <c r="C158" s="121" t="s">
        <v>237</v>
      </c>
      <c r="D158" s="122"/>
      <c r="E158" s="122"/>
      <c r="F158" s="122"/>
      <c r="G158" s="122"/>
      <c r="H158" s="122"/>
      <c r="I158" s="122"/>
      <c r="J158" s="122"/>
      <c r="K158" s="122"/>
      <c r="L158" s="122"/>
      <c r="M158" s="101"/>
      <c r="N158" s="522">
        <f>N154+N156</f>
        <v>0</v>
      </c>
      <c r="O158" s="523"/>
      <c r="P158" s="522">
        <f>P154+P156</f>
        <v>0</v>
      </c>
      <c r="Q158" s="523"/>
      <c r="R158" s="522">
        <f>R154+R156</f>
        <v>0</v>
      </c>
      <c r="S158" s="523"/>
      <c r="T158" s="522">
        <f>T154+T156</f>
        <v>0</v>
      </c>
      <c r="U158" s="523"/>
      <c r="V158" s="522">
        <f>V154+V156</f>
        <v>0</v>
      </c>
      <c r="W158" s="523"/>
      <c r="X158" s="181">
        <f>X154+X156</f>
        <v>0</v>
      </c>
      <c r="Y158" s="36"/>
      <c r="Z158" s="139">
        <f>SUM(N158+P158+R158+T158+V158)</f>
        <v>0</v>
      </c>
    </row>
    <row r="159" spans="1:29" ht="17.100000000000001" customHeight="1">
      <c r="C159" s="53"/>
      <c r="D159" s="53"/>
      <c r="M159" s="55"/>
      <c r="N159" s="81"/>
      <c r="O159" s="81"/>
      <c r="Q159" s="81"/>
      <c r="S159" s="81"/>
      <c r="U159" s="81"/>
      <c r="W159" s="81"/>
      <c r="Y159" s="12"/>
    </row>
    <row r="160" spans="1:29" ht="17.100000000000001" customHeight="1">
      <c r="M160" s="55"/>
      <c r="N160" s="81"/>
      <c r="O160" s="81"/>
      <c r="Q160" s="81"/>
      <c r="S160" s="81"/>
      <c r="U160" s="81"/>
      <c r="W160" s="81"/>
      <c r="Y160" s="12"/>
    </row>
    <row r="161" spans="1:29" ht="17.100000000000001" customHeight="1">
      <c r="C161" s="257" t="s">
        <v>59</v>
      </c>
      <c r="M161" s="36"/>
      <c r="N161" s="36"/>
      <c r="O161" s="36"/>
      <c r="P161" s="36"/>
      <c r="Q161" s="36"/>
      <c r="R161" s="36"/>
      <c r="S161" s="36"/>
      <c r="T161" s="36"/>
      <c r="U161" s="36"/>
      <c r="V161" s="36"/>
      <c r="W161" s="36"/>
      <c r="X161" s="36"/>
      <c r="Y161" s="36"/>
    </row>
    <row r="162" spans="1:29" ht="17.100000000000001" customHeight="1">
      <c r="C162" s="258" t="s">
        <v>344</v>
      </c>
      <c r="D162" s="256"/>
      <c r="E162" s="256"/>
      <c r="F162" s="256"/>
      <c r="G162" s="256"/>
      <c r="H162" s="256"/>
      <c r="I162" s="256"/>
      <c r="J162" s="256"/>
      <c r="K162" s="256"/>
      <c r="L162" s="123"/>
      <c r="M162" s="36"/>
      <c r="N162" s="36"/>
      <c r="O162" s="36"/>
      <c r="P162" s="36"/>
      <c r="Q162" s="36"/>
      <c r="R162" s="36"/>
      <c r="S162" s="36"/>
      <c r="T162" s="36"/>
      <c r="U162" s="36"/>
      <c r="V162" s="36"/>
      <c r="W162" s="36"/>
      <c r="X162" s="36"/>
      <c r="Y162" s="36"/>
    </row>
    <row r="163" spans="1:29" s="115" customFormat="1" ht="17.100000000000001" customHeight="1">
      <c r="A163" s="144"/>
      <c r="B163" s="144"/>
      <c r="C163" s="260" t="s">
        <v>234</v>
      </c>
      <c r="D163" s="148"/>
      <c r="E163" s="148"/>
      <c r="F163" s="148"/>
      <c r="G163" s="148"/>
      <c r="H163" s="148"/>
      <c r="I163" s="148"/>
      <c r="J163" s="148"/>
      <c r="K163" s="148"/>
      <c r="L163" s="124"/>
      <c r="AC163" s="36"/>
    </row>
    <row r="164" spans="1:29" ht="17.100000000000001" customHeight="1">
      <c r="C164" s="259" t="s">
        <v>233</v>
      </c>
      <c r="D164" s="14"/>
      <c r="E164" s="14"/>
      <c r="F164" s="14"/>
      <c r="G164" s="14"/>
      <c r="H164" s="14"/>
      <c r="I164" s="14"/>
      <c r="J164" s="14"/>
      <c r="K164" s="14"/>
      <c r="L164" s="14"/>
      <c r="M164" s="36"/>
      <c r="N164" s="36"/>
      <c r="O164" s="36"/>
      <c r="P164" s="36"/>
      <c r="Q164" s="36"/>
      <c r="R164" s="36"/>
      <c r="S164" s="36"/>
      <c r="T164" s="36"/>
      <c r="U164" s="36"/>
      <c r="V164" s="36"/>
      <c r="W164" s="36"/>
      <c r="X164" s="36"/>
      <c r="Y164" s="36"/>
    </row>
    <row r="165" spans="1:29" ht="17.100000000000001" customHeight="1">
      <c r="C165" s="259" t="s">
        <v>346</v>
      </c>
      <c r="D165" s="14"/>
      <c r="E165" s="14"/>
      <c r="F165" s="14"/>
      <c r="G165" s="14"/>
      <c r="H165" s="14"/>
      <c r="I165" s="14"/>
      <c r="J165" s="14"/>
      <c r="K165" s="14"/>
      <c r="L165" s="14"/>
      <c r="M165" s="36"/>
      <c r="N165" s="36"/>
      <c r="O165" s="125" t="s">
        <v>62</v>
      </c>
      <c r="P165" s="36"/>
      <c r="Q165" s="36"/>
      <c r="R165" s="36"/>
      <c r="S165" s="36"/>
      <c r="T165" s="36"/>
      <c r="U165" s="36"/>
      <c r="V165" s="36"/>
      <c r="W165" s="36"/>
      <c r="X165" s="36"/>
      <c r="Y165" s="36"/>
    </row>
    <row r="166" spans="1:29" ht="17.100000000000001" customHeight="1">
      <c r="C166" s="260" t="s">
        <v>345</v>
      </c>
      <c r="D166" s="14"/>
      <c r="E166" s="14"/>
      <c r="F166" s="14"/>
      <c r="G166" s="14"/>
      <c r="H166" s="14"/>
      <c r="I166" s="14"/>
      <c r="J166" s="14"/>
      <c r="K166" s="14"/>
      <c r="L166" s="14"/>
      <c r="M166" s="36"/>
      <c r="N166" s="36"/>
      <c r="O166" s="36"/>
      <c r="P166" s="36"/>
      <c r="Q166" s="36"/>
      <c r="R166" s="36"/>
      <c r="S166" s="36"/>
      <c r="T166" s="36"/>
      <c r="U166" s="36"/>
      <c r="V166" s="36"/>
      <c r="W166" s="36"/>
      <c r="X166" s="36"/>
      <c r="Y166" s="36"/>
    </row>
    <row r="167" spans="1:29" ht="17.100000000000001" customHeight="1">
      <c r="C167" s="504" t="s">
        <v>353</v>
      </c>
      <c r="D167" s="14"/>
      <c r="E167" s="14"/>
      <c r="F167" s="14"/>
      <c r="G167" s="14"/>
      <c r="H167" s="14"/>
      <c r="I167" s="14"/>
      <c r="J167" s="14"/>
      <c r="K167" s="14"/>
      <c r="L167" s="14"/>
      <c r="M167" s="36"/>
      <c r="N167" s="36"/>
      <c r="O167" s="503" t="s">
        <v>356</v>
      </c>
      <c r="P167" s="36"/>
      <c r="Q167" s="36"/>
      <c r="R167" s="36"/>
      <c r="S167" s="36"/>
      <c r="T167" s="36"/>
      <c r="U167" s="36"/>
      <c r="V167" s="36"/>
      <c r="W167" s="36"/>
      <c r="X167" s="36"/>
      <c r="Y167" s="36"/>
    </row>
    <row r="168" spans="1:29" ht="17.100000000000001" customHeight="1">
      <c r="C168" s="260"/>
      <c r="E168" s="14"/>
      <c r="F168" s="14"/>
      <c r="G168" s="14"/>
      <c r="H168" s="14"/>
      <c r="I168" s="14"/>
      <c r="J168" s="14"/>
      <c r="K168" s="14"/>
      <c r="L168" s="14"/>
      <c r="M168" s="36"/>
      <c r="N168" s="36"/>
      <c r="O168" s="36"/>
      <c r="P168" s="36"/>
      <c r="Q168" s="36"/>
      <c r="R168" s="36"/>
      <c r="S168" s="36"/>
      <c r="T168" s="36"/>
      <c r="U168" s="36"/>
      <c r="V168" s="36"/>
      <c r="W168" s="36"/>
      <c r="X168" s="36"/>
      <c r="Y168" s="36"/>
    </row>
    <row r="169" spans="1:29" ht="17.100000000000001" customHeight="1">
      <c r="C169" s="260"/>
      <c r="D169" s="14"/>
      <c r="E169" s="14"/>
      <c r="F169" s="14"/>
      <c r="G169" s="14"/>
      <c r="H169" s="14"/>
      <c r="I169" s="14"/>
      <c r="J169" s="14"/>
      <c r="K169" s="14"/>
      <c r="L169" s="14"/>
      <c r="M169" s="36"/>
      <c r="N169" s="36"/>
      <c r="O169" s="36"/>
      <c r="P169" s="36"/>
      <c r="Q169" s="36"/>
      <c r="R169" s="36"/>
      <c r="S169" s="36"/>
      <c r="T169" s="36"/>
      <c r="U169" s="36"/>
      <c r="V169" s="36"/>
      <c r="W169" s="36"/>
      <c r="X169" s="36"/>
      <c r="Y169" s="36"/>
    </row>
    <row r="170" spans="1:29" ht="17.100000000000001" customHeight="1">
      <c r="C170" s="259"/>
      <c r="D170" s="14"/>
      <c r="E170" s="14"/>
      <c r="F170" s="14"/>
      <c r="G170" s="14"/>
      <c r="H170" s="14"/>
      <c r="I170" s="14"/>
      <c r="J170" s="14"/>
      <c r="K170" s="14"/>
      <c r="L170" s="14"/>
      <c r="M170" s="36"/>
      <c r="N170" s="36"/>
      <c r="O170" s="36"/>
      <c r="P170" s="36"/>
      <c r="Q170" s="36"/>
      <c r="R170" s="36"/>
      <c r="S170" s="36"/>
      <c r="T170" s="36"/>
      <c r="U170" s="36"/>
      <c r="V170" s="36"/>
      <c r="W170" s="36"/>
      <c r="X170" s="36"/>
      <c r="Y170" s="36"/>
    </row>
    <row r="171" spans="1:29" ht="17.100000000000001" customHeight="1">
      <c r="D171" s="14"/>
      <c r="E171" s="14"/>
      <c r="F171" s="14"/>
      <c r="G171" s="14"/>
      <c r="H171" s="14"/>
      <c r="I171" s="14"/>
      <c r="J171" s="14"/>
      <c r="K171" s="14"/>
      <c r="L171" s="14"/>
      <c r="M171" s="36"/>
      <c r="N171" s="36"/>
      <c r="O171" s="36"/>
      <c r="P171" s="36"/>
      <c r="Q171" s="36"/>
      <c r="R171" s="36"/>
      <c r="S171" s="36"/>
      <c r="T171" s="36"/>
      <c r="U171" s="36"/>
      <c r="V171" s="36"/>
      <c r="W171" s="36"/>
      <c r="X171" s="36"/>
      <c r="Y171" s="36"/>
    </row>
    <row r="172" spans="1:29" ht="17.100000000000001" customHeight="1">
      <c r="C172" s="14"/>
      <c r="D172" s="14"/>
      <c r="E172" s="14"/>
      <c r="F172" s="14"/>
      <c r="G172" s="14"/>
      <c r="H172" s="14"/>
      <c r="I172" s="14"/>
      <c r="J172" s="14"/>
      <c r="K172" s="14"/>
      <c r="L172" s="14"/>
      <c r="M172" s="36"/>
      <c r="N172" s="36"/>
      <c r="O172" s="36"/>
      <c r="P172" s="36"/>
      <c r="Q172" s="36"/>
      <c r="R172" s="36"/>
      <c r="S172" s="36"/>
      <c r="T172" s="36"/>
      <c r="U172" s="36"/>
      <c r="V172" s="36"/>
      <c r="W172" s="36"/>
      <c r="X172" s="36"/>
      <c r="Y172" s="36"/>
    </row>
    <row r="173" spans="1:29" ht="17.100000000000001" customHeight="1">
      <c r="C173" s="14"/>
      <c r="D173" s="14"/>
      <c r="E173" s="14"/>
      <c r="F173" s="14"/>
      <c r="G173" s="14"/>
      <c r="H173" s="14"/>
      <c r="I173" s="14"/>
      <c r="J173" s="14"/>
      <c r="K173" s="14"/>
      <c r="L173" s="14"/>
      <c r="M173" s="36"/>
      <c r="N173" s="36"/>
      <c r="O173" s="36"/>
      <c r="P173" s="36"/>
      <c r="Q173" s="36"/>
      <c r="R173" s="36"/>
      <c r="S173" s="36"/>
      <c r="T173" s="36"/>
      <c r="U173" s="36"/>
      <c r="V173" s="36"/>
      <c r="W173" s="36"/>
      <c r="X173" s="36"/>
      <c r="Y173" s="36"/>
    </row>
    <row r="174" spans="1:29" ht="17.100000000000001" customHeight="1">
      <c r="C174" s="14"/>
      <c r="D174" s="14"/>
      <c r="E174" s="14"/>
      <c r="F174" s="14"/>
      <c r="G174" s="14"/>
      <c r="H174" s="14"/>
      <c r="I174" s="14"/>
      <c r="J174" s="14"/>
      <c r="K174" s="14"/>
      <c r="L174" s="14"/>
      <c r="M174" s="36"/>
      <c r="N174" s="36"/>
      <c r="O174" s="36"/>
      <c r="P174" s="36"/>
      <c r="Q174" s="36"/>
      <c r="R174" s="36"/>
      <c r="S174" s="36"/>
      <c r="T174" s="36"/>
      <c r="U174" s="36"/>
      <c r="V174" s="36"/>
      <c r="W174" s="36"/>
      <c r="X174" s="36"/>
      <c r="Y174" s="36"/>
    </row>
    <row r="175" spans="1:29" ht="17.100000000000001" customHeight="1">
      <c r="C175" s="14"/>
      <c r="D175" s="14"/>
      <c r="E175" s="14"/>
      <c r="F175" s="14"/>
      <c r="G175" s="14"/>
      <c r="H175" s="14"/>
      <c r="I175" s="14"/>
      <c r="J175" s="14"/>
      <c r="K175" s="14"/>
      <c r="L175" s="14"/>
      <c r="M175" s="36"/>
      <c r="N175" s="36"/>
      <c r="O175" s="36"/>
      <c r="P175" s="36"/>
      <c r="Q175" s="36"/>
      <c r="R175" s="36"/>
      <c r="S175" s="36"/>
      <c r="T175" s="36"/>
      <c r="U175" s="36"/>
      <c r="V175" s="36"/>
      <c r="W175" s="36"/>
      <c r="X175" s="36"/>
      <c r="Y175" s="36"/>
    </row>
    <row r="176" spans="1:29" ht="17.100000000000001" customHeight="1">
      <c r="C176" s="14"/>
      <c r="D176" s="14"/>
      <c r="E176" s="14"/>
      <c r="F176" s="14"/>
      <c r="G176" s="14"/>
      <c r="H176" s="14"/>
      <c r="I176" s="14"/>
      <c r="J176" s="14"/>
      <c r="K176" s="14"/>
      <c r="L176" s="14"/>
      <c r="M176" s="36"/>
      <c r="N176" s="36"/>
      <c r="O176" s="36"/>
      <c r="P176" s="36"/>
      <c r="Q176" s="36"/>
      <c r="R176" s="36"/>
      <c r="S176" s="36"/>
      <c r="T176" s="36"/>
      <c r="U176" s="36"/>
      <c r="V176" s="36"/>
      <c r="W176" s="36"/>
      <c r="X176" s="36"/>
      <c r="Y176" s="36"/>
    </row>
    <row r="177" spans="3:25" ht="17.100000000000001" customHeight="1">
      <c r="C177" s="14"/>
      <c r="D177" s="14"/>
      <c r="E177" s="14"/>
      <c r="F177" s="14"/>
      <c r="G177" s="14"/>
      <c r="H177" s="14"/>
      <c r="I177" s="14"/>
      <c r="J177" s="14"/>
      <c r="K177" s="14"/>
      <c r="L177" s="14"/>
      <c r="M177" s="36"/>
      <c r="N177" s="36"/>
      <c r="O177" s="36"/>
      <c r="P177" s="36"/>
      <c r="Q177" s="36"/>
      <c r="R177" s="36"/>
      <c r="S177" s="36"/>
      <c r="T177" s="36"/>
      <c r="U177" s="36"/>
      <c r="V177" s="36"/>
      <c r="W177" s="36"/>
      <c r="X177" s="36"/>
      <c r="Y177" s="36"/>
    </row>
    <row r="178" spans="3:25" ht="17.100000000000001" customHeight="1">
      <c r="C178" s="14"/>
      <c r="D178" s="14"/>
      <c r="E178" s="14"/>
      <c r="F178" s="14"/>
      <c r="G178" s="14"/>
      <c r="H178" s="14"/>
      <c r="I178" s="14"/>
      <c r="J178" s="14"/>
      <c r="K178" s="14"/>
      <c r="L178" s="14"/>
      <c r="M178" s="36"/>
      <c r="N178" s="36"/>
      <c r="O178" s="36"/>
      <c r="P178" s="36"/>
      <c r="Q178" s="36"/>
      <c r="R178" s="36"/>
      <c r="S178" s="126"/>
      <c r="T178" s="36"/>
      <c r="U178" s="36"/>
      <c r="V178" s="36"/>
      <c r="W178" s="36"/>
      <c r="X178" s="36"/>
      <c r="Y178" s="36"/>
    </row>
    <row r="179" spans="3:25" ht="17.100000000000001" customHeight="1">
      <c r="C179" s="14"/>
      <c r="D179" s="14"/>
      <c r="E179" s="14"/>
      <c r="F179" s="14"/>
      <c r="G179" s="14"/>
      <c r="H179" s="14"/>
      <c r="I179" s="14"/>
      <c r="J179" s="14"/>
      <c r="K179" s="14"/>
      <c r="L179" s="14"/>
      <c r="M179" s="36"/>
      <c r="N179" s="36"/>
      <c r="O179" s="36"/>
      <c r="P179" s="36"/>
      <c r="Q179" s="36"/>
      <c r="R179" s="36"/>
      <c r="S179" s="36"/>
      <c r="T179" s="36"/>
      <c r="U179" s="36"/>
      <c r="V179" s="36"/>
      <c r="W179" s="36"/>
      <c r="X179" s="36"/>
      <c r="Y179" s="36"/>
    </row>
    <row r="180" spans="3:25" ht="17.100000000000001" customHeight="1">
      <c r="C180" s="14"/>
      <c r="D180" s="14"/>
      <c r="E180" s="14"/>
      <c r="F180" s="14"/>
      <c r="G180" s="14"/>
      <c r="H180" s="14"/>
      <c r="I180" s="14"/>
      <c r="J180" s="14"/>
      <c r="K180" s="14"/>
      <c r="L180" s="14"/>
      <c r="M180" s="36"/>
      <c r="N180" s="36"/>
      <c r="O180" s="36"/>
      <c r="P180" s="36"/>
      <c r="Q180" s="36"/>
      <c r="R180" s="36"/>
      <c r="S180" s="36"/>
      <c r="T180" s="36"/>
      <c r="U180" s="36"/>
      <c r="V180" s="36"/>
      <c r="W180" s="36"/>
      <c r="X180" s="36"/>
      <c r="Y180" s="36"/>
    </row>
    <row r="181" spans="3:25" ht="17.100000000000001" customHeight="1">
      <c r="C181" s="14"/>
      <c r="D181" s="14"/>
      <c r="E181" s="14"/>
      <c r="F181" s="14"/>
      <c r="G181" s="14"/>
      <c r="H181" s="14"/>
      <c r="I181" s="14"/>
      <c r="J181" s="14"/>
      <c r="K181" s="14"/>
      <c r="L181" s="14"/>
      <c r="M181" s="36"/>
      <c r="N181" s="36"/>
      <c r="O181" s="36"/>
      <c r="P181" s="36"/>
      <c r="Q181" s="36"/>
      <c r="R181" s="36"/>
      <c r="S181" s="36"/>
      <c r="T181" s="36"/>
      <c r="U181" s="36"/>
      <c r="V181" s="36"/>
      <c r="W181" s="36"/>
      <c r="X181" s="36"/>
      <c r="Y181" s="36"/>
    </row>
    <row r="182" spans="3:25" ht="17.100000000000001" customHeight="1">
      <c r="C182" s="14"/>
      <c r="D182" s="14"/>
      <c r="E182" s="14"/>
      <c r="F182" s="14"/>
      <c r="G182" s="14"/>
      <c r="H182" s="14"/>
      <c r="I182" s="14"/>
      <c r="J182" s="14"/>
      <c r="K182" s="14"/>
      <c r="L182" s="14"/>
      <c r="M182" s="36"/>
      <c r="N182" s="36"/>
      <c r="O182" s="36"/>
      <c r="P182" s="36"/>
      <c r="Q182" s="36"/>
      <c r="R182" s="36"/>
      <c r="S182" s="36"/>
      <c r="T182" s="36"/>
      <c r="U182" s="36"/>
      <c r="V182" s="36"/>
      <c r="W182" s="36"/>
      <c r="X182" s="36"/>
      <c r="Y182" s="36"/>
    </row>
    <row r="183" spans="3:25" ht="17.100000000000001" customHeight="1">
      <c r="C183" s="14"/>
      <c r="D183" s="14"/>
      <c r="E183" s="14"/>
      <c r="F183" s="14"/>
      <c r="G183" s="14"/>
      <c r="H183" s="14"/>
      <c r="I183" s="14"/>
      <c r="J183" s="14"/>
      <c r="K183" s="14"/>
      <c r="L183" s="14"/>
      <c r="M183" s="36"/>
      <c r="N183" s="36"/>
      <c r="O183" s="36"/>
      <c r="P183" s="36"/>
      <c r="Q183" s="36"/>
      <c r="R183" s="36"/>
      <c r="S183" s="36"/>
      <c r="T183" s="36"/>
      <c r="U183" s="36"/>
      <c r="V183" s="36"/>
      <c r="W183" s="36"/>
      <c r="X183" s="36"/>
      <c r="Y183" s="36"/>
    </row>
    <row r="185" spans="3:25" ht="17.100000000000001" customHeight="1">
      <c r="C185" s="128" t="s">
        <v>62</v>
      </c>
      <c r="D185" s="128"/>
      <c r="E185" s="128"/>
      <c r="F185" s="128"/>
      <c r="G185" s="128"/>
      <c r="H185" s="128"/>
      <c r="I185" s="128"/>
      <c r="J185" s="128"/>
      <c r="K185" s="128"/>
      <c r="L185" s="128"/>
      <c r="M185" s="129"/>
      <c r="N185" s="129"/>
      <c r="O185" s="129"/>
      <c r="P185" s="129"/>
      <c r="Q185" s="129"/>
      <c r="R185" s="129"/>
      <c r="S185" s="129"/>
      <c r="U185" s="129"/>
      <c r="W185" s="129"/>
    </row>
    <row r="186" spans="3:25" ht="17.100000000000001" customHeight="1">
      <c r="C186" s="130" t="s">
        <v>62</v>
      </c>
      <c r="D186" s="130"/>
      <c r="E186" s="130"/>
      <c r="F186" s="130"/>
      <c r="G186" s="130"/>
      <c r="H186" s="130"/>
      <c r="I186" s="130"/>
      <c r="J186" s="130"/>
      <c r="K186" s="130"/>
      <c r="L186" s="130"/>
      <c r="M186" s="129" t="s">
        <v>62</v>
      </c>
      <c r="N186" s="129" t="s">
        <v>62</v>
      </c>
      <c r="O186" s="129"/>
      <c r="P186" s="129" t="s">
        <v>62</v>
      </c>
      <c r="Q186" s="129"/>
      <c r="R186" s="129" t="s">
        <v>62</v>
      </c>
      <c r="S186" s="129"/>
      <c r="U186" s="129"/>
      <c r="W186" s="129"/>
    </row>
    <row r="187" spans="3:25" ht="17.100000000000001" customHeight="1">
      <c r="C187" s="130" t="s">
        <v>62</v>
      </c>
      <c r="D187" s="130"/>
      <c r="E187" s="130"/>
      <c r="F187" s="130"/>
      <c r="G187" s="130"/>
      <c r="H187" s="130"/>
      <c r="I187" s="130"/>
      <c r="J187" s="130"/>
      <c r="K187" s="130"/>
      <c r="L187" s="130"/>
      <c r="M187" s="129" t="s">
        <v>62</v>
      </c>
      <c r="N187" s="129" t="s">
        <v>62</v>
      </c>
      <c r="O187" s="129"/>
      <c r="P187" s="129" t="s">
        <v>62</v>
      </c>
      <c r="Q187" s="129"/>
      <c r="R187" s="129" t="s">
        <v>62</v>
      </c>
      <c r="S187" s="129"/>
      <c r="U187" s="129"/>
      <c r="W187" s="129"/>
    </row>
    <row r="188" spans="3:25" ht="17.100000000000001" customHeight="1">
      <c r="C188" s="130" t="s">
        <v>62</v>
      </c>
      <c r="D188" s="130"/>
      <c r="E188" s="130"/>
      <c r="F188" s="130"/>
      <c r="G188" s="130"/>
      <c r="H188" s="130"/>
      <c r="I188" s="130"/>
      <c r="J188" s="130"/>
      <c r="K188" s="130"/>
      <c r="L188" s="130"/>
      <c r="M188" s="129"/>
      <c r="N188" s="129"/>
      <c r="O188" s="129"/>
      <c r="P188" s="129"/>
      <c r="Q188" s="129"/>
      <c r="R188" s="129" t="s">
        <v>62</v>
      </c>
      <c r="S188" s="129"/>
      <c r="U188" s="129"/>
      <c r="W188" s="129"/>
    </row>
    <row r="189" spans="3:25" ht="17.100000000000001" customHeight="1">
      <c r="C189" s="131"/>
      <c r="D189" s="131"/>
      <c r="E189" s="131"/>
      <c r="F189" s="131"/>
      <c r="G189" s="131"/>
      <c r="H189" s="131"/>
      <c r="I189" s="131"/>
      <c r="J189" s="131"/>
      <c r="K189" s="131"/>
      <c r="L189" s="131"/>
      <c r="M189" s="129" t="s">
        <v>62</v>
      </c>
      <c r="N189" s="129" t="s">
        <v>62</v>
      </c>
      <c r="O189" s="129"/>
      <c r="P189" s="129" t="s">
        <v>62</v>
      </c>
      <c r="Q189" s="129"/>
      <c r="R189" s="129" t="s">
        <v>62</v>
      </c>
      <c r="S189" s="129"/>
      <c r="U189" s="129"/>
      <c r="W189" s="129"/>
    </row>
  </sheetData>
  <sheetProtection sheet="1" formatCells="0" formatColumns="0" formatRows="0" insertColumns="0" insertRows="0" insertHyperlinks="0" deleteColumns="0" deleteRows="0" selectLockedCells="1"/>
  <mergeCells count="494">
    <mergeCell ref="Y1:AA1"/>
    <mergeCell ref="Y2:AA2"/>
    <mergeCell ref="C78:I80"/>
    <mergeCell ref="J69:M69"/>
    <mergeCell ref="E67:J67"/>
    <mergeCell ref="E66:J66"/>
    <mergeCell ref="E26:J26"/>
    <mergeCell ref="D68:L68"/>
    <mergeCell ref="E61:J61"/>
    <mergeCell ref="E33:J33"/>
    <mergeCell ref="Y3:AA3"/>
    <mergeCell ref="E76:J76"/>
    <mergeCell ref="E77:J77"/>
    <mergeCell ref="E7:I7"/>
    <mergeCell ref="E8:I8"/>
    <mergeCell ref="E27:J27"/>
    <mergeCell ref="E42:I42"/>
    <mergeCell ref="E37:J37"/>
    <mergeCell ref="E38:J38"/>
    <mergeCell ref="J41:M41"/>
    <mergeCell ref="E14:J14"/>
    <mergeCell ref="E9:I9"/>
    <mergeCell ref="E10:I10"/>
    <mergeCell ref="E11:I11"/>
    <mergeCell ref="J100:M100"/>
    <mergeCell ref="E24:J24"/>
    <mergeCell ref="E19:J19"/>
    <mergeCell ref="J122:M122"/>
    <mergeCell ref="C81:K81"/>
    <mergeCell ref="C82:K82"/>
    <mergeCell ref="E41:I41"/>
    <mergeCell ref="E57:J57"/>
    <mergeCell ref="E58:J58"/>
    <mergeCell ref="E47:J47"/>
    <mergeCell ref="E48:J48"/>
    <mergeCell ref="E56:J56"/>
    <mergeCell ref="E34:J34"/>
    <mergeCell ref="E53:J53"/>
    <mergeCell ref="E54:J54"/>
    <mergeCell ref="E52:J52"/>
    <mergeCell ref="J51:M51"/>
    <mergeCell ref="E51:I51"/>
    <mergeCell ref="E39:J39"/>
    <mergeCell ref="E35:J35"/>
    <mergeCell ref="E36:J36"/>
    <mergeCell ref="E31:J31"/>
    <mergeCell ref="E28:J28"/>
    <mergeCell ref="E29:J29"/>
    <mergeCell ref="E149:I149"/>
    <mergeCell ref="E131:M131"/>
    <mergeCell ref="C143:M143"/>
    <mergeCell ref="E136:M136"/>
    <mergeCell ref="E137:M137"/>
    <mergeCell ref="E132:M132"/>
    <mergeCell ref="C148:D148"/>
    <mergeCell ref="C123:D123"/>
    <mergeCell ref="E101:I101"/>
    <mergeCell ref="E113:M113"/>
    <mergeCell ref="E111:M111"/>
    <mergeCell ref="J109:M109"/>
    <mergeCell ref="E112:M112"/>
    <mergeCell ref="C111:D111"/>
    <mergeCell ref="E114:M114"/>
    <mergeCell ref="E116:M116"/>
    <mergeCell ref="E117:M117"/>
    <mergeCell ref="E118:M118"/>
    <mergeCell ref="E115:M115"/>
    <mergeCell ref="E120:M120"/>
    <mergeCell ref="E121:M121"/>
    <mergeCell ref="A122:A123"/>
    <mergeCell ref="C138:D138"/>
    <mergeCell ref="C134:D134"/>
    <mergeCell ref="C135:D135"/>
    <mergeCell ref="C136:D136"/>
    <mergeCell ref="C137:D137"/>
    <mergeCell ref="C132:D132"/>
    <mergeCell ref="C133:D133"/>
    <mergeCell ref="C131:D131"/>
    <mergeCell ref="C127:D127"/>
    <mergeCell ref="C126:D126"/>
    <mergeCell ref="C130:D130"/>
    <mergeCell ref="C128:I128"/>
    <mergeCell ref="C124:D124"/>
    <mergeCell ref="C125:D125"/>
    <mergeCell ref="E124:M124"/>
    <mergeCell ref="E122:I122"/>
    <mergeCell ref="E133:M133"/>
    <mergeCell ref="E126:M126"/>
    <mergeCell ref="E123:M123"/>
    <mergeCell ref="E125:M125"/>
    <mergeCell ref="N115:O115"/>
    <mergeCell ref="N116:O116"/>
    <mergeCell ref="N117:O117"/>
    <mergeCell ref="N119:O119"/>
    <mergeCell ref="N118:O118"/>
    <mergeCell ref="N114:O114"/>
    <mergeCell ref="N120:O120"/>
    <mergeCell ref="N95:O95"/>
    <mergeCell ref="E44:I44"/>
    <mergeCell ref="E45:J45"/>
    <mergeCell ref="E46:J46"/>
    <mergeCell ref="N93:O93"/>
    <mergeCell ref="E59:J59"/>
    <mergeCell ref="E60:J60"/>
    <mergeCell ref="N90:O90"/>
    <mergeCell ref="N91:O91"/>
    <mergeCell ref="C74:I74"/>
    <mergeCell ref="N92:O92"/>
    <mergeCell ref="N89:O89"/>
    <mergeCell ref="N88:O88"/>
    <mergeCell ref="N94:O94"/>
    <mergeCell ref="C84:I84"/>
    <mergeCell ref="E62:J62"/>
    <mergeCell ref="E63:J63"/>
    <mergeCell ref="E13:J13"/>
    <mergeCell ref="E12:J12"/>
    <mergeCell ref="E22:M22"/>
    <mergeCell ref="J20:M20"/>
    <mergeCell ref="E21:M21"/>
    <mergeCell ref="E15:J15"/>
    <mergeCell ref="E20:I20"/>
    <mergeCell ref="E18:J18"/>
    <mergeCell ref="E25:J25"/>
    <mergeCell ref="E16:J16"/>
    <mergeCell ref="E17:J17"/>
    <mergeCell ref="E23:J23"/>
    <mergeCell ref="E30:J30"/>
    <mergeCell ref="R88:S88"/>
    <mergeCell ref="R89:S89"/>
    <mergeCell ref="R90:S90"/>
    <mergeCell ref="E64:J64"/>
    <mergeCell ref="E65:J65"/>
    <mergeCell ref="E32:J32"/>
    <mergeCell ref="E40:J40"/>
    <mergeCell ref="E72:M72"/>
    <mergeCell ref="J84:M84"/>
    <mergeCell ref="E86:I86"/>
    <mergeCell ref="E55:J55"/>
    <mergeCell ref="E49:J49"/>
    <mergeCell ref="E50:J50"/>
    <mergeCell ref="R91:S91"/>
    <mergeCell ref="R92:S92"/>
    <mergeCell ref="R93:S93"/>
    <mergeCell ref="J79:M79"/>
    <mergeCell ref="E75:J75"/>
    <mergeCell ref="N83:O83"/>
    <mergeCell ref="N84:O84"/>
    <mergeCell ref="N85:O85"/>
    <mergeCell ref="P84:Q84"/>
    <mergeCell ref="P85:Q85"/>
    <mergeCell ref="N82:O82"/>
    <mergeCell ref="D85:M85"/>
    <mergeCell ref="J78:M78"/>
    <mergeCell ref="J80:M80"/>
    <mergeCell ref="C83:K83"/>
    <mergeCell ref="R82:S82"/>
    <mergeCell ref="R83:S83"/>
    <mergeCell ref="R84:S84"/>
    <mergeCell ref="R85:S85"/>
    <mergeCell ref="P88:Q88"/>
    <mergeCell ref="P82:Q82"/>
    <mergeCell ref="P83:Q83"/>
    <mergeCell ref="N103:O103"/>
    <mergeCell ref="N104:O104"/>
    <mergeCell ref="N105:O105"/>
    <mergeCell ref="N100:O100"/>
    <mergeCell ref="N106:O106"/>
    <mergeCell ref="V110:W110"/>
    <mergeCell ref="V93:W93"/>
    <mergeCell ref="T92:U92"/>
    <mergeCell ref="T93:U93"/>
    <mergeCell ref="T94:U94"/>
    <mergeCell ref="V95:W95"/>
    <mergeCell ref="V94:W94"/>
    <mergeCell ref="R97:S97"/>
    <mergeCell ref="R98:S98"/>
    <mergeCell ref="P95:Q95"/>
    <mergeCell ref="P92:Q92"/>
    <mergeCell ref="P93:Q93"/>
    <mergeCell ref="P94:Q94"/>
    <mergeCell ref="N96:O96"/>
    <mergeCell ref="N97:O97"/>
    <mergeCell ref="N98:O98"/>
    <mergeCell ref="N99:O99"/>
    <mergeCell ref="V103:W103"/>
    <mergeCell ref="R100:S100"/>
    <mergeCell ref="P104:Q104"/>
    <mergeCell ref="P105:Q105"/>
    <mergeCell ref="T84:U84"/>
    <mergeCell ref="T85:U85"/>
    <mergeCell ref="P96:Q96"/>
    <mergeCell ref="P89:Q89"/>
    <mergeCell ref="P90:Q90"/>
    <mergeCell ref="P91:Q91"/>
    <mergeCell ref="V88:W88"/>
    <mergeCell ref="V89:W89"/>
    <mergeCell ref="V90:W90"/>
    <mergeCell ref="V91:W91"/>
    <mergeCell ref="T88:U88"/>
    <mergeCell ref="T89:U89"/>
    <mergeCell ref="T90:U90"/>
    <mergeCell ref="T91:U91"/>
    <mergeCell ref="R96:S96"/>
    <mergeCell ref="R94:S94"/>
    <mergeCell ref="R95:S95"/>
    <mergeCell ref="V105:W105"/>
    <mergeCell ref="R103:S103"/>
    <mergeCell ref="R104:S104"/>
    <mergeCell ref="R105:S105"/>
    <mergeCell ref="T103:U103"/>
    <mergeCell ref="T104:U104"/>
    <mergeCell ref="V104:W104"/>
    <mergeCell ref="T105:U105"/>
    <mergeCell ref="V98:W98"/>
    <mergeCell ref="T100:U100"/>
    <mergeCell ref="R99:S99"/>
    <mergeCell ref="V99:W99"/>
    <mergeCell ref="T97:U97"/>
    <mergeCell ref="T98:U98"/>
    <mergeCell ref="T96:U96"/>
    <mergeCell ref="V96:W96"/>
    <mergeCell ref="V97:W97"/>
    <mergeCell ref="T95:U95"/>
    <mergeCell ref="V92:W92"/>
    <mergeCell ref="T99:U99"/>
    <mergeCell ref="P99:Q99"/>
    <mergeCell ref="P97:Q97"/>
    <mergeCell ref="P98:Q98"/>
    <mergeCell ref="N112:O112"/>
    <mergeCell ref="V109:W109"/>
    <mergeCell ref="N110:O110"/>
    <mergeCell ref="T112:U112"/>
    <mergeCell ref="T113:U113"/>
    <mergeCell ref="V106:W106"/>
    <mergeCell ref="R106:S106"/>
    <mergeCell ref="R110:S110"/>
    <mergeCell ref="T110:U110"/>
    <mergeCell ref="R108:S108"/>
    <mergeCell ref="R109:S109"/>
    <mergeCell ref="N107:O107"/>
    <mergeCell ref="N113:O113"/>
    <mergeCell ref="N109:O109"/>
    <mergeCell ref="P109:Q109"/>
    <mergeCell ref="P110:Q110"/>
    <mergeCell ref="N108:O108"/>
    <mergeCell ref="P106:Q106"/>
    <mergeCell ref="P107:Q107"/>
    <mergeCell ref="P108:Q108"/>
    <mergeCell ref="P112:Q112"/>
    <mergeCell ref="P113:Q113"/>
    <mergeCell ref="V133:W133"/>
    <mergeCell ref="T136:U136"/>
    <mergeCell ref="R136:S136"/>
    <mergeCell ref="R137:S137"/>
    <mergeCell ref="V142:W142"/>
    <mergeCell ref="T106:U106"/>
    <mergeCell ref="V107:W107"/>
    <mergeCell ref="V108:W108"/>
    <mergeCell ref="V136:W136"/>
    <mergeCell ref="V115:W115"/>
    <mergeCell ref="R107:S107"/>
    <mergeCell ref="T115:U115"/>
    <mergeCell ref="T116:U116"/>
    <mergeCell ref="R112:S112"/>
    <mergeCell ref="R113:S113"/>
    <mergeCell ref="R114:S114"/>
    <mergeCell ref="R115:S115"/>
    <mergeCell ref="R116:S116"/>
    <mergeCell ref="V113:W113"/>
    <mergeCell ref="T129:U129"/>
    <mergeCell ref="V112:W112"/>
    <mergeCell ref="R117:S117"/>
    <mergeCell ref="V135:W135"/>
    <mergeCell ref="T134:U134"/>
    <mergeCell ref="T146:U146"/>
    <mergeCell ref="V116:W116"/>
    <mergeCell ref="V117:W117"/>
    <mergeCell ref="V118:W118"/>
    <mergeCell ref="V119:W119"/>
    <mergeCell ref="T117:U117"/>
    <mergeCell ref="T118:U118"/>
    <mergeCell ref="T125:U125"/>
    <mergeCell ref="T119:U119"/>
    <mergeCell ref="V120:W120"/>
    <mergeCell ref="V121:W121"/>
    <mergeCell ref="V122:W122"/>
    <mergeCell ref="V127:W127"/>
    <mergeCell ref="T121:U121"/>
    <mergeCell ref="V125:W125"/>
    <mergeCell ref="V126:W126"/>
    <mergeCell ref="T120:U120"/>
    <mergeCell ref="T122:U122"/>
    <mergeCell ref="T144:U144"/>
    <mergeCell ref="T145:U145"/>
    <mergeCell ref="V141:W141"/>
    <mergeCell ref="T133:U133"/>
    <mergeCell ref="T141:U141"/>
    <mergeCell ref="T138:U138"/>
    <mergeCell ref="E153:M153"/>
    <mergeCell ref="E150:I150"/>
    <mergeCell ref="V82:W82"/>
    <mergeCell ref="V83:W83"/>
    <mergeCell ref="V84:W84"/>
    <mergeCell ref="T82:U82"/>
    <mergeCell ref="T108:U108"/>
    <mergeCell ref="V144:W144"/>
    <mergeCell ref="V139:W139"/>
    <mergeCell ref="V131:W131"/>
    <mergeCell ref="V132:W132"/>
    <mergeCell ref="T83:U83"/>
    <mergeCell ref="V85:W85"/>
    <mergeCell ref="V100:W100"/>
    <mergeCell ref="T107:U107"/>
    <mergeCell ref="V129:W129"/>
    <mergeCell ref="T131:U131"/>
    <mergeCell ref="T109:U109"/>
    <mergeCell ref="T132:U132"/>
    <mergeCell ref="V134:W134"/>
    <mergeCell ref="V137:W137"/>
    <mergeCell ref="V138:W138"/>
    <mergeCell ref="V114:W114"/>
    <mergeCell ref="T135:U135"/>
    <mergeCell ref="H156:L156"/>
    <mergeCell ref="N156:O156"/>
    <mergeCell ref="P156:Q156"/>
    <mergeCell ref="R156:S156"/>
    <mergeCell ref="T152:U152"/>
    <mergeCell ref="V145:W145"/>
    <mergeCell ref="V152:W152"/>
    <mergeCell ref="V151:W151"/>
    <mergeCell ref="R146:S146"/>
    <mergeCell ref="T147:U147"/>
    <mergeCell ref="P147:Q147"/>
    <mergeCell ref="P145:Q145"/>
    <mergeCell ref="P146:Q146"/>
    <mergeCell ref="V154:W154"/>
    <mergeCell ref="V147:W147"/>
    <mergeCell ref="V150:W150"/>
    <mergeCell ref="V146:W146"/>
    <mergeCell ref="I154:L154"/>
    <mergeCell ref="K147:M147"/>
    <mergeCell ref="J148:J149"/>
    <mergeCell ref="E148:I148"/>
    <mergeCell ref="E151:I151"/>
    <mergeCell ref="N147:O147"/>
    <mergeCell ref="N145:O145"/>
    <mergeCell ref="V143:W143"/>
    <mergeCell ref="T114:U114"/>
    <mergeCell ref="P139:Q139"/>
    <mergeCell ref="R143:S143"/>
    <mergeCell ref="R138:S138"/>
    <mergeCell ref="R142:S142"/>
    <mergeCell ref="R141:S141"/>
    <mergeCell ref="P143:Q143"/>
    <mergeCell ref="T139:U139"/>
    <mergeCell ref="P136:Q136"/>
    <mergeCell ref="P137:Q137"/>
    <mergeCell ref="P134:Q134"/>
    <mergeCell ref="R133:S133"/>
    <mergeCell ref="P135:Q135"/>
    <mergeCell ref="P118:Q118"/>
    <mergeCell ref="P132:Q132"/>
    <mergeCell ref="R127:S127"/>
    <mergeCell ref="R121:S121"/>
    <mergeCell ref="R118:S118"/>
    <mergeCell ref="R119:S119"/>
    <mergeCell ref="R120:S120"/>
    <mergeCell ref="T143:U143"/>
    <mergeCell ref="R132:S132"/>
    <mergeCell ref="T137:U137"/>
    <mergeCell ref="P117:Q117"/>
    <mergeCell ref="P128:Q128"/>
    <mergeCell ref="R135:S135"/>
    <mergeCell ref="R131:S131"/>
    <mergeCell ref="R134:S134"/>
    <mergeCell ref="R126:S126"/>
    <mergeCell ref="R128:S128"/>
    <mergeCell ref="R147:S147"/>
    <mergeCell ref="R152:S152"/>
    <mergeCell ref="R145:S145"/>
    <mergeCell ref="R144:S144"/>
    <mergeCell ref="P144:Q144"/>
    <mergeCell ref="R139:S139"/>
    <mergeCell ref="P119:Q119"/>
    <mergeCell ref="P100:Q100"/>
    <mergeCell ref="P103:Q103"/>
    <mergeCell ref="N121:O121"/>
    <mergeCell ref="N129:O129"/>
    <mergeCell ref="C141:M141"/>
    <mergeCell ref="P116:Q116"/>
    <mergeCell ref="P120:Q120"/>
    <mergeCell ref="P141:Q141"/>
    <mergeCell ref="P142:Q142"/>
    <mergeCell ref="E119:M119"/>
    <mergeCell ref="C114:D114"/>
    <mergeCell ref="C116:D116"/>
    <mergeCell ref="C117:D117"/>
    <mergeCell ref="C118:D118"/>
    <mergeCell ref="C115:D115"/>
    <mergeCell ref="C113:D113"/>
    <mergeCell ref="C112:D112"/>
    <mergeCell ref="C120:D120"/>
    <mergeCell ref="C121:D121"/>
    <mergeCell ref="C119:D119"/>
    <mergeCell ref="P114:Q114"/>
    <mergeCell ref="P115:Q115"/>
    <mergeCell ref="P121:Q121"/>
    <mergeCell ref="P133:Q133"/>
    <mergeCell ref="N131:O131"/>
    <mergeCell ref="N134:O134"/>
    <mergeCell ref="N136:O136"/>
    <mergeCell ref="N137:O137"/>
    <mergeCell ref="N138:O138"/>
    <mergeCell ref="N142:O142"/>
    <mergeCell ref="N122:O122"/>
    <mergeCell ref="P129:Q129"/>
    <mergeCell ref="R129:S129"/>
    <mergeCell ref="P126:Q126"/>
    <mergeCell ref="P127:Q127"/>
    <mergeCell ref="R122:S122"/>
    <mergeCell ref="P125:Q125"/>
    <mergeCell ref="P122:Q122"/>
    <mergeCell ref="P124:Q124"/>
    <mergeCell ref="P138:Q138"/>
    <mergeCell ref="P131:Q131"/>
    <mergeCell ref="N144:O144"/>
    <mergeCell ref="N139:O139"/>
    <mergeCell ref="C144:M144"/>
    <mergeCell ref="C142:M142"/>
    <mergeCell ref="C145:M145"/>
    <mergeCell ref="C146:M146"/>
    <mergeCell ref="N124:O124"/>
    <mergeCell ref="N133:O133"/>
    <mergeCell ref="N135:O135"/>
    <mergeCell ref="N125:O125"/>
    <mergeCell ref="E138:M138"/>
    <mergeCell ref="E130:M130"/>
    <mergeCell ref="E134:M134"/>
    <mergeCell ref="E135:M135"/>
    <mergeCell ref="N132:O132"/>
    <mergeCell ref="N126:O126"/>
    <mergeCell ref="N127:O127"/>
    <mergeCell ref="N128:O128"/>
    <mergeCell ref="N146:O146"/>
    <mergeCell ref="D140:M140"/>
    <mergeCell ref="J128:M128"/>
    <mergeCell ref="E127:M127"/>
    <mergeCell ref="N143:O143"/>
    <mergeCell ref="N141:O141"/>
    <mergeCell ref="V158:W158"/>
    <mergeCell ref="P150:Q150"/>
    <mergeCell ref="N152:O152"/>
    <mergeCell ref="N151:O151"/>
    <mergeCell ref="P158:Q158"/>
    <mergeCell ref="P154:Q154"/>
    <mergeCell ref="R154:S154"/>
    <mergeCell ref="R158:S158"/>
    <mergeCell ref="T158:U158"/>
    <mergeCell ref="N158:O158"/>
    <mergeCell ref="T150:U150"/>
    <mergeCell ref="T154:U154"/>
    <mergeCell ref="P152:Q152"/>
    <mergeCell ref="N150:O150"/>
    <mergeCell ref="R151:S151"/>
    <mergeCell ref="T151:U151"/>
    <mergeCell ref="R150:S150"/>
    <mergeCell ref="P151:Q151"/>
    <mergeCell ref="T156:U156"/>
    <mergeCell ref="V156:W156"/>
    <mergeCell ref="N154:O154"/>
    <mergeCell ref="V73:W73"/>
    <mergeCell ref="N73:O73"/>
    <mergeCell ref="P73:Q73"/>
    <mergeCell ref="R73:S73"/>
    <mergeCell ref="T73:U73"/>
    <mergeCell ref="V71:W71"/>
    <mergeCell ref="T142:U142"/>
    <mergeCell ref="N43:O43"/>
    <mergeCell ref="P43:Q43"/>
    <mergeCell ref="R43:S43"/>
    <mergeCell ref="T43:U43"/>
    <mergeCell ref="V43:W43"/>
    <mergeCell ref="N71:O71"/>
    <mergeCell ref="P71:Q71"/>
    <mergeCell ref="R71:S71"/>
    <mergeCell ref="T71:U71"/>
    <mergeCell ref="V128:W128"/>
    <mergeCell ref="T124:U124"/>
    <mergeCell ref="V124:W124"/>
    <mergeCell ref="T128:U128"/>
    <mergeCell ref="T127:U127"/>
    <mergeCell ref="R124:S124"/>
    <mergeCell ref="R125:S125"/>
    <mergeCell ref="T126:U126"/>
  </mergeCells>
  <phoneticPr fontId="0" type="noConversion"/>
  <dataValidations count="9">
    <dataValidation type="list" allowBlank="1" showInputMessage="1" showErrorMessage="1" sqref="H156 I154:L155">
      <formula1>Activity</formula1>
    </dataValidation>
    <dataValidation type="list" allowBlank="1" showInputMessage="1" showErrorMessage="1" sqref="C131:C138 D131">
      <formula1>Commodity</formula1>
    </dataValidation>
    <dataValidation type="list" allowBlank="1" showInputMessage="1" showErrorMessage="1" sqref="E76:J77">
      <formula1>Fabrication</formula1>
    </dataValidation>
    <dataValidation type="list" allowBlank="1" showInputMessage="1" showErrorMessage="1" sqref="C112:C122">
      <formula1>Contractual</formula1>
    </dataValidation>
    <dataValidation type="list" allowBlank="1" showInputMessage="1" showErrorMessage="1" sqref="C103:C108 C88:C99">
      <formula1>Travel</formula1>
    </dataValidation>
    <dataValidation type="list" allowBlank="1" showInputMessage="1" showErrorMessage="1" sqref="E35:J40">
      <formula1>Student</formula1>
    </dataValidation>
    <dataValidation type="list" allowBlank="1" showInputMessage="1" showErrorMessage="1" sqref="E24:J31">
      <formula1>OtherPersonnel</formula1>
    </dataValidation>
    <dataValidation showDropDown="1" showInputMessage="1" showErrorMessage="1" sqref="D14"/>
    <dataValidation type="list" allowBlank="1" showInputMessage="1" showErrorMessage="1" sqref="E14:J19">
      <formula1>SeniorPersonnel</formula1>
    </dataValidation>
  </dataValidations>
  <printOptions horizontalCentered="1"/>
  <pageMargins left="0" right="0" top="0.79" bottom="0.25" header="0.25" footer="0.25"/>
  <pageSetup scale="33" orientation="portrait" r:id="rId1"/>
  <headerFooter alignWithMargins="0">
    <oddHeader>&amp;C&amp;"Arial,Bold"&amp;14UNIVERSITY OF ALASKA ANCHORAGE</oddHeader>
  </headerFooter>
  <colBreaks count="1" manualBreakCount="1">
    <brk id="25" max="172" man="1"/>
  </colBreaks>
  <ignoredErrors>
    <ignoredError sqref="O35:W40 O20 X20 O15:P19 Q20 O41 W20 Q41 U20 S41 S20 U41 N43 P43 R43 T43 V43 X43 X41 W45:W46 O45:O46 U50:U51 O53:O60 O62:O67 O69 N71 N73 O50:O51 Q45:Q46 U45:U46 S50:S51 S45:S46 Q50:Q51 W50:W51 O48 Q48 S48 U48 W48 X51 Z51 Q53:Q60 Q62:Q67 Q69 S53:S60 S62:S67 S69 U53:U60 U62:U67 U69 W53:W60 W62:W67 W69:X69 P71 R71 T71 V71 X71 Z69 P73 R73 T73 V73 X73 O76:O77 O79 N82:N85 Q76:Q77 Q79 P82:P85 S76:S77 S79 R82:R85 U76:U77 U79 W76:W77 W79:X79 T82:T85 V82:V85 X84:X85 C76:C77 N88:N89 T109:T110 N100:O100 X100 U109:U110 W109:W110 N122:X129 N150:X151 N139:X149 N152:X158 L150:L151 P24 O24 W41 C14:C31 O88:O89 N103:N104 O103:O104 P109:P110 Q109:Q110 V109:V110 R109:R110 S109:S110 X103:X104 O90:O99 N90:N99 X105:X108 O105:O108 N105:N108 W103 U103 S103 Q103 W88:W89 P100:W100 U88:U89 S88:S89 Q88 N109:N110 O109:O110 X109:X110 U101:U102 T101:T102 S101:S102 P101:P102 R101:R102 Q101:Q102 W101:W102 W90:W99 S90:S99 U90:U99 V101:V102 AE14:AE41 M156 O14:P14 R24 T24 V24 P25:P31 O25:O31" unlockedFormula="1"/>
    <ignoredError sqref="O47 O49 Q47 Q49 S47 S49 U47 U49 W47 W49" formula="1"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E42"/>
  <sheetViews>
    <sheetView workbookViewId="0">
      <selection activeCell="C5" sqref="C5"/>
    </sheetView>
  </sheetViews>
  <sheetFormatPr defaultRowHeight="11.25"/>
  <cols>
    <col min="1" max="1" width="19.6640625" customWidth="1"/>
    <col min="2" max="2" width="24.83203125" customWidth="1"/>
    <col min="3" max="3" width="13.1640625" customWidth="1"/>
  </cols>
  <sheetData>
    <row r="1" spans="1:5" ht="15">
      <c r="A1" s="739"/>
      <c r="B1" s="739"/>
      <c r="C1" s="739"/>
    </row>
    <row r="2" spans="1:5" ht="15">
      <c r="A2" s="138"/>
      <c r="B2" s="138"/>
      <c r="C2" s="138"/>
    </row>
    <row r="3" spans="1:5" ht="17.25" customHeight="1">
      <c r="A3" s="457" t="s">
        <v>358</v>
      </c>
      <c r="B3" s="357"/>
      <c r="C3" s="357"/>
    </row>
    <row r="4" spans="1:5" ht="17.25" customHeight="1">
      <c r="A4" s="457"/>
      <c r="B4" s="501"/>
      <c r="C4" s="501"/>
    </row>
    <row r="5" spans="1:5" ht="17.25" customHeight="1">
      <c r="A5" s="457" t="s">
        <v>359</v>
      </c>
      <c r="B5" s="501"/>
      <c r="C5" s="508" t="s">
        <v>360</v>
      </c>
    </row>
    <row r="6" spans="1:5" ht="12.75">
      <c r="A6" s="458" t="s">
        <v>361</v>
      </c>
      <c r="B6" s="136"/>
    </row>
    <row r="7" spans="1:5" ht="12.75">
      <c r="A7" s="136"/>
      <c r="B7" s="136"/>
    </row>
    <row r="8" spans="1:5" ht="15.75">
      <c r="A8" s="457" t="s">
        <v>362</v>
      </c>
      <c r="B8" s="136"/>
    </row>
    <row r="9" spans="1:5" ht="12.75">
      <c r="A9" s="458" t="s">
        <v>363</v>
      </c>
      <c r="B9" s="136"/>
    </row>
    <row r="10" spans="1:5" ht="12.75">
      <c r="A10" s="136"/>
      <c r="B10" s="136"/>
    </row>
    <row r="11" spans="1:5" ht="12.75">
      <c r="A11" s="136"/>
      <c r="B11" s="136"/>
    </row>
    <row r="12" spans="1:5" ht="15.75">
      <c r="A12" s="457" t="s">
        <v>365</v>
      </c>
      <c r="B12" s="135"/>
      <c r="C12" s="135"/>
      <c r="D12" s="135"/>
      <c r="E12" s="135"/>
    </row>
    <row r="13" spans="1:5" ht="18">
      <c r="A13" s="457"/>
      <c r="B13" s="135"/>
      <c r="C13" s="509" t="s">
        <v>364</v>
      </c>
      <c r="D13" s="135"/>
      <c r="E13" s="135"/>
    </row>
    <row r="14" spans="1:5" ht="15.75">
      <c r="A14" s="457"/>
      <c r="B14" s="135"/>
      <c r="C14" s="135"/>
      <c r="D14" s="135"/>
      <c r="E14" s="135"/>
    </row>
    <row r="15" spans="1:5" ht="24.75" customHeight="1">
      <c r="A15" s="456" t="s">
        <v>366</v>
      </c>
      <c r="B15" s="136"/>
      <c r="C15" s="136"/>
      <c r="D15" s="136"/>
      <c r="E15" s="136"/>
    </row>
    <row r="16" spans="1:5" ht="22.5" customHeight="1">
      <c r="A16" s="458"/>
      <c r="B16" s="136"/>
      <c r="C16" s="136"/>
      <c r="D16" s="136"/>
      <c r="E16" s="136"/>
    </row>
    <row r="17" spans="1:5" ht="12.75">
      <c r="A17" s="458"/>
      <c r="B17" s="136"/>
      <c r="C17" s="136"/>
      <c r="D17" s="136"/>
      <c r="E17" s="136"/>
    </row>
    <row r="18" spans="1:5" ht="12.75">
      <c r="A18" s="458"/>
      <c r="B18" s="136"/>
      <c r="C18" s="136"/>
      <c r="D18" s="136"/>
      <c r="E18" s="136"/>
    </row>
    <row r="19" spans="1:5" ht="12.75">
      <c r="A19" s="136"/>
      <c r="B19" s="136"/>
      <c r="C19" s="136"/>
      <c r="D19" s="136"/>
      <c r="E19" s="136"/>
    </row>
    <row r="20" spans="1:5" ht="12.75">
      <c r="A20" s="458"/>
      <c r="B20" s="136"/>
      <c r="C20" s="136"/>
      <c r="D20" s="136"/>
      <c r="E20" s="136"/>
    </row>
    <row r="21" spans="1:5" ht="12.75">
      <c r="A21" s="136"/>
      <c r="B21" s="136"/>
      <c r="C21" s="136"/>
      <c r="D21" s="136"/>
      <c r="E21" s="136"/>
    </row>
    <row r="22" spans="1:5" ht="12.75">
      <c r="A22" s="136"/>
      <c r="B22" s="136"/>
      <c r="C22" s="136"/>
      <c r="D22" s="136"/>
      <c r="E22" s="136"/>
    </row>
    <row r="23" spans="1:5" ht="12.75">
      <c r="A23" s="136"/>
      <c r="B23" s="136"/>
      <c r="C23" s="136"/>
      <c r="D23" s="136"/>
      <c r="E23" s="136"/>
    </row>
    <row r="24" spans="1:5" ht="12.75">
      <c r="A24" s="136"/>
      <c r="B24" s="136"/>
      <c r="C24" s="136"/>
      <c r="D24" s="136"/>
      <c r="E24" s="136"/>
    </row>
    <row r="25" spans="1:5" ht="12.75">
      <c r="A25" s="136"/>
      <c r="B25" s="136"/>
      <c r="C25" s="136"/>
      <c r="D25" s="136"/>
      <c r="E25" s="136"/>
    </row>
    <row r="26" spans="1:5" ht="12.75">
      <c r="A26" s="136"/>
      <c r="B26" s="136"/>
      <c r="C26" s="136"/>
      <c r="D26" s="136"/>
      <c r="E26" s="136"/>
    </row>
    <row r="27" spans="1:5" ht="12.75">
      <c r="A27" s="136"/>
      <c r="B27" s="136"/>
      <c r="C27" s="136"/>
      <c r="D27" s="136"/>
      <c r="E27" s="136"/>
    </row>
    <row r="28" spans="1:5" ht="12.75">
      <c r="A28" s="136"/>
      <c r="B28" s="136"/>
      <c r="C28" s="136"/>
      <c r="D28" s="136"/>
      <c r="E28" s="136"/>
    </row>
    <row r="29" spans="1:5" ht="12.75">
      <c r="A29" s="136"/>
      <c r="B29" s="136"/>
      <c r="C29" s="136"/>
      <c r="D29" s="136"/>
      <c r="E29" s="136"/>
    </row>
    <row r="30" spans="1:5" ht="12.75">
      <c r="A30" s="136"/>
      <c r="B30" s="136"/>
      <c r="C30" s="136"/>
      <c r="D30" s="136"/>
      <c r="E30" s="136"/>
    </row>
    <row r="31" spans="1:5" ht="12.75">
      <c r="A31" s="136"/>
      <c r="B31" s="136"/>
      <c r="C31" s="136"/>
      <c r="D31" s="136"/>
      <c r="E31" s="136"/>
    </row>
    <row r="32" spans="1:5" ht="12.75">
      <c r="A32" s="136"/>
      <c r="B32" s="136"/>
      <c r="C32" s="136"/>
      <c r="D32" s="136"/>
      <c r="E32" s="136"/>
    </row>
    <row r="33" spans="1:5" ht="12.75">
      <c r="A33" s="136"/>
      <c r="B33" s="136"/>
      <c r="C33" s="136"/>
      <c r="D33" s="136"/>
      <c r="E33" s="136"/>
    </row>
    <row r="34" spans="1:5" ht="12.75">
      <c r="A34" s="136"/>
      <c r="B34" s="136"/>
      <c r="C34" s="136"/>
      <c r="D34" s="136"/>
      <c r="E34" s="136"/>
    </row>
    <row r="35" spans="1:5" ht="12.75">
      <c r="A35" s="136"/>
      <c r="B35" s="136"/>
      <c r="C35" s="136"/>
      <c r="D35" s="136"/>
      <c r="E35" s="136"/>
    </row>
    <row r="36" spans="1:5" ht="12.75">
      <c r="A36" s="136"/>
      <c r="B36" s="136"/>
      <c r="C36" s="136"/>
      <c r="D36" s="136"/>
      <c r="E36" s="136"/>
    </row>
    <row r="37" spans="1:5" ht="12.75">
      <c r="A37" s="136"/>
      <c r="B37" s="136"/>
      <c r="C37" s="136"/>
      <c r="D37" s="136"/>
      <c r="E37" s="136"/>
    </row>
    <row r="38" spans="1:5" ht="12.75">
      <c r="A38" s="136"/>
      <c r="B38" s="136"/>
      <c r="C38" s="136"/>
      <c r="D38" s="136"/>
      <c r="E38" s="136"/>
    </row>
    <row r="39" spans="1:5" ht="12.75">
      <c r="A39" s="136"/>
      <c r="B39" s="136"/>
      <c r="C39" s="136"/>
      <c r="D39" s="136"/>
      <c r="E39" s="136"/>
    </row>
    <row r="40" spans="1:5" ht="12.75">
      <c r="A40" s="136"/>
      <c r="B40" s="136"/>
      <c r="C40" s="136"/>
      <c r="D40" s="136"/>
      <c r="E40" s="136"/>
    </row>
    <row r="41" spans="1:5" ht="15">
      <c r="A41" s="137"/>
      <c r="B41" s="137"/>
      <c r="C41" s="137"/>
      <c r="D41" s="137"/>
      <c r="E41" s="137"/>
    </row>
    <row r="42" spans="1:5" ht="15">
      <c r="B42" s="137"/>
      <c r="C42" s="137"/>
      <c r="D42" s="137"/>
      <c r="E42" s="137"/>
    </row>
  </sheetData>
  <mergeCells count="1">
    <mergeCell ref="A1:C1"/>
  </mergeCells>
  <phoneticPr fontId="7" type="noConversion"/>
  <hyperlinks>
    <hyperlink ref="C5" r:id="rId1"/>
    <hyperlink ref="C13" r:id="rId2"/>
  </hyperlinks>
  <pageMargins left="0.75" right="0.75" top="1" bottom="1" header="0.5" footer="0.5"/>
  <pageSetup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31"/>
  </sheetPr>
  <dimension ref="A1:J134"/>
  <sheetViews>
    <sheetView workbookViewId="0">
      <selection activeCell="G26" sqref="G26"/>
    </sheetView>
  </sheetViews>
  <sheetFormatPr defaultRowHeight="11.25"/>
  <sheetData>
    <row r="1" spans="1:10">
      <c r="A1" s="740"/>
      <c r="B1" s="539"/>
      <c r="C1" s="539"/>
      <c r="D1" s="539"/>
      <c r="E1" s="539"/>
      <c r="F1" s="539"/>
      <c r="G1" s="539"/>
      <c r="H1" s="539"/>
      <c r="I1" s="539"/>
    </row>
    <row r="3" spans="1:10" ht="15">
      <c r="A3" s="9" t="s">
        <v>203</v>
      </c>
      <c r="J3" s="9" t="s">
        <v>214</v>
      </c>
    </row>
    <row r="5" spans="1:10" ht="12.75">
      <c r="A5" s="10" t="s">
        <v>47</v>
      </c>
      <c r="J5" s="10" t="s">
        <v>215</v>
      </c>
    </row>
    <row r="6" spans="1:10" ht="12.75">
      <c r="A6" s="11" t="s">
        <v>222</v>
      </c>
      <c r="J6" s="10" t="s">
        <v>216</v>
      </c>
    </row>
    <row r="7" spans="1:10" ht="12.75">
      <c r="A7" s="10" t="s">
        <v>48</v>
      </c>
      <c r="J7" s="11" t="s">
        <v>157</v>
      </c>
    </row>
    <row r="8" spans="1:10" ht="12.75">
      <c r="A8" s="10" t="s">
        <v>223</v>
      </c>
      <c r="J8" s="10"/>
    </row>
    <row r="9" spans="1:10" ht="12.75">
      <c r="A9" s="10" t="s">
        <v>224</v>
      </c>
      <c r="J9" s="10"/>
    </row>
    <row r="10" spans="1:10" ht="12.75">
      <c r="A10" s="10" t="s">
        <v>225</v>
      </c>
      <c r="J10" s="10"/>
    </row>
    <row r="11" spans="1:10" ht="12.75">
      <c r="A11" s="10" t="s">
        <v>49</v>
      </c>
      <c r="J11" s="10" t="s">
        <v>217</v>
      </c>
    </row>
    <row r="12" spans="1:10" ht="12.75">
      <c r="A12" s="10" t="s">
        <v>50</v>
      </c>
      <c r="J12" s="10"/>
    </row>
    <row r="13" spans="1:10" ht="12.75">
      <c r="A13" s="10"/>
      <c r="J13" s="10"/>
    </row>
    <row r="14" spans="1:10" ht="12.75">
      <c r="A14" s="10" t="s">
        <v>52</v>
      </c>
      <c r="J14" s="10"/>
    </row>
    <row r="15" spans="1:10" ht="12.75">
      <c r="A15" s="10" t="s">
        <v>53</v>
      </c>
      <c r="J15" s="10"/>
    </row>
    <row r="16" spans="1:10" ht="12.75">
      <c r="A16" s="10" t="s">
        <v>226</v>
      </c>
      <c r="J16" s="10" t="s">
        <v>218</v>
      </c>
    </row>
    <row r="17" spans="1:10" ht="12.75">
      <c r="A17" s="10" t="s">
        <v>54</v>
      </c>
      <c r="J17" s="10"/>
    </row>
    <row r="18" spans="1:10" ht="12.75">
      <c r="A18" s="10" t="s">
        <v>55</v>
      </c>
      <c r="J18" s="10"/>
    </row>
    <row r="19" spans="1:10" ht="12.75">
      <c r="A19" s="10" t="s">
        <v>56</v>
      </c>
      <c r="J19" s="10"/>
    </row>
    <row r="20" spans="1:10" ht="12.75">
      <c r="A20" s="10" t="s">
        <v>57</v>
      </c>
      <c r="J20" s="10"/>
    </row>
    <row r="21" spans="1:10" ht="12.75">
      <c r="A21" s="10" t="s">
        <v>227</v>
      </c>
      <c r="J21" s="10"/>
    </row>
    <row r="22" spans="1:10" ht="12.75">
      <c r="A22" s="10" t="s">
        <v>249</v>
      </c>
      <c r="J22" s="10"/>
    </row>
    <row r="23" spans="1:10" ht="12.75">
      <c r="A23" s="10" t="s">
        <v>250</v>
      </c>
      <c r="J23" s="10" t="s">
        <v>301</v>
      </c>
    </row>
    <row r="24" spans="1:10" ht="12.75">
      <c r="A24" s="10" t="s">
        <v>228</v>
      </c>
      <c r="J24" s="10" t="s">
        <v>302</v>
      </c>
    </row>
    <row r="25" spans="1:10" ht="12.75">
      <c r="A25" s="10" t="s">
        <v>229</v>
      </c>
      <c r="J25" s="10" t="s">
        <v>303</v>
      </c>
    </row>
    <row r="26" spans="1:10" ht="12.75">
      <c r="A26" s="10" t="s">
        <v>251</v>
      </c>
      <c r="J26" s="10" t="s">
        <v>304</v>
      </c>
    </row>
    <row r="27" spans="1:10" ht="12.75">
      <c r="A27" s="11" t="s">
        <v>230</v>
      </c>
      <c r="J27" s="10" t="s">
        <v>305</v>
      </c>
    </row>
    <row r="28" spans="1:10" ht="12.75">
      <c r="A28" s="10" t="s">
        <v>252</v>
      </c>
      <c r="J28" s="10" t="s">
        <v>306</v>
      </c>
    </row>
    <row r="29" spans="1:10" ht="12.75">
      <c r="A29" s="10" t="s">
        <v>253</v>
      </c>
      <c r="J29" s="10" t="s">
        <v>307</v>
      </c>
    </row>
    <row r="30" spans="1:10" ht="12.75">
      <c r="A30" s="10" t="s">
        <v>139</v>
      </c>
      <c r="J30" s="10" t="s">
        <v>308</v>
      </c>
    </row>
    <row r="31" spans="1:10" ht="12.75">
      <c r="A31" s="10" t="s">
        <v>140</v>
      </c>
      <c r="J31" s="10" t="s">
        <v>184</v>
      </c>
    </row>
    <row r="32" spans="1:10" ht="12.75">
      <c r="A32" s="11" t="s">
        <v>141</v>
      </c>
      <c r="J32" s="10" t="s">
        <v>185</v>
      </c>
    </row>
    <row r="33" spans="1:10" ht="12.75">
      <c r="A33" s="10" t="s">
        <v>190</v>
      </c>
      <c r="J33" s="10" t="s">
        <v>186</v>
      </c>
    </row>
    <row r="34" spans="1:10" ht="12.75">
      <c r="A34" s="10" t="s">
        <v>142</v>
      </c>
      <c r="J34" s="11" t="s">
        <v>187</v>
      </c>
    </row>
    <row r="35" spans="1:10" ht="12.75">
      <c r="A35" s="10" t="s">
        <v>143</v>
      </c>
      <c r="J35" s="10" t="s">
        <v>188</v>
      </c>
    </row>
    <row r="36" spans="1:10" ht="12.75">
      <c r="A36" s="10" t="s">
        <v>144</v>
      </c>
      <c r="J36" s="10" t="s">
        <v>189</v>
      </c>
    </row>
    <row r="37" spans="1:10" ht="12.75">
      <c r="A37" s="10" t="s">
        <v>191</v>
      </c>
      <c r="J37" s="11" t="s">
        <v>244</v>
      </c>
    </row>
    <row r="38" spans="1:10" ht="12.75">
      <c r="A38" s="10" t="s">
        <v>192</v>
      </c>
      <c r="J38" s="10" t="s">
        <v>245</v>
      </c>
    </row>
    <row r="39" spans="1:10" ht="12.75">
      <c r="A39" s="10" t="s">
        <v>145</v>
      </c>
      <c r="J39" s="10" t="s">
        <v>147</v>
      </c>
    </row>
    <row r="40" spans="1:10" ht="12.75">
      <c r="A40" s="10" t="s">
        <v>193</v>
      </c>
      <c r="J40" s="10" t="s">
        <v>148</v>
      </c>
    </row>
    <row r="41" spans="1:10" ht="12.75">
      <c r="J41" s="10" t="s">
        <v>149</v>
      </c>
    </row>
    <row r="42" spans="1:10" ht="12.75">
      <c r="J42" s="10" t="s">
        <v>150</v>
      </c>
    </row>
    <row r="43" spans="1:10" ht="12.75">
      <c r="J43" s="10" t="s">
        <v>151</v>
      </c>
    </row>
    <row r="44" spans="1:10" ht="12.75">
      <c r="J44" s="10" t="s">
        <v>152</v>
      </c>
    </row>
    <row r="45" spans="1:10" ht="12.75">
      <c r="J45" s="10" t="s">
        <v>153</v>
      </c>
    </row>
    <row r="46" spans="1:10" ht="12.75">
      <c r="J46" s="11" t="s">
        <v>154</v>
      </c>
    </row>
    <row r="47" spans="1:10" ht="12.75">
      <c r="J47" s="10" t="s">
        <v>167</v>
      </c>
    </row>
    <row r="48" spans="1:10" ht="12.75">
      <c r="J48" s="10" t="s">
        <v>168</v>
      </c>
    </row>
    <row r="49" spans="10:10" ht="12.75">
      <c r="J49" s="10" t="s">
        <v>169</v>
      </c>
    </row>
    <row r="50" spans="10:10" ht="12.75">
      <c r="J50" s="10" t="s">
        <v>170</v>
      </c>
    </row>
    <row r="51" spans="10:10" ht="12.75">
      <c r="J51" s="10" t="s">
        <v>171</v>
      </c>
    </row>
    <row r="52" spans="10:10" ht="12.75">
      <c r="J52" s="10" t="s">
        <v>172</v>
      </c>
    </row>
    <row r="53" spans="10:10" ht="12.75">
      <c r="J53" s="10" t="s">
        <v>173</v>
      </c>
    </row>
    <row r="54" spans="10:10" ht="12.75">
      <c r="J54" s="10" t="s">
        <v>174</v>
      </c>
    </row>
    <row r="55" spans="10:10" ht="12.75">
      <c r="J55" s="11" t="s">
        <v>175</v>
      </c>
    </row>
    <row r="56" spans="10:10" ht="12.75">
      <c r="J56" s="10" t="s">
        <v>176</v>
      </c>
    </row>
    <row r="57" spans="10:10" ht="12.75">
      <c r="J57" s="10" t="s">
        <v>177</v>
      </c>
    </row>
    <row r="58" spans="10:10" ht="12.75">
      <c r="J58" s="10" t="s">
        <v>178</v>
      </c>
    </row>
    <row r="59" spans="10:10" ht="12.75">
      <c r="J59" s="11" t="s">
        <v>179</v>
      </c>
    </row>
    <row r="60" spans="10:10" ht="12.75">
      <c r="J60" s="10" t="s">
        <v>180</v>
      </c>
    </row>
    <row r="61" spans="10:10" ht="12.75">
      <c r="J61" s="10" t="s">
        <v>281</v>
      </c>
    </row>
    <row r="62" spans="10:10" ht="12.75">
      <c r="J62" s="10" t="s">
        <v>282</v>
      </c>
    </row>
    <row r="63" spans="10:10" ht="12.75">
      <c r="J63" s="10" t="s">
        <v>283</v>
      </c>
    </row>
    <row r="64" spans="10:10" ht="12.75">
      <c r="J64" s="11" t="s">
        <v>284</v>
      </c>
    </row>
    <row r="65" spans="10:10" ht="12.75">
      <c r="J65" s="10" t="s">
        <v>292</v>
      </c>
    </row>
    <row r="66" spans="10:10" ht="12.75">
      <c r="J66" s="10" t="s">
        <v>293</v>
      </c>
    </row>
    <row r="67" spans="10:10" ht="12.75">
      <c r="J67" s="10" t="s">
        <v>294</v>
      </c>
    </row>
    <row r="68" spans="10:10" ht="12.75">
      <c r="J68" s="10" t="s">
        <v>338</v>
      </c>
    </row>
    <row r="69" spans="10:10" ht="12.75">
      <c r="J69" s="11" t="s">
        <v>295</v>
      </c>
    </row>
    <row r="70" spans="10:10" ht="12.75">
      <c r="J70" s="10"/>
    </row>
    <row r="71" spans="10:10" ht="12.75">
      <c r="J71" s="10" t="s">
        <v>296</v>
      </c>
    </row>
    <row r="72" spans="10:10" ht="12.75">
      <c r="J72" s="10"/>
    </row>
    <row r="73" spans="10:10" ht="12.75">
      <c r="J73" s="10" t="s">
        <v>297</v>
      </c>
    </row>
    <row r="74" spans="10:10" ht="12.75">
      <c r="J74" s="10"/>
    </row>
    <row r="75" spans="10:10" ht="12.75">
      <c r="J75" s="10" t="s">
        <v>298</v>
      </c>
    </row>
    <row r="76" spans="10:10" ht="12.75">
      <c r="J76" s="11" t="s">
        <v>158</v>
      </c>
    </row>
    <row r="77" spans="10:10" ht="12.75">
      <c r="J77" s="10" t="s">
        <v>299</v>
      </c>
    </row>
    <row r="78" spans="10:10" ht="12.75">
      <c r="J78" s="10" t="s">
        <v>300</v>
      </c>
    </row>
    <row r="79" spans="10:10" ht="12.75">
      <c r="J79" s="10" t="s">
        <v>309</v>
      </c>
    </row>
    <row r="80" spans="10:10" ht="12.75">
      <c r="J80" s="10" t="s">
        <v>310</v>
      </c>
    </row>
    <row r="81" spans="10:10" ht="12.75">
      <c r="J81" s="11" t="s">
        <v>311</v>
      </c>
    </row>
    <row r="82" spans="10:10" ht="12.75">
      <c r="J82" s="10" t="s">
        <v>312</v>
      </c>
    </row>
    <row r="83" spans="10:10" ht="12.75">
      <c r="J83" s="11" t="s">
        <v>313</v>
      </c>
    </row>
    <row r="84" spans="10:10" ht="12.75">
      <c r="J84" s="10" t="s">
        <v>314</v>
      </c>
    </row>
    <row r="85" spans="10:10" ht="12.75">
      <c r="J85" s="10" t="s">
        <v>315</v>
      </c>
    </row>
    <row r="86" spans="10:10" ht="12.75">
      <c r="J86" s="10" t="s">
        <v>316</v>
      </c>
    </row>
    <row r="87" spans="10:10" ht="12.75">
      <c r="J87" s="11"/>
    </row>
    <row r="88" spans="10:10" ht="12.75">
      <c r="J88" s="10"/>
    </row>
    <row r="89" spans="10:10" ht="12.75">
      <c r="J89" s="10"/>
    </row>
    <row r="90" spans="10:10" ht="12.75">
      <c r="J90" s="10"/>
    </row>
    <row r="91" spans="10:10" ht="12.75">
      <c r="J91" s="10"/>
    </row>
    <row r="92" spans="10:10" ht="12.75">
      <c r="J92" s="10"/>
    </row>
    <row r="93" spans="10:10" ht="12.75">
      <c r="J93" s="10"/>
    </row>
    <row r="94" spans="10:10" ht="12.75">
      <c r="J94" s="10"/>
    </row>
    <row r="95" spans="10:10" ht="12.75">
      <c r="J95" s="11"/>
    </row>
    <row r="96" spans="10:10" ht="12.75">
      <c r="J96" s="10"/>
    </row>
    <row r="97" spans="10:10" ht="12.75">
      <c r="J97" s="10"/>
    </row>
    <row r="98" spans="10:10" ht="12.75">
      <c r="J98" s="10"/>
    </row>
    <row r="99" spans="10:10" ht="12.75">
      <c r="J99" s="10"/>
    </row>
    <row r="100" spans="10:10" ht="12.75">
      <c r="J100" s="10"/>
    </row>
    <row r="101" spans="10:10" ht="12.75">
      <c r="J101" s="10"/>
    </row>
    <row r="102" spans="10:10" ht="12.75">
      <c r="J102" s="10"/>
    </row>
    <row r="103" spans="10:10" ht="12.75">
      <c r="J103" s="10"/>
    </row>
    <row r="104" spans="10:10" ht="12.75">
      <c r="J104" s="10"/>
    </row>
    <row r="105" spans="10:10" ht="12.75">
      <c r="J105" s="11"/>
    </row>
    <row r="106" spans="10:10" ht="12.75">
      <c r="J106" s="10"/>
    </row>
    <row r="107" spans="10:10" ht="12.75">
      <c r="J107" s="10"/>
    </row>
    <row r="108" spans="10:10" ht="12.75">
      <c r="J108" s="10"/>
    </row>
    <row r="109" spans="10:10" ht="12.75">
      <c r="J109" s="10"/>
    </row>
    <row r="110" spans="10:10" ht="12.75">
      <c r="J110" s="10"/>
    </row>
    <row r="111" spans="10:10" ht="12.75">
      <c r="J111" s="10"/>
    </row>
    <row r="112" spans="10:10" ht="12.75">
      <c r="J112" s="10"/>
    </row>
    <row r="113" spans="10:10" ht="12.75">
      <c r="J113" s="10"/>
    </row>
    <row r="114" spans="10:10" ht="12.75">
      <c r="J114" s="10"/>
    </row>
    <row r="115" spans="10:10" ht="12.75">
      <c r="J115" s="10"/>
    </row>
    <row r="116" spans="10:10" ht="12.75">
      <c r="J116" s="10"/>
    </row>
    <row r="117" spans="10:10" ht="12.75">
      <c r="J117" s="10"/>
    </row>
    <row r="118" spans="10:10" ht="12.75">
      <c r="J118" s="10"/>
    </row>
    <row r="119" spans="10:10" ht="12.75">
      <c r="J119" s="10"/>
    </row>
    <row r="120" spans="10:10" ht="12.75">
      <c r="J120" s="10"/>
    </row>
    <row r="121" spans="10:10" ht="12.75">
      <c r="J121" s="10"/>
    </row>
    <row r="122" spans="10:10" ht="12.75">
      <c r="J122" s="10"/>
    </row>
    <row r="123" spans="10:10" ht="12.75">
      <c r="J123" s="10"/>
    </row>
    <row r="124" spans="10:10" ht="12.75">
      <c r="J124" s="10"/>
    </row>
    <row r="125" spans="10:10" ht="12.75">
      <c r="J125" s="10"/>
    </row>
    <row r="126" spans="10:10" ht="12.75">
      <c r="J126" s="10"/>
    </row>
    <row r="127" spans="10:10" ht="12.75">
      <c r="J127" s="10"/>
    </row>
    <row r="128" spans="10:10" ht="12.75">
      <c r="J128" s="11"/>
    </row>
    <row r="129" spans="10:10" ht="12.75">
      <c r="J129" s="10"/>
    </row>
    <row r="130" spans="10:10" ht="12.75">
      <c r="J130" s="10"/>
    </row>
    <row r="131" spans="10:10" ht="12.75">
      <c r="J131" s="10"/>
    </row>
    <row r="132" spans="10:10" ht="12.75">
      <c r="J132" s="10"/>
    </row>
    <row r="133" spans="10:10" ht="12.75">
      <c r="J133" s="10"/>
    </row>
    <row r="134" spans="10:10" ht="12.75">
      <c r="J134" s="10"/>
    </row>
  </sheetData>
  <mergeCells count="1">
    <mergeCell ref="A1:I1"/>
  </mergeCells>
  <phoneticPr fontId="7"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31"/>
  </sheetPr>
  <dimension ref="A1:A28"/>
  <sheetViews>
    <sheetView workbookViewId="0"/>
  </sheetViews>
  <sheetFormatPr defaultColWidth="9.1640625" defaultRowHeight="12.75"/>
  <cols>
    <col min="1" max="1" width="45.5" style="4" customWidth="1"/>
    <col min="2" max="2" width="15.33203125" style="1" customWidth="1"/>
    <col min="3" max="16384" width="9.1640625" style="1"/>
  </cols>
  <sheetData>
    <row r="1" spans="1:1">
      <c r="A1" s="3" t="s">
        <v>333</v>
      </c>
    </row>
    <row r="3" spans="1:1">
      <c r="A3" s="3" t="s">
        <v>22</v>
      </c>
    </row>
    <row r="4" spans="1:1">
      <c r="A4" s="4" t="s">
        <v>23</v>
      </c>
    </row>
    <row r="5" spans="1:1">
      <c r="A5" s="4" t="s">
        <v>24</v>
      </c>
    </row>
    <row r="6" spans="1:1">
      <c r="A6" s="4" t="s">
        <v>25</v>
      </c>
    </row>
    <row r="8" spans="1:1" ht="38.25">
      <c r="A8" s="6" t="s">
        <v>65</v>
      </c>
    </row>
    <row r="9" spans="1:1" ht="38.25">
      <c r="A9" s="2" t="s">
        <v>66</v>
      </c>
    </row>
    <row r="10" spans="1:1">
      <c r="A10" s="4" t="s">
        <v>67</v>
      </c>
    </row>
    <row r="12" spans="1:1">
      <c r="A12" s="3" t="s">
        <v>26</v>
      </c>
    </row>
    <row r="13" spans="1:1" ht="38.25">
      <c r="A13" s="2" t="s">
        <v>28</v>
      </c>
    </row>
    <row r="15" spans="1:1" ht="38.25">
      <c r="A15" s="8" t="s">
        <v>61</v>
      </c>
    </row>
    <row r="16" spans="1:1">
      <c r="A16" s="3"/>
    </row>
    <row r="17" spans="1:1" ht="65.099999999999994" customHeight="1">
      <c r="A17" s="7" t="s">
        <v>29</v>
      </c>
    </row>
    <row r="18" spans="1:1">
      <c r="A18" s="3"/>
    </row>
    <row r="19" spans="1:1">
      <c r="A19" s="3" t="s">
        <v>27</v>
      </c>
    </row>
    <row r="20" spans="1:1">
      <c r="A20" s="3"/>
    </row>
    <row r="21" spans="1:1" ht="36.6" customHeight="1">
      <c r="A21" s="6" t="s">
        <v>60</v>
      </c>
    </row>
    <row r="22" spans="1:1" ht="12.75" customHeight="1">
      <c r="A22" s="6"/>
    </row>
    <row r="23" spans="1:1" ht="51">
      <c r="A23" s="6" t="s">
        <v>183</v>
      </c>
    </row>
    <row r="25" spans="1:1">
      <c r="A25" s="3" t="s">
        <v>332</v>
      </c>
    </row>
    <row r="28" spans="1:1">
      <c r="A28" s="5"/>
    </row>
  </sheetData>
  <phoneticPr fontId="0" type="noConversion"/>
  <pageMargins left="0.75" right="0.75" top="1" bottom="1" header="0.5" footer="0.5"/>
  <pageSetup orientation="portrait" horizont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0</xdr:colOff>
                    <xdr:row>1</xdr:row>
                    <xdr:rowOff>47625</xdr:rowOff>
                  </from>
                  <to>
                    <xdr:col>3</xdr:col>
                    <xdr:colOff>304800</xdr:colOff>
                    <xdr:row>3</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0</xdr:colOff>
                    <xdr:row>6</xdr:row>
                    <xdr:rowOff>104775</xdr:rowOff>
                  </from>
                  <to>
                    <xdr:col>3</xdr:col>
                    <xdr:colOff>371475</xdr:colOff>
                    <xdr:row>7</xdr:row>
                    <xdr:rowOff>180975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0</xdr:colOff>
                    <xdr:row>10</xdr:row>
                    <xdr:rowOff>104775</xdr:rowOff>
                  </from>
                  <to>
                    <xdr:col>3</xdr:col>
                    <xdr:colOff>295275</xdr:colOff>
                    <xdr:row>12</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0</xdr:colOff>
                    <xdr:row>14</xdr:row>
                    <xdr:rowOff>0</xdr:rowOff>
                  </from>
                  <to>
                    <xdr:col>3</xdr:col>
                    <xdr:colOff>219075</xdr:colOff>
                    <xdr:row>14</xdr:row>
                    <xdr:rowOff>238125</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1</xdr:col>
                    <xdr:colOff>0</xdr:colOff>
                    <xdr:row>17</xdr:row>
                    <xdr:rowOff>104775</xdr:rowOff>
                  </from>
                  <to>
                    <xdr:col>3</xdr:col>
                    <xdr:colOff>257175</xdr:colOff>
                    <xdr:row>19</xdr:row>
                    <xdr:rowOff>0</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1</xdr:col>
                    <xdr:colOff>0</xdr:colOff>
                    <xdr:row>23</xdr:row>
                    <xdr:rowOff>104775</xdr:rowOff>
                  </from>
                  <to>
                    <xdr:col>3</xdr:col>
                    <xdr:colOff>257175</xdr:colOff>
                    <xdr:row>24</xdr:row>
                    <xdr:rowOff>161925</xdr:rowOff>
                  </to>
                </anchor>
              </controlPr>
            </control>
          </mc:Choice>
        </mc:AlternateContent>
        <mc:AlternateContent xmlns:mc="http://schemas.openxmlformats.org/markup-compatibility/2006">
          <mc:Choice Requires="x14">
            <control shapeId="6169" r:id="rId10" name="Check Box 25">
              <controlPr defaultSize="0" autoFill="0" autoLine="0" autoPict="0">
                <anchor moveWithCells="1">
                  <from>
                    <xdr:col>1</xdr:col>
                    <xdr:colOff>0</xdr:colOff>
                    <xdr:row>19</xdr:row>
                    <xdr:rowOff>104775</xdr:rowOff>
                  </from>
                  <to>
                    <xdr:col>3</xdr:col>
                    <xdr:colOff>257175</xdr:colOff>
                    <xdr:row>20</xdr:row>
                    <xdr:rowOff>161925</xdr:rowOff>
                  </to>
                </anchor>
              </controlPr>
            </control>
          </mc:Choice>
        </mc:AlternateContent>
        <mc:AlternateContent xmlns:mc="http://schemas.openxmlformats.org/markup-compatibility/2006">
          <mc:Choice Requires="x14">
            <control shapeId="6170" r:id="rId11" name="Check Box 26">
              <controlPr defaultSize="0" autoFill="0" autoLine="0" autoPict="0">
                <anchor moveWithCells="1">
                  <from>
                    <xdr:col>1</xdr:col>
                    <xdr:colOff>0</xdr:colOff>
                    <xdr:row>21</xdr:row>
                    <xdr:rowOff>409575</xdr:rowOff>
                  </from>
                  <to>
                    <xdr:col>3</xdr:col>
                    <xdr:colOff>257175</xdr:colOff>
                    <xdr:row>22</xdr:row>
                    <xdr:rowOff>219075</xdr:rowOff>
                  </to>
                </anchor>
              </controlPr>
            </control>
          </mc:Choice>
        </mc:AlternateContent>
        <mc:AlternateContent xmlns:mc="http://schemas.openxmlformats.org/markup-compatibility/2006">
          <mc:Choice Requires="x14">
            <control shapeId="6171" r:id="rId12" name="Check Box 27">
              <controlPr defaultSize="0" autoFill="0" autoLine="0" autoPict="0">
                <anchor moveWithCells="1">
                  <from>
                    <xdr:col>1</xdr:col>
                    <xdr:colOff>0</xdr:colOff>
                    <xdr:row>15</xdr:row>
                    <xdr:rowOff>104775</xdr:rowOff>
                  </from>
                  <to>
                    <xdr:col>3</xdr:col>
                    <xdr:colOff>257175</xdr:colOff>
                    <xdr:row>16</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A9" sqref="A9"/>
    </sheetView>
  </sheetViews>
  <sheetFormatPr defaultColWidth="9.33203125" defaultRowHeight="14.25"/>
  <cols>
    <col min="1" max="1" width="76.33203125" style="305" customWidth="1"/>
    <col min="2" max="2" width="12.5" style="305" customWidth="1"/>
    <col min="3" max="3" width="9.33203125" style="305"/>
    <col min="4" max="4" width="31.5" style="305" customWidth="1"/>
    <col min="5" max="5" width="11.5" style="305" customWidth="1"/>
    <col min="6" max="16384" width="9.33203125" style="305"/>
  </cols>
  <sheetData>
    <row r="1" spans="1:12" ht="15">
      <c r="A1" s="362" t="s">
        <v>89</v>
      </c>
    </row>
    <row r="2" spans="1:12">
      <c r="A2" s="305" t="s">
        <v>90</v>
      </c>
    </row>
    <row r="3" spans="1:12">
      <c r="A3" s="305" t="s">
        <v>91</v>
      </c>
    </row>
    <row r="4" spans="1:12">
      <c r="A4" s="305" t="s">
        <v>92</v>
      </c>
    </row>
    <row r="5" spans="1:12">
      <c r="A5" s="505" t="s">
        <v>93</v>
      </c>
    </row>
    <row r="7" spans="1:12" ht="15">
      <c r="B7" s="507" t="s">
        <v>367</v>
      </c>
    </row>
    <row r="8" spans="1:12" ht="15">
      <c r="A8" s="362" t="s">
        <v>70</v>
      </c>
      <c r="D8" s="362" t="s">
        <v>69</v>
      </c>
    </row>
    <row r="9" spans="1:12" ht="30">
      <c r="A9" s="363" t="s">
        <v>277</v>
      </c>
      <c r="B9" s="363" t="s">
        <v>279</v>
      </c>
      <c r="C9" s="363"/>
      <c r="D9" s="363" t="s">
        <v>277</v>
      </c>
      <c r="E9" s="363" t="s">
        <v>278</v>
      </c>
      <c r="L9" s="362"/>
    </row>
    <row r="10" spans="1:12">
      <c r="A10" s="365" t="s">
        <v>114</v>
      </c>
      <c r="B10" s="360"/>
      <c r="C10" s="360"/>
      <c r="D10" s="365" t="s">
        <v>114</v>
      </c>
      <c r="E10" s="360"/>
    </row>
    <row r="11" spans="1:12" ht="15">
      <c r="A11" s="366" t="s">
        <v>102</v>
      </c>
      <c r="B11" s="500">
        <v>0.23200000000000001</v>
      </c>
      <c r="C11" s="361"/>
      <c r="D11" s="366" t="s">
        <v>102</v>
      </c>
      <c r="E11" s="500">
        <v>0.54100000000000004</v>
      </c>
    </row>
    <row r="12" spans="1:12" ht="15">
      <c r="A12" s="366" t="s">
        <v>280</v>
      </c>
      <c r="B12" s="500">
        <v>0.22500000000000001</v>
      </c>
      <c r="C12" s="361"/>
      <c r="D12" s="366" t="s">
        <v>280</v>
      </c>
      <c r="E12" s="500">
        <v>0.51600000000000001</v>
      </c>
    </row>
    <row r="13" spans="1:12" ht="15">
      <c r="A13" s="366" t="s">
        <v>101</v>
      </c>
      <c r="B13" s="500">
        <v>0.24099999999999999</v>
      </c>
      <c r="C13" s="361"/>
      <c r="D13" s="366" t="s">
        <v>101</v>
      </c>
      <c r="E13" s="500">
        <v>0.42499999999999999</v>
      </c>
    </row>
    <row r="14" spans="1:12" ht="15">
      <c r="A14" s="366" t="s">
        <v>100</v>
      </c>
      <c r="B14" s="500">
        <v>0.20599999999999999</v>
      </c>
      <c r="C14" s="361"/>
      <c r="D14" s="366" t="s">
        <v>100</v>
      </c>
      <c r="E14" s="500">
        <v>0.27600000000000002</v>
      </c>
    </row>
    <row r="15" spans="1:12" ht="15">
      <c r="A15" s="366" t="s">
        <v>96</v>
      </c>
      <c r="B15" s="500">
        <v>0.20599999999999999</v>
      </c>
      <c r="C15" s="361"/>
      <c r="D15" s="366" t="s">
        <v>96</v>
      </c>
      <c r="E15" s="500">
        <v>0.27600000000000002</v>
      </c>
    </row>
    <row r="16" spans="1:12" ht="15">
      <c r="A16" s="366" t="s">
        <v>98</v>
      </c>
      <c r="B16" s="500">
        <v>0.123</v>
      </c>
      <c r="C16" s="361"/>
      <c r="D16" s="366" t="s">
        <v>98</v>
      </c>
      <c r="E16" s="500">
        <v>0.27600000000000002</v>
      </c>
    </row>
    <row r="17" spans="1:12" ht="15">
      <c r="A17" s="366" t="s">
        <v>95</v>
      </c>
      <c r="B17" s="500">
        <v>0.20599999999999999</v>
      </c>
      <c r="C17" s="361"/>
      <c r="D17" s="366" t="s">
        <v>95</v>
      </c>
      <c r="E17" s="500">
        <v>0.30399999999999999</v>
      </c>
    </row>
    <row r="18" spans="1:12">
      <c r="A18" s="366" t="s">
        <v>99</v>
      </c>
      <c r="B18" s="361">
        <v>0</v>
      </c>
      <c r="C18" s="361"/>
      <c r="D18" s="366" t="s">
        <v>99</v>
      </c>
      <c r="E18" s="361"/>
    </row>
    <row r="19" spans="1:12" ht="15">
      <c r="A19" s="366" t="s">
        <v>97</v>
      </c>
      <c r="B19" s="361">
        <v>2E-3</v>
      </c>
      <c r="C19" s="361"/>
      <c r="D19" s="366" t="s">
        <v>97</v>
      </c>
      <c r="E19" s="500">
        <v>0.111</v>
      </c>
      <c r="L19" s="362"/>
    </row>
    <row r="20" spans="1:12" ht="15">
      <c r="A20" s="366" t="s">
        <v>104</v>
      </c>
      <c r="B20" s="506">
        <v>1E-3</v>
      </c>
      <c r="C20" s="361"/>
      <c r="D20" s="366" t="s">
        <v>104</v>
      </c>
      <c r="E20" s="500">
        <v>9.7000000000000003E-2</v>
      </c>
    </row>
    <row r="21" spans="1:12" ht="15">
      <c r="A21" s="366" t="s">
        <v>103</v>
      </c>
      <c r="B21" s="500">
        <v>3.2000000000000001E-2</v>
      </c>
      <c r="C21" s="361"/>
      <c r="D21" s="366" t="s">
        <v>103</v>
      </c>
      <c r="E21" s="500">
        <v>0.44600000000000001</v>
      </c>
    </row>
    <row r="22" spans="1:12" ht="15">
      <c r="A22" s="366" t="s">
        <v>259</v>
      </c>
      <c r="B22" s="361">
        <v>0</v>
      </c>
      <c r="C22" s="361"/>
      <c r="D22" s="366" t="s">
        <v>259</v>
      </c>
      <c r="E22" s="500">
        <v>0.54100000000000004</v>
      </c>
    </row>
    <row r="23" spans="1:12" ht="15">
      <c r="A23" s="366" t="s">
        <v>260</v>
      </c>
      <c r="B23" s="506">
        <v>0</v>
      </c>
      <c r="C23" s="361"/>
      <c r="D23" s="366" t="s">
        <v>260</v>
      </c>
      <c r="E23" s="500">
        <v>9.7000000000000003E-2</v>
      </c>
    </row>
    <row r="24" spans="1:12" ht="15">
      <c r="A24" s="366" t="s">
        <v>261</v>
      </c>
      <c r="B24" s="506">
        <v>0</v>
      </c>
      <c r="C24" s="361"/>
      <c r="D24" s="366" t="s">
        <v>261</v>
      </c>
      <c r="E24" s="500">
        <v>0.44600000000000001</v>
      </c>
    </row>
    <row r="25" spans="1:12" ht="15">
      <c r="A25" s="366" t="s">
        <v>117</v>
      </c>
      <c r="B25" s="506">
        <v>1E-3</v>
      </c>
      <c r="D25" s="366" t="s">
        <v>117</v>
      </c>
      <c r="E25" s="500">
        <v>9.7000000000000003E-2</v>
      </c>
    </row>
    <row r="26" spans="1:12">
      <c r="A26" s="366" t="s">
        <v>118</v>
      </c>
      <c r="B26" s="506">
        <v>1E-3</v>
      </c>
      <c r="D26" s="366" t="s">
        <v>118</v>
      </c>
      <c r="E26" s="361">
        <v>0</v>
      </c>
    </row>
    <row r="27" spans="1:12" ht="15">
      <c r="A27" s="366" t="s">
        <v>115</v>
      </c>
      <c r="B27" s="506">
        <v>1E-3</v>
      </c>
      <c r="D27" s="366" t="s">
        <v>115</v>
      </c>
      <c r="E27" s="500">
        <v>9.7000000000000003E-2</v>
      </c>
    </row>
    <row r="28" spans="1:12">
      <c r="A28" s="366" t="s">
        <v>116</v>
      </c>
      <c r="B28" s="506">
        <v>1E-3</v>
      </c>
      <c r="D28" s="366" t="s">
        <v>116</v>
      </c>
      <c r="E28" s="361">
        <v>0</v>
      </c>
    </row>
    <row r="33" spans="1:2" ht="15">
      <c r="A33" s="362" t="s">
        <v>268</v>
      </c>
    </row>
    <row r="34" spans="1:2">
      <c r="A34" s="308" t="s">
        <v>16</v>
      </c>
      <c r="B34" s="361">
        <v>0</v>
      </c>
    </row>
    <row r="35" spans="1:2">
      <c r="A35" s="305" t="s">
        <v>285</v>
      </c>
      <c r="B35" s="361">
        <v>0.53100000000000003</v>
      </c>
    </row>
    <row r="36" spans="1:2">
      <c r="A36" s="305" t="s">
        <v>352</v>
      </c>
      <c r="B36" s="361">
        <v>0.26</v>
      </c>
    </row>
    <row r="37" spans="1:2">
      <c r="A37" s="305" t="s">
        <v>220</v>
      </c>
      <c r="B37" s="361">
        <v>0.32</v>
      </c>
    </row>
    <row r="38" spans="1:2">
      <c r="A38" s="305" t="s">
        <v>286</v>
      </c>
      <c r="B38" s="361">
        <v>0.25</v>
      </c>
    </row>
    <row r="39" spans="1:2">
      <c r="A39" s="305" t="s">
        <v>340</v>
      </c>
      <c r="B39" s="361">
        <v>0.12</v>
      </c>
    </row>
    <row r="40" spans="1:2">
      <c r="A40" s="305" t="s">
        <v>339</v>
      </c>
      <c r="B40" s="361">
        <v>0.17499999999999999</v>
      </c>
    </row>
    <row r="41" spans="1:2">
      <c r="A41" s="305" t="s">
        <v>341</v>
      </c>
      <c r="B41" s="361">
        <v>0.08</v>
      </c>
    </row>
    <row r="42" spans="1:2">
      <c r="A42" s="305" t="s">
        <v>334</v>
      </c>
      <c r="B42" s="361">
        <v>0.5</v>
      </c>
    </row>
    <row r="43" spans="1:2">
      <c r="A43" s="305" t="s">
        <v>324</v>
      </c>
      <c r="B43" s="364"/>
    </row>
  </sheetData>
  <sheetProtection password="A791" sheet="1" objects="1" scenarios="1" formatCells="0" formatColumns="0" formatRows="0" insertColumns="0" insertRows="0" selectLockedCells="1"/>
  <phoneticPr fontId="16"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MTDC (most common)</vt:lpstr>
      <vt:lpstr>MTDC with Match</vt:lpstr>
      <vt:lpstr>MTDC for Multi-Unit</vt:lpstr>
      <vt:lpstr>NIH Modular Budget</vt:lpstr>
      <vt:lpstr>Total Direct Costs</vt:lpstr>
      <vt:lpstr>AK PerDiem</vt:lpstr>
      <vt:lpstr>ACCT Codes</vt:lpstr>
      <vt:lpstr>Just Checklist</vt:lpstr>
      <vt:lpstr>Benefits and F&amp;A - DO NOT DELET</vt:lpstr>
      <vt:lpstr>List selections - DO NOT DELETE</vt:lpstr>
      <vt:lpstr>Activity</vt:lpstr>
      <vt:lpstr>Commodity</vt:lpstr>
      <vt:lpstr>Contractual</vt:lpstr>
      <vt:lpstr>E_Class</vt:lpstr>
      <vt:lpstr>F_A</vt:lpstr>
      <vt:lpstr>Fabrication</vt:lpstr>
      <vt:lpstr>Leave_Benefits</vt:lpstr>
      <vt:lpstr>'MTDC (most common)'!MTDC_Print_Area</vt:lpstr>
      <vt:lpstr>OtherPersonnel</vt:lpstr>
      <vt:lpstr>'MTDC for Multi-Unit'!Print_Area</vt:lpstr>
      <vt:lpstr>'MTDC with Match'!Print_Area</vt:lpstr>
      <vt:lpstr>'NIH Modular Budget'!Print_Area</vt:lpstr>
      <vt:lpstr>'Total Direct Costs'!Print_Area</vt:lpstr>
      <vt:lpstr>Rate</vt:lpstr>
      <vt:lpstr>SeniorPersonnel</vt:lpstr>
      <vt:lpstr>Staff_Benefits</vt:lpstr>
      <vt:lpstr>Student</vt:lpstr>
      <vt:lpstr>Travel</vt:lpstr>
    </vt:vector>
  </TitlesOfParts>
  <Company>Institute of Arctic Biology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UAA Sponsored Programs</dc:creator>
  <cp:lastModifiedBy>Christina Gheen</cp:lastModifiedBy>
  <cp:lastPrinted>2014-07-29T19:33:58Z</cp:lastPrinted>
  <dcterms:created xsi:type="dcterms:W3CDTF">1998-08-31T18:48:09Z</dcterms:created>
  <dcterms:modified xsi:type="dcterms:W3CDTF">2020-12-15T00:10:15Z</dcterms:modified>
</cp:coreProperties>
</file>